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DN_LSIP\"/>
    </mc:Choice>
  </mc:AlternateContent>
  <xr:revisionPtr revIDLastSave="0" documentId="13_ncr:1_{9D428FD3-6A75-4129-8FE3-6269E7E2032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<sst xmlns="http://schemas.openxmlformats.org/spreadsheetml/2006/main" count="2354" uniqueCount="530">
  <si>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</si>
  <si>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</si>
  <si>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</si>
  <si>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</si>
  <si>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</si>
  <si>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</si>
  <si>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</si>
  <si>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</si>
  <si>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</si>
  <si>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</si>
  <si>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</si>
  <si>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</si>
  <si>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</si>
  <si>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</si>
  <si>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</si>
  <si>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</si>
  <si>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</si>
  <si>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</si>
  <si>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</si>
  <si>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</si>
  <si>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</si>
  <si>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</si>
  <si>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</si>
  <si>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</si>
  <si>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</si>
  <si>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</si>
  <si>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</si>
  <si>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</si>
  <si>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</si>
  <si>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</si>
  <si>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</si>
  <si>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</si>
  <si>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</si>
  <si>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</si>
  <si>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</si>
  <si>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</si>
  <si>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</si>
  <si>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</si>
  <si>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</si>
  <si>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</si>
  <si>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</si>
  <si>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</si>
  <si>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</si>
  <si>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</si>
  <si>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</si>
  <si>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</si>
  <si>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</si>
  <si>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</si>
  <si>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</si>
  <si>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</si>
  <si>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</si>
  <si>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</si>
  <si>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</si>
  <si>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</si>
  <si>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</si>
  <si>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</si>
  <si>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</si>
  <si>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</si>
  <si>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</si>
  <si>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</si>
  <si>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</si>
  <si>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</si>
  <si>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</si>
  <si>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</si>
  <si>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</si>
  <si>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</si>
  <si>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</si>
  <si>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</si>
  <si>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</si>
  <si>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</si>
  <si>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</si>
  <si>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</si>
  <si>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</si>
  <si>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</si>
  <si>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</si>
  <si>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</si>
  <si>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</si>
  <si>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</si>
  <si>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</si>
  <si>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</si>
  <si>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</si>
  <si>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</si>
  <si>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</si>
  <si>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</si>
  <si>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</si>
  <si>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</si>
  <si>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</si>
  <si>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</si>
  <si>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</si>
  <si>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</si>
  <si>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</si>
  <si>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</si>
  <si>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</si>
  <si>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</si>
  <si>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</si>
  <si>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</si>
  <si>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</si>
  <si>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</si>
  <si>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</si>
  <si>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</si>
  <si>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</si>
  <si>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</si>
  <si>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</si>
  <si>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</si>
  <si>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</si>
  <si>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</si>
  <si>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</si>
  <si>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</si>
  <si>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</si>
  <si>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</si>
  <si>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</si>
  <si>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</si>
  <si>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</si>
  <si>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</si>
  <si>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</si>
  <si>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</si>
  <si>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</si>
  <si>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</si>
  <si>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</si>
  <si>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</si>
  <si>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</si>
  <si>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</si>
  <si>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</si>
  <si>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</si>
  <si>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</si>
  <si>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</si>
  <si>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</si>
  <si>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</si>
  <si>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</si>
  <si>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</si>
  <si>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</si>
  <si>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</si>
  <si>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</si>
  <si>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</si>
  <si>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</si>
  <si>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</si>
  <si>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</si>
  <si>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</si>
  <si>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</si>
  <si>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</si>
  <si>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</si>
  <si>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</si>
  <si>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</si>
  <si>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</si>
  <si>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</si>
  <si>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</si>
  <si>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</si>
  <si>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</si>
  <si>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</si>
  <si>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</si>
  <si>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</si>
  <si>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</si>
  <si>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</si>
  <si>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</si>
  <si>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</si>
  <si>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</si>
  <si>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</si>
  <si>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</si>
  <si>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</si>
  <si>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</si>
  <si>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</si>
  <si>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</si>
  <si>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</si>
  <si>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</si>
  <si>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</si>
  <si>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</si>
  <si>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</si>
  <si>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</si>
  <si>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</si>
  <si>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</si>
  <si>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</si>
  <si>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</si>
  <si>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</si>
  <si>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</si>
  <si>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</si>
  <si>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</si>
  <si>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</si>
  <si>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</si>
  <si>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</si>
  <si>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</si>
  <si>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</si>
  <si>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</si>
  <si>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</si>
  <si>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</si>
  <si>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</si>
  <si>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</si>
  <si>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</si>
  <si>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</si>
  <si>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</si>
  <si>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</si>
  <si>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</si>
  <si>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</si>
  <si>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</si>
  <si>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</si>
  <si>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</si>
  <si>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</si>
  <si>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</si>
  <si>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</si>
  <si>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</si>
  <si>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</si>
  <si>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</si>
  <si>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</si>
  <si>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</si>
  <si>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</si>
  <si>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</si>
  <si>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</si>
  <si>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</si>
  <si>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</si>
  <si>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</si>
  <si>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</si>
  <si>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</si>
  <si>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</si>
  <si>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</si>
  <si>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</si>
  <si>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</si>
  <si>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</si>
  <si>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</si>
  <si>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</si>
  <si>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</si>
  <si>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</si>
  <si>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</si>
  <si>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</si>
  <si>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</si>
  <si>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</si>
  <si>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</si>
  <si>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</si>
  <si>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</si>
  <si>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</si>
  <si>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</si>
  <si>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</si>
  <si>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</si>
  <si>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</si>
  <si>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</si>
  <si>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</si>
  <si>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</si>
  <si>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</si>
  <si>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</si>
  <si>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</si>
  <si>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</si>
  <si>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</si>
  <si>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</si>
  <si>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</si>
  <si>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</si>
  <si>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</si>
  <si>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</si>
  <si>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</si>
  <si>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</si>
  <si>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</si>
  <si>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</si>
  <si>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</si>
  <si>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</si>
  <si>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</si>
  <si>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</si>
  <si>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</si>
  <si>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</si>
  <si>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</si>
  <si>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</si>
  <si>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</si>
  <si>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</si>
  <si>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</si>
  <si>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</si>
  <si>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</si>
  <si>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</si>
  <si>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</si>
  <si>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</si>
  <si>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</si>
  <si>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</si>
  <si>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</si>
  <si>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</si>
  <si>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</si>
  <si>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</si>
  <si>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</si>
  <si>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</si>
  <si>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</si>
  <si>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</si>
  <si>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</si>
  <si>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</si>
  <si>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</si>
  <si>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</si>
  <si>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</si>
  <si>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</si>
  <si>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</si>
  <si>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</si>
  <si>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</si>
  <si>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</si>
  <si>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</si>
  <si>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</si>
  <si>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</si>
  <si>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</si>
  <si>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</si>
  <si>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</si>
  <si>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</si>
  <si>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</si>
  <si>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</si>
  <si>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</si>
  <si>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</si>
  <si>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</si>
  <si>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</si>
  <si>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</si>
  <si>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</si>
  <si>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</si>
  <si>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</si>
  <si>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</si>
  <si>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</si>
  <si>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</si>
  <si>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</si>
  <si>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</si>
  <si>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</si>
  <si>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</si>
  <si>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</si>
  <si>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</si>
  <si>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</si>
  <si>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</si>
  <si>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</si>
  <si>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</si>
  <si>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</si>
  <si>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</si>
  <si>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</si>
  <si>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</si>
  <si>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</si>
  <si>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</si>
  <si>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</si>
  <si>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</si>
  <si>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</si>
  <si>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</si>
  <si>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</si>
  <si>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</si>
  <si>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</si>
  <si>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</si>
  <si>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</si>
  <si>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</si>
  <si>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</si>
  <si>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</si>
  <si>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</si>
  <si>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</si>
  <si>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</si>
  <si>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</si>
  <si>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</si>
  <si>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</si>
  <si>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</si>
  <si>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</si>
  <si>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</si>
  <si>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</si>
  <si>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</si>
  <si>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</si>
  <si>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</si>
  <si>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</si>
  <si>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</si>
  <si>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</si>
  <si>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</si>
  <si>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</si>
  <si>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</si>
  <si>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</si>
  <si>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</si>
  <si>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</si>
  <si>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</si>
  <si>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</si>
  <si>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</si>
  <si>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</si>
  <si>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</si>
  <si>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</si>
  <si>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</si>
  <si>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</si>
  <si>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</si>
  <si>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</si>
  <si>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</si>
  <si>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</si>
  <si>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</si>
  <si>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</si>
  <si>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</si>
  <si>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</si>
  <si>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</si>
  <si>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</si>
  <si>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</si>
  <si>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</si>
  <si>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</si>
  <si>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</si>
  <si>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</si>
  <si>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</si>
  <si>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</si>
  <si>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</si>
  <si>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</si>
  <si>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</si>
  <si>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</si>
  <si>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</si>
  <si>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</si>
  <si>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</si>
  <si>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</si>
  <si>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</si>
  <si>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</si>
  <si>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</si>
  <si>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</si>
  <si>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</si>
  <si>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</si>
  <si>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</si>
  <si>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</si>
  <si>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</si>
  <si>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</si>
  <si>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</si>
  <si>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</si>
  <si>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</si>
  <si>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</si>
  <si>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</si>
  <si>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</si>
  <si>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</si>
  <si>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</si>
  <si>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</si>
  <si>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</si>
  <si>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</si>
  <si>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</si>
  <si>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</si>
  <si>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</si>
  <si>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</si>
  <si>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</si>
  <si>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</si>
  <si>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</si>
  <si>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</si>
  <si>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</si>
  <si>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</si>
  <si>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</si>
  <si>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</si>
  <si>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</si>
  <si>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</si>
  <si>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</si>
  <si>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</si>
  <si>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</si>
  <si>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</si>
  <si>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</si>
  <si>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</si>
  <si>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</si>
  <si>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</si>
  <si>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</si>
  <si>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</si>
  <si>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</si>
  <si>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</si>
  <si>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</si>
  <si>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</si>
  <si>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</si>
  <si>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</si>
  <si>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</si>
  <si>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</si>
  <si>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</si>
  <si>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</si>
  <si>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</si>
  <si>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</si>
  <si>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</si>
  <si>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</si>
  <si>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</si>
  <si>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</si>
  <si>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</si>
  <si>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</si>
  <si>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</si>
  <si>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</si>
  <si>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</si>
  <si>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</si>
  <si>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</si>
  <si>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</si>
  <si>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</si>
  <si>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</si>
  <si>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</si>
  <si>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</si>
  <si>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</si>
  <si>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</si>
  <si>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</si>
  <si>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</si>
  <si>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</si>
  <si>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</si>
  <si>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</si>
  <si>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</si>
  <si>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</si>
  <si>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</si>
  <si>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</si>
  <si>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</si>
  <si>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</si>
  <si>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</si>
  <si>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</si>
  <si>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</si>
  <si>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</si>
  <si>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</si>
  <si>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</si>
  <si>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</si>
  <si>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</si>
  <si>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</si>
  <si>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</si>
  <si>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</si>
  <si>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</si>
  <si>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</si>
  <si>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</si>
  <si>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</si>
  <si>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</si>
  <si>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</si>
  <si>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</si>
  <si>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</si>
  <si>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</si>
  <si>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</si>
  <si>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</si>
  <si>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</si>
  <si>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</si>
  <si>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</si>
  <si>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</si>
  <si>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</si>
  <si>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</si>
  <si>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</si>
  <si>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</si>
  <si>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</si>
  <si>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</si>
  <si>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</si>
  <si>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</si>
  <si>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</si>
  <si>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</si>
  <si>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</si>
  <si>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</si>
  <si>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</si>
  <si>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</si>
  <si>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</si>
  <si>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</si>
  <si>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</si>
  <si>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</si>
  <si>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</si>
  <si>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</si>
  <si>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</si>
  <si>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</si>
  <si>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</si>
  <si>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</si>
  <si>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automation/Data/Results/Workbooks/LSIPs/DN_LSIP/DN_LSIP_Database.Main.xlsx</t>
  </si>
  <si>
    <t>LSIP</t>
  </si>
  <si>
    <t>7. Derbyshire and Nottinghamshire</t>
  </si>
  <si>
    <t>LSIP name</t>
  </si>
  <si>
    <t>Derbyshire and Nottinghamshire</t>
  </si>
  <si>
    <t>09 03 2023 10:26:52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</si>
</sst>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0.90673021889013938</c:v>
                </c:pt>
                <c:pt idx="2">
                  <c:v>0.8237724844528671</c:v>
                </c:pt>
                <c:pt idx="3">
                  <c:v>0.33978579050266688</c:v>
                </c:pt>
                <c:pt idx="4">
                  <c:v>0.305530366237039</c:v>
                </c:pt>
                <c:pt idx="5">
                  <c:v>0.57325889813506503</c:v>
                </c:pt>
                <c:pt idx="7">
                  <c:v>5.714226392987487</c:v>
                </c:pt>
                <c:pt idx="8">
                  <c:v>0.72511005986606314</c:v>
                </c:pt>
                <c:pt idx="9">
                  <c:v>-5.7634548757022568</c:v>
                </c:pt>
                <c:pt idx="10">
                  <c:v>6.6684122132942392</c:v>
                </c:pt>
                <c:pt idx="11">
                  <c:v>7.4540639878696524</c:v>
                </c:pt>
                <c:pt idx="12">
                  <c:v>1.6356050073413675</c:v>
                </c:pt>
                <c:pt idx="13">
                  <c:v>0.33552375142513746</c:v>
                </c:pt>
                <c:pt idx="14">
                  <c:v>2.8932338337727792</c:v>
                </c:pt>
                <c:pt idx="15">
                  <c:v>0.88821624465349469</c:v>
                </c:pt>
                <c:pt idx="17">
                  <c:v>2.1876615888527517</c:v>
                </c:pt>
                <c:pt idx="18">
                  <c:v>5.9484053567269157</c:v>
                </c:pt>
                <c:pt idx="19">
                  <c:v>-0.53803081362699956</c:v>
                </c:pt>
                <c:pt idx="20">
                  <c:v>1.269015520364869</c:v>
                </c:pt>
                <c:pt idx="22">
                  <c:v>0.74846866859947792</c:v>
                </c:pt>
                <c:pt idx="24">
                  <c:v>0.70448636658280162</c:v>
                </c:pt>
                <c:pt idx="25">
                  <c:v>-2.6986339643909285</c:v>
                </c:pt>
                <c:pt idx="26">
                  <c:v>-0.50468050682345167</c:v>
                </c:pt>
                <c:pt idx="27">
                  <c:v>0.19025353606965112</c:v>
                </c:pt>
                <c:pt idx="29">
                  <c:v>2.1145683786613967</c:v>
                </c:pt>
                <c:pt idx="30">
                  <c:v>-0.98157263056851685</c:v>
                </c:pt>
                <c:pt idx="31">
                  <c:v>-4.6092920496998646</c:v>
                </c:pt>
                <c:pt idx="32">
                  <c:v>11.680596204467708</c:v>
                </c:pt>
                <c:pt idx="33">
                  <c:v>4.8142990193493773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0.26071246407701754</c:v>
                </c:pt>
                <c:pt idx="2">
                  <c:v>0.84372841268041121</c:v>
                </c:pt>
                <c:pt idx="3">
                  <c:v>-0.13576657452075702</c:v>
                </c:pt>
                <c:pt idx="4">
                  <c:v>0.66104589629176758</c:v>
                </c:pt>
                <c:pt idx="5">
                  <c:v>0.490100329311427</c:v>
                </c:pt>
                <c:pt idx="7">
                  <c:v>-0.420555544715151</c:v>
                </c:pt>
                <c:pt idx="8">
                  <c:v>-0.31712676969715137</c:v>
                </c:pt>
                <c:pt idx="9">
                  <c:v>0.80853603411255026</c:v>
                </c:pt>
                <c:pt idx="10">
                  <c:v>0.55839292851198596</c:v>
                </c:pt>
                <c:pt idx="11">
                  <c:v>0.243676458203268</c:v>
                </c:pt>
                <c:pt idx="12">
                  <c:v>-0.5609138365148203</c:v>
                </c:pt>
                <c:pt idx="13">
                  <c:v>0.84322750213019493</c:v>
                </c:pt>
                <c:pt idx="14">
                  <c:v>-6.8321183810393649E-3</c:v>
                </c:pt>
                <c:pt idx="15">
                  <c:v>0.401396939255938</c:v>
                </c:pt>
                <c:pt idx="17">
                  <c:v>0.356059155965327</c:v>
                </c:pt>
                <c:pt idx="18">
                  <c:v>0.24597497451741557</c:v>
                </c:pt>
                <c:pt idx="19">
                  <c:v>0.25538313990776107</c:v>
                </c:pt>
                <c:pt idx="20">
                  <c:v>0.27741647487387056</c:v>
                </c:pt>
                <c:pt idx="22">
                  <c:v>0.44976852996845285</c:v>
                </c:pt>
                <c:pt idx="24">
                  <c:v>-0.89667567649628355</c:v>
                </c:pt>
                <c:pt idx="25">
                  <c:v>-1.3514518179614798</c:v>
                </c:pt>
                <c:pt idx="26">
                  <c:v>1.0397041005986596</c:v>
                </c:pt>
                <c:pt idx="27">
                  <c:v>-0.62511894251405797</c:v>
                </c:pt>
                <c:pt idx="29">
                  <c:v>0.56076454074125426</c:v>
                </c:pt>
                <c:pt idx="30">
                  <c:v>2.1775944997326491E-2</c:v>
                </c:pt>
                <c:pt idx="31">
                  <c:v>-4.4738129779701268</c:v>
                </c:pt>
                <c:pt idx="32">
                  <c:v>-0.34072496651760265</c:v>
                </c:pt>
                <c:pt idx="33">
                  <c:v>-0.22318222611099614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7.6970000000000116</c:v>
                </c:pt>
                <c:pt idx="1">
                  <c:v>14.646000000000006</c:v>
                </c:pt>
                <c:pt idx="2">
                  <c:v>14.324999999999989</c:v>
                </c:pt>
                <c:pt idx="3">
                  <c:v>9.9799999999999933</c:v>
                </c:pt>
                <c:pt idx="4">
                  <c:v>6.5109999999999948</c:v>
                </c:pt>
                <c:pt idx="5">
                  <c:v>8.7189999999999994</c:v>
                </c:pt>
                <c:pt idx="6">
                  <c:v>8.7750000000000146</c:v>
                </c:pt>
                <c:pt idx="7">
                  <c:v>12.293000000000026</c:v>
                </c:pt>
                <c:pt idx="8">
                  <c:v>9.1580000000000243</c:v>
                </c:pt>
                <c:pt idx="9">
                  <c:v>10.016999999999976</c:v>
                </c:pt>
                <c:pt idx="10">
                  <c:v>15.148000000000032</c:v>
                </c:pt>
                <c:pt idx="11">
                  <c:v>15.121000000000006</c:v>
                </c:pt>
                <c:pt idx="12">
                  <c:v>15.104000000000001</c:v>
                </c:pt>
                <c:pt idx="13">
                  <c:v>15.082000000000001</c:v>
                </c:pt>
                <c:pt idx="14">
                  <c:v>15.03</c:v>
                </c:pt>
                <c:pt idx="15">
                  <c:v>14.957000000000036</c:v>
                </c:pt>
                <c:pt idx="16">
                  <c:v>14.899999999999961</c:v>
                </c:pt>
                <c:pt idx="17">
                  <c:v>14.840000000000035</c:v>
                </c:pt>
                <c:pt idx="18">
                  <c:v>14.778000000000038</c:v>
                </c:pt>
                <c:pt idx="19">
                  <c:v>14.714999999999991</c:v>
                </c:pt>
                <c:pt idx="20">
                  <c:v>14.662999999999981</c:v>
                </c:pt>
                <c:pt idx="21">
                  <c:v>14.610000000000017</c:v>
                </c:pt>
                <c:pt idx="22">
                  <c:v>14.557000000000011</c:v>
                </c:pt>
                <c:pt idx="23">
                  <c:v>14.503000000000007</c:v>
                </c:pt>
                <c:pt idx="24" formatCode="#,##0.00">
                  <c:v>14.448000000000036</c:v>
                </c:pt>
                <c:pt idx="25">
                  <c:v>14.392000000000037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3.069</c:v>
                </c:pt>
                <c:pt idx="1">
                  <c:v>3.5110000000000028</c:v>
                </c:pt>
                <c:pt idx="2">
                  <c:v>3.6349999999999856</c:v>
                </c:pt>
                <c:pt idx="3">
                  <c:v>2.5090000000000026</c:v>
                </c:pt>
                <c:pt idx="4">
                  <c:v>1.3360000000000012</c:v>
                </c:pt>
                <c:pt idx="5">
                  <c:v>2.1029999999999958</c:v>
                </c:pt>
                <c:pt idx="6">
                  <c:v>1.6779999999999955</c:v>
                </c:pt>
                <c:pt idx="7">
                  <c:v>1.5629999999999993</c:v>
                </c:pt>
                <c:pt idx="8">
                  <c:v>1.5850000000000013</c:v>
                </c:pt>
                <c:pt idx="9">
                  <c:v>1.6550000000000005</c:v>
                </c:pt>
                <c:pt idx="10">
                  <c:v>1.6610000000000025</c:v>
                </c:pt>
                <c:pt idx="11">
                  <c:v>1.5539999999999956</c:v>
                </c:pt>
                <c:pt idx="12">
                  <c:v>1.5120000000000029</c:v>
                </c:pt>
                <c:pt idx="13">
                  <c:v>1.4209999999999983</c:v>
                </c:pt>
                <c:pt idx="14">
                  <c:v>1.3300000000000023</c:v>
                </c:pt>
                <c:pt idx="15">
                  <c:v>1.258</c:v>
                </c:pt>
                <c:pt idx="16">
                  <c:v>1.2019999999999986</c:v>
                </c:pt>
                <c:pt idx="17">
                  <c:v>1.147000000000002</c:v>
                </c:pt>
                <c:pt idx="18">
                  <c:v>1.0970000000000002</c:v>
                </c:pt>
                <c:pt idx="19">
                  <c:v>1.0519999999999998</c:v>
                </c:pt>
                <c:pt idx="20">
                  <c:v>1.0119999999999991</c:v>
                </c:pt>
                <c:pt idx="21">
                  <c:v>0.97100000000000297</c:v>
                </c:pt>
                <c:pt idx="22">
                  <c:v>0.93199999999999839</c:v>
                </c:pt>
                <c:pt idx="23">
                  <c:v>0.89800000000000002</c:v>
                </c:pt>
                <c:pt idx="24" formatCode="#,##0.00">
                  <c:v>0.8660000000000011</c:v>
                </c:pt>
                <c:pt idx="25">
                  <c:v>0.83599999999999741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3.5440000000000023</c:v>
                </c:pt>
                <c:pt idx="1">
                  <c:v>1.7519999999999973</c:v>
                </c:pt>
                <c:pt idx="2">
                  <c:v>5.3599999999999968</c:v>
                </c:pt>
                <c:pt idx="3">
                  <c:v>2.7570000000000046</c:v>
                </c:pt>
                <c:pt idx="4">
                  <c:v>2.3989999999999938</c:v>
                </c:pt>
                <c:pt idx="5">
                  <c:v>7.0649999999999871</c:v>
                </c:pt>
                <c:pt idx="6">
                  <c:v>6.7419999999999813</c:v>
                </c:pt>
                <c:pt idx="7">
                  <c:v>7.9039999999999937</c:v>
                </c:pt>
                <c:pt idx="8">
                  <c:v>7.9510000000000129</c:v>
                </c:pt>
                <c:pt idx="9">
                  <c:v>7.850000000000021</c:v>
                </c:pt>
                <c:pt idx="10">
                  <c:v>6.7250000000000023</c:v>
                </c:pt>
                <c:pt idx="11">
                  <c:v>6.7210000000000019</c:v>
                </c:pt>
                <c:pt idx="12">
                  <c:v>6.6329999999999973</c:v>
                </c:pt>
                <c:pt idx="13">
                  <c:v>6.6139999999999999</c:v>
                </c:pt>
                <c:pt idx="14">
                  <c:v>6.6199999999999939</c:v>
                </c:pt>
                <c:pt idx="15">
                  <c:v>6.6230000000000002</c:v>
                </c:pt>
                <c:pt idx="16">
                  <c:v>6.6229999999999976</c:v>
                </c:pt>
                <c:pt idx="17">
                  <c:v>6.6290000000000262</c:v>
                </c:pt>
                <c:pt idx="18">
                  <c:v>6.6349999999999989</c:v>
                </c:pt>
                <c:pt idx="19">
                  <c:v>6.6440000000000081</c:v>
                </c:pt>
                <c:pt idx="20">
                  <c:v>6.6579999999999915</c:v>
                </c:pt>
                <c:pt idx="21">
                  <c:v>6.6729999999999947</c:v>
                </c:pt>
                <c:pt idx="22">
                  <c:v>6.6900000000000084</c:v>
                </c:pt>
                <c:pt idx="23">
                  <c:v>6.7079999999999993</c:v>
                </c:pt>
                <c:pt idx="24" formatCode="#,##0.00">
                  <c:v>6.7270000000000163</c:v>
                </c:pt>
                <c:pt idx="25">
                  <c:v>6.7470000000000017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5.9909999999999846</c:v>
                </c:pt>
                <c:pt idx="1">
                  <c:v>5.6069999999999984</c:v>
                </c:pt>
                <c:pt idx="2">
                  <c:v>5.7060000000000084</c:v>
                </c:pt>
                <c:pt idx="3">
                  <c:v>6.6170000000000169</c:v>
                </c:pt>
                <c:pt idx="4">
                  <c:v>6.6880000000000042</c:v>
                </c:pt>
                <c:pt idx="5">
                  <c:v>5.8570000000000029</c:v>
                </c:pt>
                <c:pt idx="6">
                  <c:v>5.7020000000000088</c:v>
                </c:pt>
                <c:pt idx="7">
                  <c:v>6.7689999999999966</c:v>
                </c:pt>
                <c:pt idx="8">
                  <c:v>7.6570000000000098</c:v>
                </c:pt>
                <c:pt idx="9">
                  <c:v>6.9429999999999925</c:v>
                </c:pt>
                <c:pt idx="10">
                  <c:v>6.5030000000000046</c:v>
                </c:pt>
                <c:pt idx="11">
                  <c:v>6.361999999999993</c:v>
                </c:pt>
                <c:pt idx="12">
                  <c:v>6.3139999999999974</c:v>
                </c:pt>
                <c:pt idx="13">
                  <c:v>6.3770000000000229</c:v>
                </c:pt>
                <c:pt idx="14">
                  <c:v>6.6090000000000177</c:v>
                </c:pt>
                <c:pt idx="15">
                  <c:v>6.7370000000000063</c:v>
                </c:pt>
                <c:pt idx="16">
                  <c:v>6.8280000000000118</c:v>
                </c:pt>
                <c:pt idx="17">
                  <c:v>6.8890000000000002</c:v>
                </c:pt>
                <c:pt idx="18">
                  <c:v>6.9320000000000039</c:v>
                </c:pt>
                <c:pt idx="19">
                  <c:v>6.9640000000000137</c:v>
                </c:pt>
                <c:pt idx="20">
                  <c:v>6.9880000000000226</c:v>
                </c:pt>
                <c:pt idx="21">
                  <c:v>7.0090000000000128</c:v>
                </c:pt>
                <c:pt idx="22">
                  <c:v>7.0269999999999948</c:v>
                </c:pt>
                <c:pt idx="23">
                  <c:v>7.0429999999999771</c:v>
                </c:pt>
                <c:pt idx="24" formatCode="#,##0.00">
                  <c:v>7.0579999999999989</c:v>
                </c:pt>
                <c:pt idx="25">
                  <c:v>7.0720000000000027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20.011000000000013</c:v>
                </c:pt>
                <c:pt idx="1">
                  <c:v>17.13999999999994</c:v>
                </c:pt>
                <c:pt idx="2">
                  <c:v>18.059000000000005</c:v>
                </c:pt>
                <c:pt idx="3">
                  <c:v>20.647000000000038</c:v>
                </c:pt>
                <c:pt idx="4">
                  <c:v>19.305999999999976</c:v>
                </c:pt>
                <c:pt idx="5">
                  <c:v>19.334999999999994</c:v>
                </c:pt>
                <c:pt idx="6">
                  <c:v>20.921999999999993</c:v>
                </c:pt>
                <c:pt idx="7">
                  <c:v>19.335000000000004</c:v>
                </c:pt>
                <c:pt idx="8">
                  <c:v>20.470999999999997</c:v>
                </c:pt>
                <c:pt idx="9">
                  <c:v>19.333000000000016</c:v>
                </c:pt>
                <c:pt idx="10">
                  <c:v>18.852000000000018</c:v>
                </c:pt>
                <c:pt idx="11">
                  <c:v>19.207999999999981</c:v>
                </c:pt>
                <c:pt idx="12">
                  <c:v>19.61699999999999</c:v>
                </c:pt>
                <c:pt idx="13">
                  <c:v>19.898999999999965</c:v>
                </c:pt>
                <c:pt idx="14">
                  <c:v>20.127999999999972</c:v>
                </c:pt>
                <c:pt idx="15">
                  <c:v>20.320999999999977</c:v>
                </c:pt>
                <c:pt idx="16">
                  <c:v>20.490000000000052</c:v>
                </c:pt>
                <c:pt idx="17">
                  <c:v>20.654999999999937</c:v>
                </c:pt>
                <c:pt idx="18">
                  <c:v>20.822000000000003</c:v>
                </c:pt>
                <c:pt idx="19">
                  <c:v>20.985999999999983</c:v>
                </c:pt>
                <c:pt idx="20">
                  <c:v>21.164000000000009</c:v>
                </c:pt>
                <c:pt idx="21">
                  <c:v>21.341000000000019</c:v>
                </c:pt>
                <c:pt idx="22">
                  <c:v>21.516999999999985</c:v>
                </c:pt>
                <c:pt idx="23">
                  <c:v>21.686999999999966</c:v>
                </c:pt>
                <c:pt idx="24" formatCode="#,##0.00">
                  <c:v>21.853000000000087</c:v>
                </c:pt>
                <c:pt idx="25">
                  <c:v>22.015999999999984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11.354000000000013</c:v>
                </c:pt>
                <c:pt idx="1">
                  <c:v>12.308000000000042</c:v>
                </c:pt>
                <c:pt idx="2">
                  <c:v>13.778000000000025</c:v>
                </c:pt>
                <c:pt idx="3">
                  <c:v>13.600000000000005</c:v>
                </c:pt>
                <c:pt idx="4">
                  <c:v>11.456000000000024</c:v>
                </c:pt>
                <c:pt idx="5">
                  <c:v>13.805999999999989</c:v>
                </c:pt>
                <c:pt idx="6">
                  <c:v>12.172000000000024</c:v>
                </c:pt>
                <c:pt idx="7">
                  <c:v>12.702999999999983</c:v>
                </c:pt>
                <c:pt idx="8">
                  <c:v>16.345999999999989</c:v>
                </c:pt>
                <c:pt idx="9">
                  <c:v>12.977999999999989</c:v>
                </c:pt>
                <c:pt idx="10">
                  <c:v>12.040999999999951</c:v>
                </c:pt>
                <c:pt idx="11">
                  <c:v>12.338999999999986</c:v>
                </c:pt>
                <c:pt idx="12">
                  <c:v>12.136000000000008</c:v>
                </c:pt>
                <c:pt idx="13">
                  <c:v>12.081</c:v>
                </c:pt>
                <c:pt idx="14">
                  <c:v>11.955999999999976</c:v>
                </c:pt>
                <c:pt idx="15">
                  <c:v>11.832999999999991</c:v>
                </c:pt>
                <c:pt idx="16">
                  <c:v>11.618000000000007</c:v>
                </c:pt>
                <c:pt idx="17">
                  <c:v>11.403000000000006</c:v>
                </c:pt>
                <c:pt idx="18">
                  <c:v>11.19100000000002</c:v>
                </c:pt>
                <c:pt idx="19">
                  <c:v>10.983000000000011</c:v>
                </c:pt>
                <c:pt idx="20">
                  <c:v>10.790000000000006</c:v>
                </c:pt>
                <c:pt idx="21">
                  <c:v>10.593000000000014</c:v>
                </c:pt>
                <c:pt idx="22">
                  <c:v>10.397000000000025</c:v>
                </c:pt>
                <c:pt idx="23">
                  <c:v>10.202999999999989</c:v>
                </c:pt>
                <c:pt idx="24" formatCode="#,##0.00">
                  <c:v>10.009000000000004</c:v>
                </c:pt>
                <c:pt idx="25">
                  <c:v>9.8180000000000014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96.478999999999729</c:v>
                </c:pt>
                <c:pt idx="1">
                  <c:v>94.540999999999954</c:v>
                </c:pt>
                <c:pt idx="2">
                  <c:v>97.224999999999795</c:v>
                </c:pt>
                <c:pt idx="3">
                  <c:v>90.705999999999918</c:v>
                </c:pt>
                <c:pt idx="4">
                  <c:v>92.074999999999861</c:v>
                </c:pt>
                <c:pt idx="5">
                  <c:v>97.97300000000044</c:v>
                </c:pt>
                <c:pt idx="6">
                  <c:v>98.271999999999878</c:v>
                </c:pt>
                <c:pt idx="7">
                  <c:v>105.02399999999984</c:v>
                </c:pt>
                <c:pt idx="8">
                  <c:v>103.85600000000019</c:v>
                </c:pt>
                <c:pt idx="9">
                  <c:v>103.52799999999938</c:v>
                </c:pt>
                <c:pt idx="10">
                  <c:v>101.47300000000011</c:v>
                </c:pt>
                <c:pt idx="11">
                  <c:v>100.03700000000011</c:v>
                </c:pt>
                <c:pt idx="12">
                  <c:v>98.574999999999989</c:v>
                </c:pt>
                <c:pt idx="13">
                  <c:v>97.069000000000074</c:v>
                </c:pt>
                <c:pt idx="14">
                  <c:v>95.964000000000169</c:v>
                </c:pt>
                <c:pt idx="15">
                  <c:v>94.931999999999903</c:v>
                </c:pt>
                <c:pt idx="16">
                  <c:v>94.203000000000173</c:v>
                </c:pt>
                <c:pt idx="17">
                  <c:v>93.443999999999832</c:v>
                </c:pt>
                <c:pt idx="18">
                  <c:v>92.722000000000207</c:v>
                </c:pt>
                <c:pt idx="19">
                  <c:v>92.0270000000002</c:v>
                </c:pt>
                <c:pt idx="20">
                  <c:v>91.426000000000002</c:v>
                </c:pt>
                <c:pt idx="21">
                  <c:v>90.80100000000003</c:v>
                </c:pt>
                <c:pt idx="22">
                  <c:v>90.20500000000024</c:v>
                </c:pt>
                <c:pt idx="23">
                  <c:v>89.638999999999896</c:v>
                </c:pt>
                <c:pt idx="24" formatCode="#,##0.00">
                  <c:v>89.10100000000017</c:v>
                </c:pt>
                <c:pt idx="25">
                  <c:v>88.648999999999816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68.268999999999906</c:v>
                </c:pt>
                <c:pt idx="2">
                  <c:v>69.987999999999843</c:v>
                </c:pt>
                <c:pt idx="3">
                  <c:v>62.464000000000013</c:v>
                </c:pt>
                <c:pt idx="4">
                  <c:v>64.226999999999776</c:v>
                </c:pt>
                <c:pt idx="5">
                  <c:v>67.311000000000249</c:v>
                </c:pt>
                <c:pt idx="6">
                  <c:v>73.150999999999939</c:v>
                </c:pt>
                <c:pt idx="7">
                  <c:v>70.34699999999971</c:v>
                </c:pt>
                <c:pt idx="8">
                  <c:v>75.076000000000008</c:v>
                </c:pt>
                <c:pt idx="9">
                  <c:v>72.066000000000088</c:v>
                </c:pt>
                <c:pt idx="10">
                  <c:v>69.867999999999924</c:v>
                </c:pt>
                <c:pt idx="11">
                  <c:v>68.947999999999851</c:v>
                </c:pt>
                <c:pt idx="12">
                  <c:v>69.368999999999886</c:v>
                </c:pt>
                <c:pt idx="13">
                  <c:v>70.308999999999898</c:v>
                </c:pt>
                <c:pt idx="14">
                  <c:v>71.098000000000241</c:v>
                </c:pt>
                <c:pt idx="15">
                  <c:v>71.517999999999944</c:v>
                </c:pt>
                <c:pt idx="16">
                  <c:v>71.873999999999754</c:v>
                </c:pt>
                <c:pt idx="17">
                  <c:v>72.090000000000103</c:v>
                </c:pt>
                <c:pt idx="18">
                  <c:v>72.375000000000085</c:v>
                </c:pt>
                <c:pt idx="19">
                  <c:v>72.626000000000133</c:v>
                </c:pt>
                <c:pt idx="20">
                  <c:v>72.949999999999747</c:v>
                </c:pt>
                <c:pt idx="21">
                  <c:v>73.285999999999888</c:v>
                </c:pt>
                <c:pt idx="22">
                  <c:v>73.636000000000294</c:v>
                </c:pt>
                <c:pt idx="23">
                  <c:v>73.99600000000008</c:v>
                </c:pt>
                <c:pt idx="24" formatCode="#,##0.00">
                  <c:v>74.362000000000137</c:v>
                </c:pt>
                <c:pt idx="25">
                  <c:v>74.732999999999961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153.87200000000016</c:v>
                </c:pt>
                <c:pt idx="1">
                  <c:v>162.17200000000022</c:v>
                </c:pt>
                <c:pt idx="2">
                  <c:v>166.87199999999979</c:v>
                </c:pt>
                <c:pt idx="3">
                  <c:v>151.41200000000009</c:v>
                </c:pt>
                <c:pt idx="4">
                  <c:v>157.26299999999998</c:v>
                </c:pt>
                <c:pt idx="5">
                  <c:v>161.6089999999999</c:v>
                </c:pt>
                <c:pt idx="6">
                  <c:v>168.98499999999984</c:v>
                </c:pt>
                <c:pt idx="7">
                  <c:v>165.62199999999956</c:v>
                </c:pt>
                <c:pt idx="8">
                  <c:v>156.68500000000014</c:v>
                </c:pt>
                <c:pt idx="9">
                  <c:v>165.72099999999972</c:v>
                </c:pt>
                <c:pt idx="10">
                  <c:v>157.30799999999994</c:v>
                </c:pt>
                <c:pt idx="11">
                  <c:v>158.55300000000003</c:v>
                </c:pt>
                <c:pt idx="12">
                  <c:v>159.06700000000023</c:v>
                </c:pt>
                <c:pt idx="13">
                  <c:v>159.18600000000004</c:v>
                </c:pt>
                <c:pt idx="14">
                  <c:v>159.57100000000008</c:v>
                </c:pt>
                <c:pt idx="15">
                  <c:v>160.04700000000008</c:v>
                </c:pt>
                <c:pt idx="16">
                  <c:v>160.39899999999983</c:v>
                </c:pt>
                <c:pt idx="17">
                  <c:v>160.71799999999993</c:v>
                </c:pt>
                <c:pt idx="18">
                  <c:v>161.01800000000023</c:v>
                </c:pt>
                <c:pt idx="19">
                  <c:v>161.31399999999982</c:v>
                </c:pt>
                <c:pt idx="20">
                  <c:v>161.64300000000028</c:v>
                </c:pt>
                <c:pt idx="21">
                  <c:v>161.98499999999959</c:v>
                </c:pt>
                <c:pt idx="22">
                  <c:v>162.31899999999982</c:v>
                </c:pt>
                <c:pt idx="23">
                  <c:v>162.7079999999994</c:v>
                </c:pt>
                <c:pt idx="24" formatCode="#,##0.00">
                  <c:v>163.07899999999998</c:v>
                </c:pt>
                <c:pt idx="25">
                  <c:v>163.44300000000041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43.916000000000075</c:v>
                </c:pt>
                <c:pt idx="1">
                  <c:v>42.425000000000018</c:v>
                </c:pt>
                <c:pt idx="2">
                  <c:v>40.183000000000064</c:v>
                </c:pt>
                <c:pt idx="3">
                  <c:v>44.28099999999997</c:v>
                </c:pt>
                <c:pt idx="4">
                  <c:v>39.360999999999954</c:v>
                </c:pt>
                <c:pt idx="5">
                  <c:v>43.941000000000038</c:v>
                </c:pt>
                <c:pt idx="6">
                  <c:v>43.051000000000073</c:v>
                </c:pt>
                <c:pt idx="7">
                  <c:v>48.464999999999904</c:v>
                </c:pt>
                <c:pt idx="8">
                  <c:v>49.694999999999958</c:v>
                </c:pt>
                <c:pt idx="9">
                  <c:v>51.620999999999896</c:v>
                </c:pt>
                <c:pt idx="10">
                  <c:v>58.65999999999994</c:v>
                </c:pt>
                <c:pt idx="11">
                  <c:v>60.568000000000104</c:v>
                </c:pt>
                <c:pt idx="12">
                  <c:v>60.131000000000121</c:v>
                </c:pt>
                <c:pt idx="13">
                  <c:v>60.089999999999947</c:v>
                </c:pt>
                <c:pt idx="14">
                  <c:v>60.264000000000024</c:v>
                </c:pt>
                <c:pt idx="15">
                  <c:v>60.375999999999799</c:v>
                </c:pt>
                <c:pt idx="16">
                  <c:v>60.435000000000031</c:v>
                </c:pt>
                <c:pt idx="17">
                  <c:v>60.486999999999981</c:v>
                </c:pt>
                <c:pt idx="18">
                  <c:v>60.534000000000063</c:v>
                </c:pt>
                <c:pt idx="19">
                  <c:v>60.581999999999837</c:v>
                </c:pt>
                <c:pt idx="20">
                  <c:v>60.641999999999875</c:v>
                </c:pt>
                <c:pt idx="21">
                  <c:v>60.689999999999927</c:v>
                </c:pt>
                <c:pt idx="22">
                  <c:v>60.735999999999869</c:v>
                </c:pt>
                <c:pt idx="23">
                  <c:v>60.77999999999988</c:v>
                </c:pt>
                <c:pt idx="24" formatCode="#,##0.00">
                  <c:v>60.821000000000083</c:v>
                </c:pt>
                <c:pt idx="25">
                  <c:v>60.862000000000144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54.823999999999906</c:v>
                </c:pt>
                <c:pt idx="1">
                  <c:v>53.823000000000064</c:v>
                </c:pt>
                <c:pt idx="2">
                  <c:v>56.226999999999883</c:v>
                </c:pt>
                <c:pt idx="3">
                  <c:v>60.188000000000081</c:v>
                </c:pt>
                <c:pt idx="4">
                  <c:v>56.148000000000089</c:v>
                </c:pt>
                <c:pt idx="5">
                  <c:v>60.161999999999914</c:v>
                </c:pt>
                <c:pt idx="6">
                  <c:v>67.347000000000108</c:v>
                </c:pt>
                <c:pt idx="7">
                  <c:v>69.111999999999966</c:v>
                </c:pt>
                <c:pt idx="8">
                  <c:v>70.374000000000038</c:v>
                </c:pt>
                <c:pt idx="9">
                  <c:v>67.979000000000028</c:v>
                </c:pt>
                <c:pt idx="10">
                  <c:v>67.037000000000148</c:v>
                </c:pt>
                <c:pt idx="11">
                  <c:v>63.016999999999875</c:v>
                </c:pt>
                <c:pt idx="12">
                  <c:v>64.058000000000092</c:v>
                </c:pt>
                <c:pt idx="13">
                  <c:v>64.755000000000024</c:v>
                </c:pt>
                <c:pt idx="14">
                  <c:v>65.824999999999946</c:v>
                </c:pt>
                <c:pt idx="15">
                  <c:v>66.562000000000111</c:v>
                </c:pt>
                <c:pt idx="16">
                  <c:v>67.144000000000133</c:v>
                </c:pt>
                <c:pt idx="17">
                  <c:v>67.652000000000243</c:v>
                </c:pt>
                <c:pt idx="18">
                  <c:v>68.120000000000076</c:v>
                </c:pt>
                <c:pt idx="19">
                  <c:v>68.558999999999941</c:v>
                </c:pt>
                <c:pt idx="20">
                  <c:v>68.978000000000037</c:v>
                </c:pt>
                <c:pt idx="21">
                  <c:v>69.367999999999967</c:v>
                </c:pt>
                <c:pt idx="22">
                  <c:v>69.734999999999914</c:v>
                </c:pt>
                <c:pt idx="23">
                  <c:v>70.083999999999975</c:v>
                </c:pt>
                <c:pt idx="24" formatCode="#,##0.00">
                  <c:v>70.409000000000049</c:v>
                </c:pt>
                <c:pt idx="25">
                  <c:v>70.707999999999913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3.9990000000000006</c:v>
                </c:pt>
                <c:pt idx="1">
                  <c:v>3.5450000000000048</c:v>
                </c:pt>
                <c:pt idx="2">
                  <c:v>3.959000000000001</c:v>
                </c:pt>
                <c:pt idx="3">
                  <c:v>4.6599999999999913</c:v>
                </c:pt>
                <c:pt idx="4">
                  <c:v>5.1380000000000008</c:v>
                </c:pt>
                <c:pt idx="5">
                  <c:v>3.3860000000000032</c:v>
                </c:pt>
                <c:pt idx="6">
                  <c:v>4.1100000000000119</c:v>
                </c:pt>
                <c:pt idx="7">
                  <c:v>5.2560000000000082</c:v>
                </c:pt>
                <c:pt idx="8">
                  <c:v>2.4749999999999974</c:v>
                </c:pt>
                <c:pt idx="9">
                  <c:v>5.2889999999999979</c:v>
                </c:pt>
                <c:pt idx="10">
                  <c:v>3.9050000000000091</c:v>
                </c:pt>
                <c:pt idx="11">
                  <c:v>3.8609999999999998</c:v>
                </c:pt>
                <c:pt idx="12">
                  <c:v>3.8489999999999944</c:v>
                </c:pt>
                <c:pt idx="13">
                  <c:v>3.8339999999999979</c:v>
                </c:pt>
                <c:pt idx="14">
                  <c:v>3.8260000000000089</c:v>
                </c:pt>
                <c:pt idx="15">
                  <c:v>3.8379999999999983</c:v>
                </c:pt>
                <c:pt idx="16">
                  <c:v>3.8449999999999971</c:v>
                </c:pt>
                <c:pt idx="17">
                  <c:v>3.8519999999999994</c:v>
                </c:pt>
                <c:pt idx="18">
                  <c:v>3.859000000000008</c:v>
                </c:pt>
                <c:pt idx="19">
                  <c:v>3.866000000000001</c:v>
                </c:pt>
                <c:pt idx="20">
                  <c:v>3.870999999999996</c:v>
                </c:pt>
                <c:pt idx="21">
                  <c:v>3.8769999999999998</c:v>
                </c:pt>
                <c:pt idx="22">
                  <c:v>3.883000000000008</c:v>
                </c:pt>
                <c:pt idx="23">
                  <c:v>3.8889999999999931</c:v>
                </c:pt>
                <c:pt idx="24" formatCode="#,##0.00">
                  <c:v>3.8949999999999974</c:v>
                </c:pt>
                <c:pt idx="25">
                  <c:v>3.9010000000000034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26.003999999999976</c:v>
                </c:pt>
                <c:pt idx="1">
                  <c:v>24.783000000000012</c:v>
                </c:pt>
                <c:pt idx="2">
                  <c:v>20.486999999999998</c:v>
                </c:pt>
                <c:pt idx="3">
                  <c:v>25.618000000000009</c:v>
                </c:pt>
                <c:pt idx="4">
                  <c:v>25.634000000000054</c:v>
                </c:pt>
                <c:pt idx="5">
                  <c:v>24.572000000000088</c:v>
                </c:pt>
                <c:pt idx="6">
                  <c:v>24.17900000000003</c:v>
                </c:pt>
                <c:pt idx="7">
                  <c:v>29.98700000000003</c:v>
                </c:pt>
                <c:pt idx="8">
                  <c:v>30.472000000000001</c:v>
                </c:pt>
                <c:pt idx="9">
                  <c:v>27.297999999999998</c:v>
                </c:pt>
                <c:pt idx="10">
                  <c:v>24.986999999999998</c:v>
                </c:pt>
                <c:pt idx="11">
                  <c:v>25.568000000000005</c:v>
                </c:pt>
                <c:pt idx="12">
                  <c:v>25.741000000000053</c:v>
                </c:pt>
                <c:pt idx="13">
                  <c:v>26.130000000000003</c:v>
                </c:pt>
                <c:pt idx="14">
                  <c:v>26.423000000000048</c:v>
                </c:pt>
                <c:pt idx="15">
                  <c:v>26.65499999999998</c:v>
                </c:pt>
                <c:pt idx="16">
                  <c:v>26.868999999999982</c:v>
                </c:pt>
                <c:pt idx="17">
                  <c:v>27.050000000000097</c:v>
                </c:pt>
                <c:pt idx="18">
                  <c:v>27.21900000000004</c:v>
                </c:pt>
                <c:pt idx="19">
                  <c:v>27.386000000000038</c:v>
                </c:pt>
                <c:pt idx="20">
                  <c:v>27.563000000000024</c:v>
                </c:pt>
                <c:pt idx="21">
                  <c:v>27.733999999999995</c:v>
                </c:pt>
                <c:pt idx="22">
                  <c:v>27.900999999999971</c:v>
                </c:pt>
                <c:pt idx="23">
                  <c:v>28.05800000000001</c:v>
                </c:pt>
                <c:pt idx="24" formatCode="#,##0.00">
                  <c:v>28.203999999999983</c:v>
                </c:pt>
                <c:pt idx="25">
                  <c:v>28.340999999999983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14.694999999999988</c:v>
                </c:pt>
                <c:pt idx="1">
                  <c:v>17.632000000000012</c:v>
                </c:pt>
                <c:pt idx="2">
                  <c:v>15.056000000000019</c:v>
                </c:pt>
                <c:pt idx="3">
                  <c:v>11.887999999999996</c:v>
                </c:pt>
                <c:pt idx="4">
                  <c:v>13.85699999999998</c:v>
                </c:pt>
                <c:pt idx="5">
                  <c:v>15.077000000000025</c:v>
                </c:pt>
                <c:pt idx="6">
                  <c:v>11.843000000000012</c:v>
                </c:pt>
                <c:pt idx="7">
                  <c:v>14.208999999999994</c:v>
                </c:pt>
                <c:pt idx="8">
                  <c:v>13.643999999999989</c:v>
                </c:pt>
                <c:pt idx="9">
                  <c:v>14.335999999999977</c:v>
                </c:pt>
                <c:pt idx="10">
                  <c:v>16.35099999999996</c:v>
                </c:pt>
                <c:pt idx="11">
                  <c:v>16.608000000000011</c:v>
                </c:pt>
                <c:pt idx="12">
                  <c:v>16.493999999999986</c:v>
                </c:pt>
                <c:pt idx="13">
                  <c:v>16.358999999999973</c:v>
                </c:pt>
                <c:pt idx="14">
                  <c:v>16.199999999999985</c:v>
                </c:pt>
                <c:pt idx="15">
                  <c:v>16.082000000000001</c:v>
                </c:pt>
                <c:pt idx="16">
                  <c:v>15.981999999999982</c:v>
                </c:pt>
                <c:pt idx="17">
                  <c:v>15.881000000000004</c:v>
                </c:pt>
                <c:pt idx="18">
                  <c:v>15.779000000000039</c:v>
                </c:pt>
                <c:pt idx="19">
                  <c:v>15.675999999999974</c:v>
                </c:pt>
                <c:pt idx="20">
                  <c:v>15.575000000000022</c:v>
                </c:pt>
                <c:pt idx="21">
                  <c:v>15.465000000000002</c:v>
                </c:pt>
                <c:pt idx="22">
                  <c:v>15.354999999999977</c:v>
                </c:pt>
                <c:pt idx="23">
                  <c:v>15.244999999999981</c:v>
                </c:pt>
                <c:pt idx="24" formatCode="#,##0.00">
                  <c:v>15.135999999999981</c:v>
                </c:pt>
                <c:pt idx="25">
                  <c:v>15.02799999999996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14.521999999999991</c:v>
                </c:pt>
                <c:pt idx="1">
                  <c:v>11.786000000000037</c:v>
                </c:pt>
                <c:pt idx="2">
                  <c:v>12.27800000000004</c:v>
                </c:pt>
                <c:pt idx="3">
                  <c:v>12.164000000000023</c:v>
                </c:pt>
                <c:pt idx="4">
                  <c:v>13.684999999999979</c:v>
                </c:pt>
                <c:pt idx="5">
                  <c:v>12.879000000000021</c:v>
                </c:pt>
                <c:pt idx="6">
                  <c:v>13.328999999999999</c:v>
                </c:pt>
                <c:pt idx="7">
                  <c:v>12.677000000000017</c:v>
                </c:pt>
                <c:pt idx="8">
                  <c:v>14.439</c:v>
                </c:pt>
                <c:pt idx="9">
                  <c:v>17.645999999999944</c:v>
                </c:pt>
                <c:pt idx="10">
                  <c:v>18.449999999999982</c:v>
                </c:pt>
                <c:pt idx="11">
                  <c:v>18.149999999999974</c:v>
                </c:pt>
                <c:pt idx="12">
                  <c:v>17.821999999999981</c:v>
                </c:pt>
                <c:pt idx="13">
                  <c:v>17.602999999999987</c:v>
                </c:pt>
                <c:pt idx="14">
                  <c:v>17.507000000000044</c:v>
                </c:pt>
                <c:pt idx="15">
                  <c:v>17.590999999999994</c:v>
                </c:pt>
                <c:pt idx="16">
                  <c:v>17.715999999999962</c:v>
                </c:pt>
                <c:pt idx="17">
                  <c:v>17.86099999999999</c:v>
                </c:pt>
                <c:pt idx="18">
                  <c:v>18.016000000000034</c:v>
                </c:pt>
                <c:pt idx="19">
                  <c:v>18.17700000000001</c:v>
                </c:pt>
                <c:pt idx="20">
                  <c:v>18.337999999999973</c:v>
                </c:pt>
                <c:pt idx="21">
                  <c:v>18.500999999999983</c:v>
                </c:pt>
                <c:pt idx="22">
                  <c:v>18.663000000000014</c:v>
                </c:pt>
                <c:pt idx="23">
                  <c:v>18.823999999999991</c:v>
                </c:pt>
                <c:pt idx="24" formatCode="#,##0.00">
                  <c:v>18.980999999999998</c:v>
                </c:pt>
                <c:pt idx="25">
                  <c:v>19.136000000000013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55.173000000000059</c:v>
                </c:pt>
                <c:pt idx="1">
                  <c:v>54.041000000000025</c:v>
                </c:pt>
                <c:pt idx="2">
                  <c:v>51.836000000000119</c:v>
                </c:pt>
                <c:pt idx="3">
                  <c:v>61.389999999999965</c:v>
                </c:pt>
                <c:pt idx="4">
                  <c:v>72.855999999999938</c:v>
                </c:pt>
                <c:pt idx="5">
                  <c:v>66.617000000000061</c:v>
                </c:pt>
                <c:pt idx="6">
                  <c:v>69.674999999999997</c:v>
                </c:pt>
                <c:pt idx="7">
                  <c:v>65.440999999999903</c:v>
                </c:pt>
                <c:pt idx="8">
                  <c:v>66.294000000000139</c:v>
                </c:pt>
                <c:pt idx="9">
                  <c:v>84.544000000000153</c:v>
                </c:pt>
                <c:pt idx="10">
                  <c:v>91.995000000000132</c:v>
                </c:pt>
                <c:pt idx="11">
                  <c:v>93.083999999999946</c:v>
                </c:pt>
                <c:pt idx="12">
                  <c:v>93.382000000000133</c:v>
                </c:pt>
                <c:pt idx="13">
                  <c:v>93.941000000000045</c:v>
                </c:pt>
                <c:pt idx="14">
                  <c:v>94.556000000000012</c:v>
                </c:pt>
                <c:pt idx="15">
                  <c:v>95.035999999999987</c:v>
                </c:pt>
                <c:pt idx="16">
                  <c:v>95.474000000000046</c:v>
                </c:pt>
                <c:pt idx="17">
                  <c:v>95.932000000000087</c:v>
                </c:pt>
                <c:pt idx="18">
                  <c:v>96.407000000000068</c:v>
                </c:pt>
                <c:pt idx="19">
                  <c:v>96.904000000000067</c:v>
                </c:pt>
                <c:pt idx="20">
                  <c:v>97.433000000000092</c:v>
                </c:pt>
                <c:pt idx="21">
                  <c:v>97.948999999999856</c:v>
                </c:pt>
                <c:pt idx="22">
                  <c:v>98.466999999999786</c:v>
                </c:pt>
                <c:pt idx="23">
                  <c:v>98.982000000000113</c:v>
                </c:pt>
                <c:pt idx="24" formatCode="#,##0.00">
                  <c:v>99.495999999999569</c:v>
                </c:pt>
                <c:pt idx="25">
                  <c:v>100.00899999999992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76.721999999999881</c:v>
                </c:pt>
                <c:pt idx="1">
                  <c:v>82.891999999999655</c:v>
                </c:pt>
                <c:pt idx="2">
                  <c:v>90.725999999999843</c:v>
                </c:pt>
                <c:pt idx="3">
                  <c:v>92.664999999999878</c:v>
                </c:pt>
                <c:pt idx="4">
                  <c:v>99.776999999999958</c:v>
                </c:pt>
                <c:pt idx="5">
                  <c:v>111.55100000000014</c:v>
                </c:pt>
                <c:pt idx="6">
                  <c:v>98.206000000000003</c:v>
                </c:pt>
                <c:pt idx="7">
                  <c:v>73.959999999999994</c:v>
                </c:pt>
                <c:pt idx="8">
                  <c:v>76.1400000000002</c:v>
                </c:pt>
                <c:pt idx="9">
                  <c:v>82.691000000000173</c:v>
                </c:pt>
                <c:pt idx="10">
                  <c:v>82.903000000000219</c:v>
                </c:pt>
                <c:pt idx="11">
                  <c:v>84.296000000000163</c:v>
                </c:pt>
                <c:pt idx="12">
                  <c:v>85.903999999999925</c:v>
                </c:pt>
                <c:pt idx="13">
                  <c:v>86.888999999999882</c:v>
                </c:pt>
                <c:pt idx="14">
                  <c:v>87.547000000000224</c:v>
                </c:pt>
                <c:pt idx="15">
                  <c:v>88.045000000000115</c:v>
                </c:pt>
                <c:pt idx="16">
                  <c:v>88.612000000000208</c:v>
                </c:pt>
                <c:pt idx="17">
                  <c:v>89.168000000000049</c:v>
                </c:pt>
                <c:pt idx="18">
                  <c:v>89.718999999999909</c:v>
                </c:pt>
                <c:pt idx="19">
                  <c:v>90.26799999999993</c:v>
                </c:pt>
                <c:pt idx="20">
                  <c:v>90.835000000000136</c:v>
                </c:pt>
                <c:pt idx="21">
                  <c:v>91.378000000000014</c:v>
                </c:pt>
                <c:pt idx="22">
                  <c:v>91.919999999999987</c:v>
                </c:pt>
                <c:pt idx="23">
                  <c:v>92.462000000000103</c:v>
                </c:pt>
                <c:pt idx="24" formatCode="#,##0.00">
                  <c:v>93.003999999999962</c:v>
                </c:pt>
                <c:pt idx="25">
                  <c:v>93.546999999999898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24.341000000000054</c:v>
                </c:pt>
                <c:pt idx="1">
                  <c:v>27.614000000000019</c:v>
                </c:pt>
                <c:pt idx="2">
                  <c:v>25.001999999999981</c:v>
                </c:pt>
                <c:pt idx="3">
                  <c:v>22.923999999999982</c:v>
                </c:pt>
                <c:pt idx="4">
                  <c:v>24.121999999999936</c:v>
                </c:pt>
                <c:pt idx="5">
                  <c:v>25.581000000000007</c:v>
                </c:pt>
                <c:pt idx="6">
                  <c:v>24.00100000000004</c:v>
                </c:pt>
                <c:pt idx="7">
                  <c:v>26.54000000000007</c:v>
                </c:pt>
                <c:pt idx="8">
                  <c:v>28.273000000000014</c:v>
                </c:pt>
                <c:pt idx="9">
                  <c:v>29.120999999999928</c:v>
                </c:pt>
                <c:pt idx="10">
                  <c:v>26.521999999999988</c:v>
                </c:pt>
                <c:pt idx="11">
                  <c:v>26.177</c:v>
                </c:pt>
                <c:pt idx="12">
                  <c:v>24.995999999999974</c:v>
                </c:pt>
                <c:pt idx="13">
                  <c:v>24.637</c:v>
                </c:pt>
                <c:pt idx="14">
                  <c:v>24.819000000000006</c:v>
                </c:pt>
                <c:pt idx="15">
                  <c:v>24.86299999999996</c:v>
                </c:pt>
                <c:pt idx="16">
                  <c:v>24.941999999999965</c:v>
                </c:pt>
                <c:pt idx="17">
                  <c:v>24.999999999999975</c:v>
                </c:pt>
                <c:pt idx="18">
                  <c:v>25.039000000000001</c:v>
                </c:pt>
                <c:pt idx="19">
                  <c:v>25.065000000000005</c:v>
                </c:pt>
                <c:pt idx="20">
                  <c:v>25.099999999999973</c:v>
                </c:pt>
                <c:pt idx="21">
                  <c:v>25.139000000000021</c:v>
                </c:pt>
                <c:pt idx="22">
                  <c:v>25.181000000000026</c:v>
                </c:pt>
                <c:pt idx="23">
                  <c:v>25.220999999999997</c:v>
                </c:pt>
                <c:pt idx="24" formatCode="#,##0.00">
                  <c:v>25.256999999999998</c:v>
                </c:pt>
                <c:pt idx="25">
                  <c:v>25.28799999999999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26.523999999999987</c:v>
                </c:pt>
                <c:pt idx="1">
                  <c:v>26.587000000000014</c:v>
                </c:pt>
                <c:pt idx="2">
                  <c:v>27.246000000000056</c:v>
                </c:pt>
                <c:pt idx="3">
                  <c:v>28.795000000000069</c:v>
                </c:pt>
                <c:pt idx="4">
                  <c:v>34.43599999999995</c:v>
                </c:pt>
                <c:pt idx="5">
                  <c:v>22.861000000000001</c:v>
                </c:pt>
                <c:pt idx="6">
                  <c:v>31.616000000000017</c:v>
                </c:pt>
                <c:pt idx="7">
                  <c:v>24.664999999999999</c:v>
                </c:pt>
                <c:pt idx="8">
                  <c:v>30.908000000000023</c:v>
                </c:pt>
                <c:pt idx="9">
                  <c:v>29.82900000000004</c:v>
                </c:pt>
                <c:pt idx="10">
                  <c:v>30.182999999999979</c:v>
                </c:pt>
                <c:pt idx="11">
                  <c:v>29.325000000000006</c:v>
                </c:pt>
                <c:pt idx="12">
                  <c:v>28.795999999999989</c:v>
                </c:pt>
                <c:pt idx="13">
                  <c:v>28.756999999999984</c:v>
                </c:pt>
                <c:pt idx="14">
                  <c:v>28.751000000000008</c:v>
                </c:pt>
                <c:pt idx="15">
                  <c:v>28.694000000000017</c:v>
                </c:pt>
                <c:pt idx="16">
                  <c:v>28.625000000000007</c:v>
                </c:pt>
                <c:pt idx="17">
                  <c:v>28.560000000000031</c:v>
                </c:pt>
                <c:pt idx="18">
                  <c:v>28.501999999999963</c:v>
                </c:pt>
                <c:pt idx="19">
                  <c:v>28.453999999999997</c:v>
                </c:pt>
                <c:pt idx="20">
                  <c:v>28.41899999999994</c:v>
                </c:pt>
                <c:pt idx="21">
                  <c:v>28.391999999999992</c:v>
                </c:pt>
                <c:pt idx="22">
                  <c:v>28.371000000000034</c:v>
                </c:pt>
                <c:pt idx="23">
                  <c:v>28.354000000000035</c:v>
                </c:pt>
                <c:pt idx="24" formatCode="#,##0.00">
                  <c:v>28.341000000000022</c:v>
                </c:pt>
                <c:pt idx="25">
                  <c:v>28.333999999999943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55.980999999999945</c:v>
                </c:pt>
                <c:pt idx="1">
                  <c:v>52.855999999999938</c:v>
                </c:pt>
                <c:pt idx="2">
                  <c:v>50.42799999999994</c:v>
                </c:pt>
                <c:pt idx="3">
                  <c:v>44.698000000000057</c:v>
                </c:pt>
                <c:pt idx="4">
                  <c:v>45.542999999999999</c:v>
                </c:pt>
                <c:pt idx="5">
                  <c:v>42.550000000000082</c:v>
                </c:pt>
                <c:pt idx="6">
                  <c:v>42.997000000000021</c:v>
                </c:pt>
                <c:pt idx="7">
                  <c:v>42.823000000000093</c:v>
                </c:pt>
                <c:pt idx="8">
                  <c:v>41.032000000000039</c:v>
                </c:pt>
                <c:pt idx="9">
                  <c:v>41.714999999999932</c:v>
                </c:pt>
                <c:pt idx="10">
                  <c:v>43.204000000000022</c:v>
                </c:pt>
                <c:pt idx="11">
                  <c:v>42.588999999999977</c:v>
                </c:pt>
                <c:pt idx="12">
                  <c:v>43.328000000000003</c:v>
                </c:pt>
                <c:pt idx="13">
                  <c:v>43.885000000000048</c:v>
                </c:pt>
                <c:pt idx="14">
                  <c:v>44.594000000000072</c:v>
                </c:pt>
                <c:pt idx="15">
                  <c:v>44.91400000000008</c:v>
                </c:pt>
                <c:pt idx="16">
                  <c:v>45.188000000000031</c:v>
                </c:pt>
                <c:pt idx="17">
                  <c:v>45.469000000000101</c:v>
                </c:pt>
                <c:pt idx="18">
                  <c:v>45.75000000000005</c:v>
                </c:pt>
                <c:pt idx="19">
                  <c:v>46.032000000000032</c:v>
                </c:pt>
                <c:pt idx="20">
                  <c:v>46.315000000000005</c:v>
                </c:pt>
                <c:pt idx="21">
                  <c:v>46.595000000000049</c:v>
                </c:pt>
                <c:pt idx="22">
                  <c:v>46.871000000000059</c:v>
                </c:pt>
                <c:pt idx="23">
                  <c:v>47.147999999999975</c:v>
                </c:pt>
                <c:pt idx="24" formatCode="#,##0.00">
                  <c:v>47.421999999999969</c:v>
                </c:pt>
                <c:pt idx="25">
                  <c:v>47.69200000000005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84.609999999999957</c:v>
                </c:pt>
                <c:pt idx="1">
                  <c:v>88.297999999999845</c:v>
                </c:pt>
                <c:pt idx="2">
                  <c:v>93.911999999999864</c:v>
                </c:pt>
                <c:pt idx="3">
                  <c:v>88.708000000000055</c:v>
                </c:pt>
                <c:pt idx="4">
                  <c:v>93.129000000000005</c:v>
                </c:pt>
                <c:pt idx="5">
                  <c:v>93.772999999999968</c:v>
                </c:pt>
                <c:pt idx="6">
                  <c:v>93.181999999999974</c:v>
                </c:pt>
                <c:pt idx="7">
                  <c:v>92.997999999999863</c:v>
                </c:pt>
                <c:pt idx="8">
                  <c:v>94.628999999999877</c:v>
                </c:pt>
                <c:pt idx="9">
                  <c:v>95.924000000000149</c:v>
                </c:pt>
                <c:pt idx="10">
                  <c:v>95.377000000000137</c:v>
                </c:pt>
                <c:pt idx="11">
                  <c:v>94.305000000000192</c:v>
                </c:pt>
                <c:pt idx="12">
                  <c:v>93.350000000000122</c:v>
                </c:pt>
                <c:pt idx="13">
                  <c:v>93.063999999999893</c:v>
                </c:pt>
                <c:pt idx="14">
                  <c:v>92.96899999999998</c:v>
                </c:pt>
                <c:pt idx="15">
                  <c:v>93.075000000000117</c:v>
                </c:pt>
                <c:pt idx="16">
                  <c:v>93.08100000000006</c:v>
                </c:pt>
                <c:pt idx="17">
                  <c:v>93.088000000000122</c:v>
                </c:pt>
                <c:pt idx="18">
                  <c:v>93.099000000000146</c:v>
                </c:pt>
                <c:pt idx="19">
                  <c:v>93.124000000000066</c:v>
                </c:pt>
                <c:pt idx="20">
                  <c:v>93.205999999999975</c:v>
                </c:pt>
                <c:pt idx="21">
                  <c:v>93.279999999999916</c:v>
                </c:pt>
                <c:pt idx="22">
                  <c:v>93.337999999999937</c:v>
                </c:pt>
                <c:pt idx="23">
                  <c:v>93.389999999999844</c:v>
                </c:pt>
                <c:pt idx="24" formatCode="#,##0.00">
                  <c:v>93.430000000000121</c:v>
                </c:pt>
                <c:pt idx="25">
                  <c:v>93.453000000000173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129.52700000000002</c:v>
                </c:pt>
                <c:pt idx="1">
                  <c:v>132.19599999999986</c:v>
                </c:pt>
                <c:pt idx="2">
                  <c:v>132.10500000000002</c:v>
                </c:pt>
                <c:pt idx="3">
                  <c:v>131.15000000000003</c:v>
                </c:pt>
                <c:pt idx="4">
                  <c:v>135.95200000000003</c:v>
                </c:pt>
                <c:pt idx="5">
                  <c:v>131.56499999999991</c:v>
                </c:pt>
                <c:pt idx="6">
                  <c:v>140.13399999999965</c:v>
                </c:pt>
                <c:pt idx="7">
                  <c:v>146.8099999999996</c:v>
                </c:pt>
                <c:pt idx="8">
                  <c:v>144.69600000000042</c:v>
                </c:pt>
                <c:pt idx="9">
                  <c:v>141.23099999999994</c:v>
                </c:pt>
                <c:pt idx="10">
                  <c:v>137.0740000000001</c:v>
                </c:pt>
                <c:pt idx="11">
                  <c:v>139.81400000000016</c:v>
                </c:pt>
                <c:pt idx="12">
                  <c:v>141.73099999999974</c:v>
                </c:pt>
                <c:pt idx="13">
                  <c:v>143.41199999999955</c:v>
                </c:pt>
                <c:pt idx="14">
                  <c:v>145.38099999999986</c:v>
                </c:pt>
                <c:pt idx="15">
                  <c:v>146.72700000000034</c:v>
                </c:pt>
                <c:pt idx="16">
                  <c:v>147.77199999999985</c:v>
                </c:pt>
                <c:pt idx="17">
                  <c:v>148.72500000000014</c:v>
                </c:pt>
                <c:pt idx="18">
                  <c:v>149.64000000000004</c:v>
                </c:pt>
                <c:pt idx="19">
                  <c:v>150.53400000000019</c:v>
                </c:pt>
                <c:pt idx="20">
                  <c:v>151.40600000000032</c:v>
                </c:pt>
                <c:pt idx="21">
                  <c:v>152.24800000000013</c:v>
                </c:pt>
                <c:pt idx="22">
                  <c:v>153.066</c:v>
                </c:pt>
                <c:pt idx="23">
                  <c:v>153.87900000000008</c:v>
                </c:pt>
                <c:pt idx="24" formatCode="#,##0.00">
                  <c:v>154.68600000000004</c:v>
                </c:pt>
                <c:pt idx="25">
                  <c:v>155.48500000000007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20.300999999999998</c:v>
                </c:pt>
                <c:pt idx="1">
                  <c:v>25.516000000000009</c:v>
                </c:pt>
                <c:pt idx="2">
                  <c:v>29.025999999999975</c:v>
                </c:pt>
                <c:pt idx="3">
                  <c:v>21.863000000000017</c:v>
                </c:pt>
                <c:pt idx="4">
                  <c:v>16.933999999999994</c:v>
                </c:pt>
                <c:pt idx="5">
                  <c:v>23.743999999999986</c:v>
                </c:pt>
                <c:pt idx="6">
                  <c:v>22.897000000000002</c:v>
                </c:pt>
                <c:pt idx="7">
                  <c:v>28.529000000000018</c:v>
                </c:pt>
                <c:pt idx="8">
                  <c:v>26.351000000000049</c:v>
                </c:pt>
                <c:pt idx="9">
                  <c:v>26.464999999999989</c:v>
                </c:pt>
                <c:pt idx="10">
                  <c:v>30.037000000000038</c:v>
                </c:pt>
                <c:pt idx="11">
                  <c:v>29.757999999999996</c:v>
                </c:pt>
                <c:pt idx="12">
                  <c:v>29.562999999999999</c:v>
                </c:pt>
                <c:pt idx="13">
                  <c:v>29.494000000000025</c:v>
                </c:pt>
                <c:pt idx="14">
                  <c:v>29.589000000000013</c:v>
                </c:pt>
                <c:pt idx="15">
                  <c:v>29.575000000000042</c:v>
                </c:pt>
                <c:pt idx="16">
                  <c:v>29.552999999999969</c:v>
                </c:pt>
                <c:pt idx="17">
                  <c:v>29.505000000000063</c:v>
                </c:pt>
                <c:pt idx="18">
                  <c:v>29.442000000000043</c:v>
                </c:pt>
                <c:pt idx="19">
                  <c:v>29.375000000000011</c:v>
                </c:pt>
                <c:pt idx="20">
                  <c:v>29.320999999999991</c:v>
                </c:pt>
                <c:pt idx="21">
                  <c:v>29.263000000000027</c:v>
                </c:pt>
                <c:pt idx="22">
                  <c:v>29.20600000000001</c:v>
                </c:pt>
                <c:pt idx="23">
                  <c:v>29.151999999999983</c:v>
                </c:pt>
                <c:pt idx="24">
                  <c:v>29.099000000000053</c:v>
                </c:pt>
                <c:pt idx="25">
                  <c:v>29.04700000000004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127.84399999999975</c:v>
                </c:pt>
                <c:pt idx="1">
                  <c:v>123.98899999999993</c:v>
                </c:pt>
                <c:pt idx="2">
                  <c:v>129.06199999999984</c:v>
                </c:pt>
                <c:pt idx="3">
                  <c:v>124.95299999999996</c:v>
                </c:pt>
                <c:pt idx="4">
                  <c:v>122.83699999999986</c:v>
                </c:pt>
                <c:pt idx="5">
                  <c:v>131.11400000000043</c:v>
                </c:pt>
                <c:pt idx="6">
                  <c:v>131.3659999999999</c:v>
                </c:pt>
                <c:pt idx="7">
                  <c:v>137.06199999999984</c:v>
                </c:pt>
                <c:pt idx="8">
                  <c:v>140.67300000000017</c:v>
                </c:pt>
                <c:pt idx="9">
                  <c:v>135.83899999999937</c:v>
                </c:pt>
                <c:pt idx="10">
                  <c:v>132.36600000000007</c:v>
                </c:pt>
                <c:pt idx="11">
                  <c:v>131.58400000000006</c:v>
                </c:pt>
                <c:pt idx="12">
                  <c:v>130.32799999999997</c:v>
                </c:pt>
                <c:pt idx="13">
                  <c:v>129.04900000000004</c:v>
                </c:pt>
                <c:pt idx="14">
                  <c:v>128.04800000000012</c:v>
                </c:pt>
                <c:pt idx="15">
                  <c:v>127.08599999999987</c:v>
                </c:pt>
                <c:pt idx="16">
                  <c:v>126.31100000000023</c:v>
                </c:pt>
                <c:pt idx="17">
                  <c:v>125.50199999999978</c:v>
                </c:pt>
                <c:pt idx="18">
                  <c:v>124.73500000000023</c:v>
                </c:pt>
                <c:pt idx="19">
                  <c:v>123.99600000000019</c:v>
                </c:pt>
                <c:pt idx="20">
                  <c:v>123.38000000000002</c:v>
                </c:pt>
                <c:pt idx="21">
                  <c:v>122.73500000000007</c:v>
                </c:pt>
                <c:pt idx="22">
                  <c:v>122.11900000000026</c:v>
                </c:pt>
                <c:pt idx="23">
                  <c:v>121.52899999999985</c:v>
                </c:pt>
                <c:pt idx="24">
                  <c:v>120.96300000000026</c:v>
                </c:pt>
                <c:pt idx="25">
                  <c:v>120.48299999999981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67.968000000000018</c:v>
                </c:pt>
                <c:pt idx="1">
                  <c:v>68.268999999999906</c:v>
                </c:pt>
                <c:pt idx="2">
                  <c:v>69.987999999999843</c:v>
                </c:pt>
                <c:pt idx="3">
                  <c:v>62.464000000000013</c:v>
                </c:pt>
                <c:pt idx="4">
                  <c:v>64.226999999999776</c:v>
                </c:pt>
                <c:pt idx="5">
                  <c:v>67.311000000000249</c:v>
                </c:pt>
                <c:pt idx="6">
                  <c:v>73.150999999999939</c:v>
                </c:pt>
                <c:pt idx="7">
                  <c:v>70.34699999999971</c:v>
                </c:pt>
                <c:pt idx="8">
                  <c:v>75.076000000000008</c:v>
                </c:pt>
                <c:pt idx="9">
                  <c:v>72.066000000000088</c:v>
                </c:pt>
                <c:pt idx="10">
                  <c:v>69.867999999999924</c:v>
                </c:pt>
                <c:pt idx="11">
                  <c:v>68.947999999999851</c:v>
                </c:pt>
                <c:pt idx="12">
                  <c:v>69.368999999999886</c:v>
                </c:pt>
                <c:pt idx="13">
                  <c:v>70.308999999999898</c:v>
                </c:pt>
                <c:pt idx="14">
                  <c:v>71.098000000000241</c:v>
                </c:pt>
                <c:pt idx="15">
                  <c:v>71.517999999999944</c:v>
                </c:pt>
                <c:pt idx="16">
                  <c:v>71.873999999999754</c:v>
                </c:pt>
                <c:pt idx="17">
                  <c:v>72.090000000000103</c:v>
                </c:pt>
                <c:pt idx="18">
                  <c:v>72.375000000000085</c:v>
                </c:pt>
                <c:pt idx="19">
                  <c:v>72.626000000000133</c:v>
                </c:pt>
                <c:pt idx="20">
                  <c:v>72.949999999999747</c:v>
                </c:pt>
                <c:pt idx="21">
                  <c:v>73.285999999999888</c:v>
                </c:pt>
                <c:pt idx="22">
                  <c:v>73.636000000000294</c:v>
                </c:pt>
                <c:pt idx="23">
                  <c:v>73.99600000000008</c:v>
                </c:pt>
                <c:pt idx="24" formatCode="#,##0.00">
                  <c:v>74.362000000000137</c:v>
                </c:pt>
                <c:pt idx="25">
                  <c:v>74.732999999999961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252.61200000000014</c:v>
                </c:pt>
                <c:pt idx="1">
                  <c:v>258.4200000000003</c:v>
                </c:pt>
                <c:pt idx="2">
                  <c:v>263.2819999999997</c:v>
                </c:pt>
                <c:pt idx="3">
                  <c:v>255.88100000000014</c:v>
                </c:pt>
                <c:pt idx="4">
                  <c:v>252.77200000000002</c:v>
                </c:pt>
                <c:pt idx="5">
                  <c:v>265.71199999999982</c:v>
                </c:pt>
                <c:pt idx="6">
                  <c:v>279.38300000000004</c:v>
                </c:pt>
                <c:pt idx="7">
                  <c:v>283.19899999999944</c:v>
                </c:pt>
                <c:pt idx="8">
                  <c:v>276.75400000000013</c:v>
                </c:pt>
                <c:pt idx="9">
                  <c:v>285.32099999999963</c:v>
                </c:pt>
                <c:pt idx="10">
                  <c:v>283.005</c:v>
                </c:pt>
                <c:pt idx="11">
                  <c:v>282.13799999999998</c:v>
                </c:pt>
                <c:pt idx="12">
                  <c:v>283.25600000000043</c:v>
                </c:pt>
                <c:pt idx="13">
                  <c:v>284.03100000000001</c:v>
                </c:pt>
                <c:pt idx="14">
                  <c:v>285.66000000000003</c:v>
                </c:pt>
                <c:pt idx="15">
                  <c:v>286.98500000000001</c:v>
                </c:pt>
                <c:pt idx="16">
                  <c:v>287.97800000000001</c:v>
                </c:pt>
                <c:pt idx="17">
                  <c:v>288.8570000000002</c:v>
                </c:pt>
                <c:pt idx="18">
                  <c:v>289.67200000000037</c:v>
                </c:pt>
                <c:pt idx="19">
                  <c:v>290.45499999999959</c:v>
                </c:pt>
                <c:pt idx="20">
                  <c:v>291.2630000000002</c:v>
                </c:pt>
                <c:pt idx="21">
                  <c:v>292.04299999999944</c:v>
                </c:pt>
                <c:pt idx="22">
                  <c:v>292.78999999999962</c:v>
                </c:pt>
                <c:pt idx="23">
                  <c:v>293.57199999999926</c:v>
                </c:pt>
                <c:pt idx="24">
                  <c:v>294.30900000000008</c:v>
                </c:pt>
                <c:pt idx="25">
                  <c:v>295.01300000000049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241.97999999999996</c:v>
                </c:pt>
                <c:pt idx="1">
                  <c:v>248.8799999999998</c:v>
                </c:pt>
                <c:pt idx="2">
                  <c:v>246.59000000000009</c:v>
                </c:pt>
                <c:pt idx="3">
                  <c:v>260.10399999999993</c:v>
                </c:pt>
                <c:pt idx="4">
                  <c:v>289.50499999999977</c:v>
                </c:pt>
                <c:pt idx="5">
                  <c:v>282.52400000000034</c:v>
                </c:pt>
                <c:pt idx="6">
                  <c:v>276.95900000000012</c:v>
                </c:pt>
                <c:pt idx="7">
                  <c:v>252.73500000000001</c:v>
                </c:pt>
                <c:pt idx="8">
                  <c:v>262.64500000000038</c:v>
                </c:pt>
                <c:pt idx="9">
                  <c:v>290.75400000000025</c:v>
                </c:pt>
                <c:pt idx="10">
                  <c:v>295.29600000000028</c:v>
                </c:pt>
                <c:pt idx="11">
                  <c:v>297.06900000000013</c:v>
                </c:pt>
                <c:pt idx="12">
                  <c:v>296.98400000000004</c:v>
                </c:pt>
                <c:pt idx="13">
                  <c:v>298.14999999999992</c:v>
                </c:pt>
                <c:pt idx="14">
                  <c:v>299.62900000000036</c:v>
                </c:pt>
                <c:pt idx="15">
                  <c:v>300.80400000000003</c:v>
                </c:pt>
                <c:pt idx="16">
                  <c:v>302.06500000000011</c:v>
                </c:pt>
                <c:pt idx="17">
                  <c:v>303.30400000000031</c:v>
                </c:pt>
                <c:pt idx="18">
                  <c:v>304.54000000000008</c:v>
                </c:pt>
                <c:pt idx="19">
                  <c:v>305.79599999999999</c:v>
                </c:pt>
                <c:pt idx="20">
                  <c:v>307.13400000000013</c:v>
                </c:pt>
                <c:pt idx="21">
                  <c:v>308.43499999999989</c:v>
                </c:pt>
                <c:pt idx="22">
                  <c:v>309.74099999999981</c:v>
                </c:pt>
                <c:pt idx="23">
                  <c:v>311.03500000000025</c:v>
                </c:pt>
                <c:pt idx="24">
                  <c:v>312.31399999999951</c:v>
                </c:pt>
                <c:pt idx="25">
                  <c:v>313.58399999999972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270.11799999999994</c:v>
                </c:pt>
                <c:pt idx="1">
                  <c:v>273.34999999999962</c:v>
                </c:pt>
                <c:pt idx="2">
                  <c:v>276.44499999999982</c:v>
                </c:pt>
                <c:pt idx="3">
                  <c:v>264.55600000000015</c:v>
                </c:pt>
                <c:pt idx="4">
                  <c:v>274.62400000000002</c:v>
                </c:pt>
                <c:pt idx="5">
                  <c:v>267.88799999999992</c:v>
                </c:pt>
                <c:pt idx="6">
                  <c:v>276.31299999999965</c:v>
                </c:pt>
                <c:pt idx="7">
                  <c:v>282.63099999999957</c:v>
                </c:pt>
                <c:pt idx="8">
                  <c:v>280.35700000000031</c:v>
                </c:pt>
                <c:pt idx="9">
                  <c:v>278.87</c:v>
                </c:pt>
                <c:pt idx="10">
                  <c:v>275.65500000000026</c:v>
                </c:pt>
                <c:pt idx="11">
                  <c:v>276.70800000000031</c:v>
                </c:pt>
                <c:pt idx="12">
                  <c:v>278.40899999999988</c:v>
                </c:pt>
                <c:pt idx="13">
                  <c:v>280.36099999999954</c:v>
                </c:pt>
                <c:pt idx="14">
                  <c:v>282.9439999999999</c:v>
                </c:pt>
                <c:pt idx="15">
                  <c:v>284.71600000000058</c:v>
                </c:pt>
                <c:pt idx="16">
                  <c:v>286.04099999999994</c:v>
                </c:pt>
                <c:pt idx="17">
                  <c:v>287.28200000000038</c:v>
                </c:pt>
                <c:pt idx="18">
                  <c:v>288.48900000000026</c:v>
                </c:pt>
                <c:pt idx="19">
                  <c:v>289.69000000000028</c:v>
                </c:pt>
                <c:pt idx="20">
                  <c:v>290.92700000000031</c:v>
                </c:pt>
                <c:pt idx="21">
                  <c:v>292.1230000000001</c:v>
                </c:pt>
                <c:pt idx="22">
                  <c:v>293.27499999999998</c:v>
                </c:pt>
                <c:pt idx="23">
                  <c:v>294.41699999999992</c:v>
                </c:pt>
                <c:pt idx="24">
                  <c:v>295.53800000000012</c:v>
                </c:pt>
                <c:pt idx="25">
                  <c:v>296.63000000000028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25.800809598061409</c:v>
                </c:pt>
                <c:pt idx="1">
                  <c:v>25.377292223448698</c:v>
                </c:pt>
                <c:pt idx="2">
                  <c:v>26.262295372247667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27.210430966981392</c:v>
                </c:pt>
                <c:pt idx="1">
                  <c:v>27.18547780528381</c:v>
                </c:pt>
                <c:pt idx="2">
                  <c:v>27.763326811215649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25.59123484411429</c:v>
                </c:pt>
                <c:pt idx="1">
                  <c:v>26.053946366643423</c:v>
                </c:pt>
                <c:pt idx="2">
                  <c:v>26.119133414195829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6.4828521428922468</c:v>
                </c:pt>
                <c:pt idx="1">
                  <c:v>6.432173017242242</c:v>
                </c:pt>
                <c:pt idx="2">
                  <c:v>6.6165260427272443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12.627842044586677</c:v>
                </c:pt>
                <c:pt idx="1">
                  <c:v>12.185850655525963</c:v>
                </c:pt>
                <c:pt idx="2">
                  <c:v>10.667026711170509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2.2868304033639797</c:v>
                </c:pt>
                <c:pt idx="1">
                  <c:v>2.7652599318558666</c:v>
                </c:pt>
                <c:pt idx="2">
                  <c:v>2.5716916484431058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7.767000000000337</c:v>
                </c:pt>
                <c:pt idx="1">
                  <c:v>12.771999999999935</c:v>
                </c:pt>
                <c:pt idx="2">
                  <c:v>17.293000000000177</c:v>
                </c:pt>
                <c:pt idx="3">
                  <c:v>2.5569999999996753</c:v>
                </c:pt>
                <c:pt idx="4">
                  <c:v>1.2519999999996401</c:v>
                </c:pt>
                <c:pt idx="5">
                  <c:v>6.2930000000000526</c:v>
                </c:pt>
                <c:pt idx="7">
                  <c:v>47.933999999999742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20.975000000000023</c:v>
                </c:pt>
                <c:pt idx="1">
                  <c:v>18.287999999999442</c:v>
                </c:pt>
                <c:pt idx="2">
                  <c:v>12.008000000000493</c:v>
                </c:pt>
                <c:pt idx="3">
                  <c:v>4.8650000000000375</c:v>
                </c:pt>
                <c:pt idx="4">
                  <c:v>-11.883000000000266</c:v>
                </c:pt>
                <c:pt idx="5">
                  <c:v>-0.98999999999999844</c:v>
                </c:pt>
                <c:pt idx="7">
                  <c:v>43.262999999999735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0.26071246407701754</c:v>
                </c:pt>
                <c:pt idx="2">
                  <c:v>-1.6010255848310395</c:v>
                </c:pt>
                <c:pt idx="3">
                  <c:v>4.1914515867964131</c:v>
                </c:pt>
                <c:pt idx="4">
                  <c:v>-0.20627767147851639</c:v>
                </c:pt>
                <c:pt idx="6">
                  <c:v>-0.39093043904782077</c:v>
                </c:pt>
                <c:pt idx="7">
                  <c:v>-0.33163146842124513</c:v>
                </c:pt>
                <c:pt idx="8">
                  <c:v>-0.36283599246280662</c:v>
                </c:pt>
                <c:pt idx="10">
                  <c:v>1.2198789702408952</c:v>
                </c:pt>
                <c:pt idx="11">
                  <c:v>-0.3858313784061429</c:v>
                </c:pt>
                <c:pt idx="12">
                  <c:v>-3.0171731366945842E-2</c:v>
                </c:pt>
                <c:pt idx="14">
                  <c:v>-0.92635592041455661</c:v>
                </c:pt>
                <c:pt idx="15">
                  <c:v>-0.39252291502503978</c:v>
                </c:pt>
                <c:pt idx="16">
                  <c:v>0.73250830621087726</c:v>
                </c:pt>
                <c:pt idx="17">
                  <c:v>0.48700745142955526</c:v>
                </c:pt>
                <c:pt idx="19">
                  <c:v>-0.57390674340657144</c:v>
                </c:pt>
                <c:pt idx="20">
                  <c:v>-1.1864349157372667</c:v>
                </c:pt>
                <c:pt idx="21">
                  <c:v>-0.72922222574922646</c:v>
                </c:pt>
                <c:pt idx="22">
                  <c:v>-0.3042020552916358</c:v>
                </c:pt>
                <c:pt idx="23">
                  <c:v>-0.74512168691035496</c:v>
                </c:pt>
                <c:pt idx="25">
                  <c:v>-2.4078599270182521</c:v>
                </c:pt>
                <c:pt idx="26">
                  <c:v>-7.210728496097607E-2</c:v>
                </c:pt>
                <c:pt idx="27">
                  <c:v>-0.44455368272784401</c:v>
                </c:pt>
                <c:pt idx="29">
                  <c:v>0.30225099238017084</c:v>
                </c:pt>
                <c:pt idx="30">
                  <c:v>-0.68882255443308837</c:v>
                </c:pt>
                <c:pt idx="31">
                  <c:v>-0.52394872389072145</c:v>
                </c:pt>
                <c:pt idx="32">
                  <c:v>4.2700438325758316</c:v>
                </c:pt>
                <c:pt idx="33">
                  <c:v>-4.7878270745360663E-2</c:v>
                </c:pt>
                <c:pt idx="34">
                  <c:v>0.86851757827004494</c:v>
                </c:pt>
                <c:pt idx="36">
                  <c:v>0.9809887197151701</c:v>
                </c:pt>
                <c:pt idx="37">
                  <c:v>-0.33947386190270601</c:v>
                </c:pt>
                <c:pt idx="38">
                  <c:v>0.39572058963674994</c:v>
                </c:pt>
                <c:pt idx="39">
                  <c:v>2.2426669515187569</c:v>
                </c:pt>
                <c:pt idx="40">
                  <c:v>1.0488449472832784</c:v>
                </c:pt>
                <c:pt idx="42">
                  <c:v>0.84705727696428035</c:v>
                </c:pt>
                <c:pt idx="43">
                  <c:v>-0.23716252874707022</c:v>
                </c:pt>
                <c:pt idx="44">
                  <c:v>0.11266709766128979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0.90673021889016159</c:v>
                </c:pt>
                <c:pt idx="2">
                  <c:v>-2.955619561154732</c:v>
                </c:pt>
                <c:pt idx="3">
                  <c:v>-3.5665431917590529</c:v>
                </c:pt>
                <c:pt idx="4">
                  <c:v>-3.0630036628126578</c:v>
                </c:pt>
                <c:pt idx="6">
                  <c:v>1.6775624586591542</c:v>
                </c:pt>
                <c:pt idx="7">
                  <c:v>-2.7966990247336843</c:v>
                </c:pt>
                <c:pt idx="8">
                  <c:v>-0.58847627618926479</c:v>
                </c:pt>
                <c:pt idx="10">
                  <c:v>1.1741979815187653</c:v>
                </c:pt>
                <c:pt idx="11">
                  <c:v>-2.2535036112860674</c:v>
                </c:pt>
                <c:pt idx="12">
                  <c:v>-1.6142210962857062</c:v>
                </c:pt>
                <c:pt idx="14">
                  <c:v>-0.28637128489006347</c:v>
                </c:pt>
                <c:pt idx="15">
                  <c:v>3.6746328228724812</c:v>
                </c:pt>
                <c:pt idx="16">
                  <c:v>-0.1776016847014672</c:v>
                </c:pt>
                <c:pt idx="17">
                  <c:v>0.58935790204657224</c:v>
                </c:pt>
                <c:pt idx="19">
                  <c:v>-3.2473454339500551</c:v>
                </c:pt>
                <c:pt idx="20">
                  <c:v>-4.1791196901838195</c:v>
                </c:pt>
                <c:pt idx="21">
                  <c:v>-2.4309989798085851</c:v>
                </c:pt>
                <c:pt idx="22">
                  <c:v>5.8063782270025621</c:v>
                </c:pt>
                <c:pt idx="23">
                  <c:v>-2.0749911542095711</c:v>
                </c:pt>
                <c:pt idx="25">
                  <c:v>-1.0841909510242331</c:v>
                </c:pt>
                <c:pt idx="26">
                  <c:v>0.72192151714476349</c:v>
                </c:pt>
                <c:pt idx="27">
                  <c:v>0.37759168782900421</c:v>
                </c:pt>
                <c:pt idx="29">
                  <c:v>2.459737683224783</c:v>
                </c:pt>
                <c:pt idx="30">
                  <c:v>0.19877662266671869</c:v>
                </c:pt>
                <c:pt idx="31">
                  <c:v>0.4321001730545504</c:v>
                </c:pt>
                <c:pt idx="32">
                  <c:v>3.1379130833029345</c:v>
                </c:pt>
                <c:pt idx="33">
                  <c:v>5.7128380935741907</c:v>
                </c:pt>
                <c:pt idx="34">
                  <c:v>2.571320049285486</c:v>
                </c:pt>
                <c:pt idx="36">
                  <c:v>6.5357987076717361</c:v>
                </c:pt>
                <c:pt idx="37">
                  <c:v>2.3629824048097436</c:v>
                </c:pt>
                <c:pt idx="38">
                  <c:v>3.0786525881415949</c:v>
                </c:pt>
                <c:pt idx="39">
                  <c:v>4.3888131868566438</c:v>
                </c:pt>
                <c:pt idx="40">
                  <c:v>4.3459213133577368</c:v>
                </c:pt>
                <c:pt idx="42">
                  <c:v>2.7871471194641062</c:v>
                </c:pt>
                <c:pt idx="43">
                  <c:v>4.5610192610243905</c:v>
                </c:pt>
                <c:pt idx="44">
                  <c:v>3.9981682414388597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16.339955664629898</c:v>
                </c:pt>
                <c:pt idx="1">
                  <c:v>4.6345576007838112</c:v>
                </c:pt>
                <c:pt idx="2">
                  <c:v>13.114378990118034</c:v>
                </c:pt>
                <c:pt idx="3">
                  <c:v>6.6356493024580914</c:v>
                </c:pt>
                <c:pt idx="4">
                  <c:v>4.6914808893331781</c:v>
                </c:pt>
                <c:pt idx="5">
                  <c:v>19.581786989688844</c:v>
                </c:pt>
                <c:pt idx="6">
                  <c:v>5.3470828555327081</c:v>
                </c:pt>
                <c:pt idx="7">
                  <c:v>3.0040227315754535</c:v>
                </c:pt>
                <c:pt idx="8">
                  <c:v>0.28219051549698193</c:v>
                </c:pt>
                <c:pt idx="9">
                  <c:v>0.1465133724703982</c:v>
                </c:pt>
                <c:pt idx="10">
                  <c:v>7.2473773705067188</c:v>
                </c:pt>
                <c:pt idx="11">
                  <c:v>3.2693134968903337</c:v>
                </c:pt>
                <c:pt idx="12">
                  <c:v>-1.1563917309289344</c:v>
                </c:pt>
                <c:pt idx="13">
                  <c:v>3.4422614485393854</c:v>
                </c:pt>
                <c:pt idx="14">
                  <c:v>-5.1918918315992926</c:v>
                </c:pt>
                <c:pt idx="15">
                  <c:v>-5.5687479504046493</c:v>
                </c:pt>
                <c:pt idx="16">
                  <c:v>-3.1208588157245849</c:v>
                </c:pt>
                <c:pt idx="17">
                  <c:v>-0.82579722178378745</c:v>
                </c:pt>
                <c:pt idx="18">
                  <c:v>4.3104889745967334</c:v>
                </c:pt>
                <c:pt idx="19">
                  <c:v>-1.680671080976337E-2</c:v>
                </c:pt>
                <c:pt idx="20">
                  <c:v>-8.3370365838817833</c:v>
                </c:pt>
                <c:pt idx="21">
                  <c:v>0.99481527591130714</c:v>
                </c:pt>
                <c:pt idx="22">
                  <c:v>-5.7879661213415261</c:v>
                </c:pt>
                <c:pt idx="23">
                  <c:v>3.3814568356946921</c:v>
                </c:pt>
                <c:pt idx="24">
                  <c:v>-3.7842582751559313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20.974513265413705</c:v>
                </c:pt>
                <c:pt idx="1">
                  <c:v>44.023296171598162</c:v>
                </c:pt>
                <c:pt idx="2">
                  <c:v>16.027186845582264</c:v>
                </c:pt>
                <c:pt idx="3">
                  <c:v>2.1129217659614028</c:v>
                </c:pt>
                <c:pt idx="4">
                  <c:v>-10.439237149189154</c:v>
                </c:pt>
                <c:pt idx="5">
                  <c:v>3.467885042003175</c:v>
                </c:pt>
                <c:pt idx="6">
                  <c:v>-7.3422213079704761</c:v>
                </c:pt>
                <c:pt idx="7">
                  <c:v>-2.4065092856468198</c:v>
                </c:pt>
                <c:pt idx="8">
                  <c:v>-18.483835347751452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2.0071848971464021</c:v>
                </c:pt>
                <c:pt idx="1">
                  <c:v>38.925542293006401</c:v>
                </c:pt>
                <c:pt idx="2">
                  <c:v>18.620507980299436</c:v>
                </c:pt>
                <c:pt idx="3">
                  <c:v>-7.3172220123083775</c:v>
                </c:pt>
                <c:pt idx="4">
                  <c:v>-10.022605720208475</c:v>
                </c:pt>
                <c:pt idx="5">
                  <c:v>9.054169309066495</c:v>
                </c:pt>
                <c:pt idx="6">
                  <c:v>-0.3911568167084738</c:v>
                </c:pt>
                <c:pt idx="7">
                  <c:v>-4.2637165066070963</c:v>
                </c:pt>
                <c:pt idx="8">
                  <c:v>-3.3497034236874157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55.479523263870298</c:v>
                </c:pt>
                <c:pt idx="1">
                  <c:v>60.801666565551159</c:v>
                </c:pt>
                <c:pt idx="2">
                  <c:v>63.174718040116701</c:v>
                </c:pt>
                <c:pt idx="3">
                  <c:v>61.289313850804433</c:v>
                </c:pt>
                <c:pt idx="4">
                  <c:v>61.102466265710042</c:v>
                </c:pt>
                <c:pt idx="5">
                  <c:v>65.405732437443106</c:v>
                </c:pt>
                <c:pt idx="6">
                  <c:v>69.818549912870054</c:v>
                </c:pt>
                <c:pt idx="7">
                  <c:v>71.166119509654294</c:v>
                </c:pt>
                <c:pt idx="8">
                  <c:v>72.933029958003758</c:v>
                </c:pt>
                <c:pt idx="9">
                  <c:v>78.52251717868927</c:v>
                </c:pt>
                <c:pt idx="10">
                  <c:v>81.745688102073004</c:v>
                </c:pt>
                <c:pt idx="11">
                  <c:v>70.730755055038472</c:v>
                </c:pt>
                <c:pt idx="12">
                  <c:v>71.240442253335942</c:v>
                </c:pt>
                <c:pt idx="13">
                  <c:v>71.831030537791335</c:v>
                </c:pt>
                <c:pt idx="14">
                  <c:v>72.535391496924035</c:v>
                </c:pt>
                <c:pt idx="15">
                  <c:v>73.121991836882572</c:v>
                </c:pt>
                <c:pt idx="16">
                  <c:v>73.681243271518497</c:v>
                </c:pt>
                <c:pt idx="17">
                  <c:v>74.232381145823609</c:v>
                </c:pt>
                <c:pt idx="18">
                  <c:v>74.783944682154996</c:v>
                </c:pt>
                <c:pt idx="19">
                  <c:v>75.341834266268663</c:v>
                </c:pt>
                <c:pt idx="20">
                  <c:v>75.93785610902215</c:v>
                </c:pt>
                <c:pt idx="21">
                  <c:v>76.525826200818727</c:v>
                </c:pt>
                <c:pt idx="22">
                  <c:v>77.094348474250609</c:v>
                </c:pt>
                <c:pt idx="23">
                  <c:v>77.663392693470314</c:v>
                </c:pt>
                <c:pt idx="24">
                  <c:v>78.264179182093869</c:v>
                </c:pt>
                <c:pt idx="25">
                  <c:v>78.885421015978395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27.053279458446195</c:v>
                </c:pt>
                <c:pt idx="1">
                  <c:v>29.625012247072185</c:v>
                </c:pt>
                <c:pt idx="2">
                  <c:v>30.932975379522556</c:v>
                </c:pt>
                <c:pt idx="3">
                  <c:v>29.878169800200027</c:v>
                </c:pt>
                <c:pt idx="4">
                  <c:v>32.484184121805555</c:v>
                </c:pt>
                <c:pt idx="5">
                  <c:v>31.453763421940938</c:v>
                </c:pt>
                <c:pt idx="6">
                  <c:v>30.404560399752992</c:v>
                </c:pt>
                <c:pt idx="7">
                  <c:v>31.435391394543885</c:v>
                </c:pt>
                <c:pt idx="8">
                  <c:v>30.932105855066826</c:v>
                </c:pt>
                <c:pt idx="9">
                  <c:v>34.705238520989774</c:v>
                </c:pt>
                <c:pt idx="10">
                  <c:v>36.088321022724749</c:v>
                </c:pt>
                <c:pt idx="11">
                  <c:v>35.455346265366273</c:v>
                </c:pt>
                <c:pt idx="12">
                  <c:v>35.779599665564717</c:v>
                </c:pt>
                <c:pt idx="13">
                  <c:v>36.150036544433419</c:v>
                </c:pt>
                <c:pt idx="14">
                  <c:v>36.60938127462817</c:v>
                </c:pt>
                <c:pt idx="15">
                  <c:v>36.997036491009709</c:v>
                </c:pt>
                <c:pt idx="16">
                  <c:v>37.372939414613285</c:v>
                </c:pt>
                <c:pt idx="17">
                  <c:v>37.767274125049582</c:v>
                </c:pt>
                <c:pt idx="18">
                  <c:v>38.151423049200794</c:v>
                </c:pt>
                <c:pt idx="19">
                  <c:v>38.526157213191425</c:v>
                </c:pt>
                <c:pt idx="20">
                  <c:v>38.919786418073954</c:v>
                </c:pt>
                <c:pt idx="21">
                  <c:v>39.335708733924683</c:v>
                </c:pt>
                <c:pt idx="22">
                  <c:v>39.735825428592669</c:v>
                </c:pt>
                <c:pt idx="23">
                  <c:v>40.136779706005697</c:v>
                </c:pt>
                <c:pt idx="24">
                  <c:v>40.538442299160181</c:v>
                </c:pt>
                <c:pt idx="25">
                  <c:v>40.955773005965753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51.929719928945708</c:v>
                </c:pt>
                <c:pt idx="1">
                  <c:v>48.736319877470088</c:v>
                </c:pt>
                <c:pt idx="2">
                  <c:v>49.915418383132987</c:v>
                </c:pt>
                <c:pt idx="3">
                  <c:v>49.533926623686241</c:v>
                </c:pt>
                <c:pt idx="4">
                  <c:v>53.141975213556535</c:v>
                </c:pt>
                <c:pt idx="5">
                  <c:v>54.742143590962762</c:v>
                </c:pt>
                <c:pt idx="6">
                  <c:v>56.627331935640704</c:v>
                </c:pt>
                <c:pt idx="7">
                  <c:v>55.983074649025198</c:v>
                </c:pt>
                <c:pt idx="8">
                  <c:v>61.519707656283465</c:v>
                </c:pt>
                <c:pt idx="9">
                  <c:v>64.866613137971569</c:v>
                </c:pt>
                <c:pt idx="10">
                  <c:v>67.856522581080796</c:v>
                </c:pt>
                <c:pt idx="11">
                  <c:v>78.130902116567981</c:v>
                </c:pt>
                <c:pt idx="12">
                  <c:v>79.152285494680129</c:v>
                </c:pt>
                <c:pt idx="13">
                  <c:v>80.377639845374759</c:v>
                </c:pt>
                <c:pt idx="14">
                  <c:v>81.697921943066149</c:v>
                </c:pt>
                <c:pt idx="15">
                  <c:v>82.88259344425154</c:v>
                </c:pt>
                <c:pt idx="16">
                  <c:v>84.024966387650991</c:v>
                </c:pt>
                <c:pt idx="17">
                  <c:v>85.140396725293115</c:v>
                </c:pt>
                <c:pt idx="18">
                  <c:v>86.300569155801853</c:v>
                </c:pt>
                <c:pt idx="19">
                  <c:v>87.45933665677569</c:v>
                </c:pt>
                <c:pt idx="20">
                  <c:v>88.660661924467632</c:v>
                </c:pt>
                <c:pt idx="21">
                  <c:v>89.855783763541268</c:v>
                </c:pt>
                <c:pt idx="22">
                  <c:v>91.041423349721285</c:v>
                </c:pt>
                <c:pt idx="23">
                  <c:v>92.22473701142323</c:v>
                </c:pt>
                <c:pt idx="24">
                  <c:v>93.418226145114971</c:v>
                </c:pt>
                <c:pt idx="25">
                  <c:v>94.63987100285695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37.471238443387648</c:v>
                </c:pt>
                <c:pt idx="1">
                  <c:v>39.971191481370575</c:v>
                </c:pt>
                <c:pt idx="2">
                  <c:v>41.014837238159714</c:v>
                </c:pt>
                <c:pt idx="3">
                  <c:v>39.750634013475938</c:v>
                </c:pt>
                <c:pt idx="4">
                  <c:v>41.800882830839704</c:v>
                </c:pt>
                <c:pt idx="5">
                  <c:v>40.533681161571707</c:v>
                </c:pt>
                <c:pt idx="6">
                  <c:v>43.639580121749226</c:v>
                </c:pt>
                <c:pt idx="7">
                  <c:v>46.21507623156446</c:v>
                </c:pt>
                <c:pt idx="8">
                  <c:v>46.09830806870935</c:v>
                </c:pt>
                <c:pt idx="9">
                  <c:v>47.151507478384062</c:v>
                </c:pt>
                <c:pt idx="10">
                  <c:v>47.169330464029798</c:v>
                </c:pt>
                <c:pt idx="11">
                  <c:v>44.981733290630665</c:v>
                </c:pt>
                <c:pt idx="12">
                  <c:v>45.316541799492541</c:v>
                </c:pt>
                <c:pt idx="13">
                  <c:v>45.759200264455401</c:v>
                </c:pt>
                <c:pt idx="14">
                  <c:v>46.251522662656896</c:v>
                </c:pt>
                <c:pt idx="15">
                  <c:v>46.633027390301301</c:v>
                </c:pt>
                <c:pt idx="16">
                  <c:v>46.976126563072199</c:v>
                </c:pt>
                <c:pt idx="17">
                  <c:v>47.363028773051191</c:v>
                </c:pt>
                <c:pt idx="18">
                  <c:v>47.7376806851141</c:v>
                </c:pt>
                <c:pt idx="19">
                  <c:v>48.058770125180118</c:v>
                </c:pt>
                <c:pt idx="20">
                  <c:v>48.410243838121403</c:v>
                </c:pt>
                <c:pt idx="21">
                  <c:v>48.738509554384059</c:v>
                </c:pt>
                <c:pt idx="22">
                  <c:v>49.069659398185273</c:v>
                </c:pt>
                <c:pt idx="23">
                  <c:v>49.389354301151407</c:v>
                </c:pt>
                <c:pt idx="24">
                  <c:v>49.696155047208357</c:v>
                </c:pt>
                <c:pt idx="25">
                  <c:v>50.048115583274047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37.36784806758439</c:v>
                </c:pt>
                <c:pt idx="1">
                  <c:v>38.564211782547915</c:v>
                </c:pt>
                <c:pt idx="2">
                  <c:v>39.91544635264929</c:v>
                </c:pt>
                <c:pt idx="3">
                  <c:v>37.508001667625287</c:v>
                </c:pt>
                <c:pt idx="4">
                  <c:v>38.966689551131289</c:v>
                </c:pt>
                <c:pt idx="5">
                  <c:v>37.875357259923994</c:v>
                </c:pt>
                <c:pt idx="6">
                  <c:v>38.998302953621433</c:v>
                </c:pt>
                <c:pt idx="7">
                  <c:v>36.971725228413796</c:v>
                </c:pt>
                <c:pt idx="8">
                  <c:v>38.33481784216594</c:v>
                </c:pt>
                <c:pt idx="9">
                  <c:v>40.735926708189069</c:v>
                </c:pt>
                <c:pt idx="10">
                  <c:v>42.566838149257173</c:v>
                </c:pt>
                <c:pt idx="11">
                  <c:v>39.620993458550601</c:v>
                </c:pt>
                <c:pt idx="12">
                  <c:v>39.32149301425757</c:v>
                </c:pt>
                <c:pt idx="13">
                  <c:v>39.343069881575666</c:v>
                </c:pt>
                <c:pt idx="14">
                  <c:v>39.448496265903422</c:v>
                </c:pt>
                <c:pt idx="15">
                  <c:v>39.517837251171656</c:v>
                </c:pt>
                <c:pt idx="16">
                  <c:v>39.596529151285885</c:v>
                </c:pt>
                <c:pt idx="17">
                  <c:v>39.660183959273375</c:v>
                </c:pt>
                <c:pt idx="18">
                  <c:v>39.751037857831278</c:v>
                </c:pt>
                <c:pt idx="19">
                  <c:v>39.860286381366599</c:v>
                </c:pt>
                <c:pt idx="20">
                  <c:v>40.004815977955097</c:v>
                </c:pt>
                <c:pt idx="21">
                  <c:v>40.106977961322791</c:v>
                </c:pt>
                <c:pt idx="22">
                  <c:v>40.190697273321575</c:v>
                </c:pt>
                <c:pt idx="23">
                  <c:v>40.277489302629533</c:v>
                </c:pt>
                <c:pt idx="24">
                  <c:v>40.362487171700614</c:v>
                </c:pt>
                <c:pt idx="25">
                  <c:v>40.45004660456982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54.202183597429013</c:v>
                </c:pt>
                <c:pt idx="1">
                  <c:v>51.563748379745412</c:v>
                </c:pt>
                <c:pt idx="2">
                  <c:v>50.207263567428718</c:v>
                </c:pt>
                <c:pt idx="3">
                  <c:v>51.196554601639939</c:v>
                </c:pt>
                <c:pt idx="4">
                  <c:v>55.466621853539642</c:v>
                </c:pt>
                <c:pt idx="5">
                  <c:v>52.583956265443184</c:v>
                </c:pt>
                <c:pt idx="6">
                  <c:v>57.234478220209269</c:v>
                </c:pt>
                <c:pt idx="7">
                  <c:v>55.333219219547054</c:v>
                </c:pt>
                <c:pt idx="8">
                  <c:v>59.395999326194023</c:v>
                </c:pt>
                <c:pt idx="9">
                  <c:v>63.577052588561436</c:v>
                </c:pt>
                <c:pt idx="10">
                  <c:v>72.165743255132028</c:v>
                </c:pt>
                <c:pt idx="11">
                  <c:v>71.687544682207914</c:v>
                </c:pt>
                <c:pt idx="12">
                  <c:v>72.351665240908034</c:v>
                </c:pt>
                <c:pt idx="13">
                  <c:v>73.222302107083749</c:v>
                </c:pt>
                <c:pt idx="14">
                  <c:v>74.226805753306806</c:v>
                </c:pt>
                <c:pt idx="15">
                  <c:v>75.08712749937726</c:v>
                </c:pt>
                <c:pt idx="16">
                  <c:v>75.926970899380052</c:v>
                </c:pt>
                <c:pt idx="17">
                  <c:v>76.733358192161162</c:v>
                </c:pt>
                <c:pt idx="18">
                  <c:v>77.555254889210275</c:v>
                </c:pt>
                <c:pt idx="19">
                  <c:v>78.393536879060719</c:v>
                </c:pt>
                <c:pt idx="20">
                  <c:v>79.262469497987013</c:v>
                </c:pt>
                <c:pt idx="21">
                  <c:v>80.150543496365486</c:v>
                </c:pt>
                <c:pt idx="22">
                  <c:v>80.978145617103877</c:v>
                </c:pt>
                <c:pt idx="23">
                  <c:v>81.821003229935641</c:v>
                </c:pt>
                <c:pt idx="24">
                  <c:v>82.67921438453314</c:v>
                </c:pt>
                <c:pt idx="25">
                  <c:v>83.545943551805422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17.766207288805774</c:v>
                </c:pt>
                <c:pt idx="1">
                  <c:v>16.84346788363359</c:v>
                </c:pt>
                <c:pt idx="2">
                  <c:v>17.622352154684279</c:v>
                </c:pt>
                <c:pt idx="3">
                  <c:v>17.536469776320917</c:v>
                </c:pt>
                <c:pt idx="4">
                  <c:v>16.810393559720893</c:v>
                </c:pt>
                <c:pt idx="5">
                  <c:v>16.699365855338669</c:v>
                </c:pt>
                <c:pt idx="6">
                  <c:v>17.51334310054688</c:v>
                </c:pt>
                <c:pt idx="7">
                  <c:v>19.151358919524995</c:v>
                </c:pt>
                <c:pt idx="8">
                  <c:v>20.11967340446293</c:v>
                </c:pt>
                <c:pt idx="9">
                  <c:v>20.047929668219702</c:v>
                </c:pt>
                <c:pt idx="10">
                  <c:v>22.046448710871378</c:v>
                </c:pt>
                <c:pt idx="11">
                  <c:v>19.75527451786407</c:v>
                </c:pt>
                <c:pt idx="12">
                  <c:v>19.885128174490116</c:v>
                </c:pt>
                <c:pt idx="13">
                  <c:v>20.041577799112424</c:v>
                </c:pt>
                <c:pt idx="14">
                  <c:v>20.230249798230119</c:v>
                </c:pt>
                <c:pt idx="15">
                  <c:v>20.392653032119075</c:v>
                </c:pt>
                <c:pt idx="16">
                  <c:v>20.543628612320635</c:v>
                </c:pt>
                <c:pt idx="17">
                  <c:v>20.673937057037584</c:v>
                </c:pt>
                <c:pt idx="18">
                  <c:v>20.79832672048548</c:v>
                </c:pt>
                <c:pt idx="19">
                  <c:v>20.917154333239644</c:v>
                </c:pt>
                <c:pt idx="20">
                  <c:v>21.070856708988849</c:v>
                </c:pt>
                <c:pt idx="21">
                  <c:v>21.221427928405635</c:v>
                </c:pt>
                <c:pt idx="22">
                  <c:v>21.37828186957427</c:v>
                </c:pt>
                <c:pt idx="23">
                  <c:v>21.548870592381117</c:v>
                </c:pt>
                <c:pt idx="24">
                  <c:v>21.713492451008783</c:v>
                </c:pt>
                <c:pt idx="25">
                  <c:v>21.888646381403721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14.198784358593388</c:v>
                </c:pt>
                <c:pt idx="1">
                  <c:v>18.520177220534336</c:v>
                </c:pt>
                <c:pt idx="2">
                  <c:v>18.437039650957455</c:v>
                </c:pt>
                <c:pt idx="3">
                  <c:v>17.490723672809509</c:v>
                </c:pt>
                <c:pt idx="4">
                  <c:v>18.350575879857342</c:v>
                </c:pt>
                <c:pt idx="5">
                  <c:v>17.982129557731106</c:v>
                </c:pt>
                <c:pt idx="6">
                  <c:v>18.889848325381813</c:v>
                </c:pt>
                <c:pt idx="7">
                  <c:v>19.175797442451078</c:v>
                </c:pt>
                <c:pt idx="8">
                  <c:v>20.939462040640048</c:v>
                </c:pt>
                <c:pt idx="9">
                  <c:v>20.706799038480195</c:v>
                </c:pt>
                <c:pt idx="10">
                  <c:v>20.98615228930656</c:v>
                </c:pt>
                <c:pt idx="11">
                  <c:v>30.817632626259019</c:v>
                </c:pt>
                <c:pt idx="12">
                  <c:v>31.389437648800168</c:v>
                </c:pt>
                <c:pt idx="13">
                  <c:v>32.036264865153143</c:v>
                </c:pt>
                <c:pt idx="14">
                  <c:v>32.72222938164515</c:v>
                </c:pt>
                <c:pt idx="15">
                  <c:v>33.342596659286016</c:v>
                </c:pt>
                <c:pt idx="16">
                  <c:v>33.928354763500828</c:v>
                </c:pt>
                <c:pt idx="17">
                  <c:v>34.517043002939388</c:v>
                </c:pt>
                <c:pt idx="18">
                  <c:v>35.078406238708155</c:v>
                </c:pt>
                <c:pt idx="19">
                  <c:v>35.655777916701084</c:v>
                </c:pt>
                <c:pt idx="20">
                  <c:v>36.287442269542019</c:v>
                </c:pt>
                <c:pt idx="21">
                  <c:v>36.939787500890638</c:v>
                </c:pt>
                <c:pt idx="22">
                  <c:v>37.539490854701</c:v>
                </c:pt>
                <c:pt idx="23">
                  <c:v>38.12158186492897</c:v>
                </c:pt>
                <c:pt idx="24">
                  <c:v>38.710828976714183</c:v>
                </c:pt>
                <c:pt idx="25">
                  <c:v>39.293992840261517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12.747647734028652</c:v>
                </c:pt>
                <c:pt idx="1">
                  <c:v>14.249578664570352</c:v>
                </c:pt>
                <c:pt idx="2">
                  <c:v>14.396989053367854</c:v>
                </c:pt>
                <c:pt idx="3">
                  <c:v>12.457749670364315</c:v>
                </c:pt>
                <c:pt idx="4">
                  <c:v>12.99588569092062</c:v>
                </c:pt>
                <c:pt idx="5">
                  <c:v>12.948957502687925</c:v>
                </c:pt>
                <c:pt idx="6">
                  <c:v>13.509900939098751</c:v>
                </c:pt>
                <c:pt idx="7">
                  <c:v>12.503263232328225</c:v>
                </c:pt>
                <c:pt idx="8">
                  <c:v>12.532293640609499</c:v>
                </c:pt>
                <c:pt idx="9">
                  <c:v>12.664595987521416</c:v>
                </c:pt>
                <c:pt idx="10">
                  <c:v>13.231148018184907</c:v>
                </c:pt>
                <c:pt idx="11">
                  <c:v>10.968240184627687</c:v>
                </c:pt>
                <c:pt idx="12">
                  <c:v>11.118357140888206</c:v>
                </c:pt>
                <c:pt idx="13">
                  <c:v>11.261573726453568</c:v>
                </c:pt>
                <c:pt idx="14">
                  <c:v>11.435161398358632</c:v>
                </c:pt>
                <c:pt idx="15">
                  <c:v>11.529882172005617</c:v>
                </c:pt>
                <c:pt idx="16">
                  <c:v>11.618595941222518</c:v>
                </c:pt>
                <c:pt idx="17">
                  <c:v>11.705062508004119</c:v>
                </c:pt>
                <c:pt idx="18">
                  <c:v>11.780943605756244</c:v>
                </c:pt>
                <c:pt idx="19">
                  <c:v>11.854985732456818</c:v>
                </c:pt>
                <c:pt idx="20">
                  <c:v>11.916162294367732</c:v>
                </c:pt>
                <c:pt idx="21">
                  <c:v>11.967086141812304</c:v>
                </c:pt>
                <c:pt idx="22">
                  <c:v>12.013978349494835</c:v>
                </c:pt>
                <c:pt idx="23">
                  <c:v>12.083572872435516</c:v>
                </c:pt>
                <c:pt idx="24">
                  <c:v>12.156203763677176</c:v>
                </c:pt>
                <c:pt idx="25">
                  <c:v>12.228567660125414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10.032357156332019</c:v>
                </c:pt>
                <c:pt idx="1">
                  <c:v>12.504621578342416</c:v>
                </c:pt>
                <c:pt idx="2">
                  <c:v>13.103397368980881</c:v>
                </c:pt>
                <c:pt idx="3">
                  <c:v>12.267401381275805</c:v>
                </c:pt>
                <c:pt idx="4">
                  <c:v>12.916178679790155</c:v>
                </c:pt>
                <c:pt idx="5">
                  <c:v>14.68302041818391</c:v>
                </c:pt>
                <c:pt idx="6">
                  <c:v>14.488843819613297</c:v>
                </c:pt>
                <c:pt idx="7">
                  <c:v>15.604105370075541</c:v>
                </c:pt>
                <c:pt idx="8">
                  <c:v>13.873578878469997</c:v>
                </c:pt>
                <c:pt idx="9">
                  <c:v>14.270433344174771</c:v>
                </c:pt>
                <c:pt idx="10">
                  <c:v>14.829533790654308</c:v>
                </c:pt>
                <c:pt idx="11">
                  <c:v>12.619206984953385</c:v>
                </c:pt>
                <c:pt idx="12">
                  <c:v>12.466326141271209</c:v>
                </c:pt>
                <c:pt idx="13">
                  <c:v>12.47451429397011</c:v>
                </c:pt>
                <c:pt idx="14">
                  <c:v>12.573838605481946</c:v>
                </c:pt>
                <c:pt idx="15">
                  <c:v>12.658339473943224</c:v>
                </c:pt>
                <c:pt idx="16">
                  <c:v>12.727302574772287</c:v>
                </c:pt>
                <c:pt idx="17">
                  <c:v>12.784830722713115</c:v>
                </c:pt>
                <c:pt idx="18">
                  <c:v>12.852674526296259</c:v>
                </c:pt>
                <c:pt idx="19">
                  <c:v>12.924144669185166</c:v>
                </c:pt>
                <c:pt idx="20">
                  <c:v>13.001221459717504</c:v>
                </c:pt>
                <c:pt idx="21">
                  <c:v>13.095932134308656</c:v>
                </c:pt>
                <c:pt idx="22">
                  <c:v>13.167529783439798</c:v>
                </c:pt>
                <c:pt idx="23">
                  <c:v>13.231215831203036</c:v>
                </c:pt>
                <c:pt idx="24">
                  <c:v>13.30089932063265</c:v>
                </c:pt>
                <c:pt idx="25">
                  <c:v>13.36901659840475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55.159845188480446</c:v>
                </c:pt>
                <c:pt idx="1">
                  <c:v>51.638104325749978</c:v>
                </c:pt>
                <c:pt idx="2">
                  <c:v>53.823944741349209</c:v>
                </c:pt>
                <c:pt idx="3">
                  <c:v>51.560187822714404</c:v>
                </c:pt>
                <c:pt idx="4">
                  <c:v>55.459420715713492</c:v>
                </c:pt>
                <c:pt idx="5">
                  <c:v>56.099525670599647</c:v>
                </c:pt>
                <c:pt idx="6">
                  <c:v>55.893940280637089</c:v>
                </c:pt>
                <c:pt idx="7">
                  <c:v>56.135320295014225</c:v>
                </c:pt>
                <c:pt idx="8">
                  <c:v>56.552995639782225</c:v>
                </c:pt>
                <c:pt idx="9">
                  <c:v>59.936929164121423</c:v>
                </c:pt>
                <c:pt idx="10">
                  <c:v>63.346903041106366</c:v>
                </c:pt>
                <c:pt idx="11">
                  <c:v>61.736273123056485</c:v>
                </c:pt>
                <c:pt idx="12">
                  <c:v>62.024458530632103</c:v>
                </c:pt>
                <c:pt idx="13">
                  <c:v>62.407023896075934</c:v>
                </c:pt>
                <c:pt idx="14">
                  <c:v>62.886455799646313</c:v>
                </c:pt>
                <c:pt idx="15">
                  <c:v>63.229529606723318</c:v>
                </c:pt>
                <c:pt idx="16">
                  <c:v>63.549289233260318</c:v>
                </c:pt>
                <c:pt idx="17">
                  <c:v>63.841407637461316</c:v>
                </c:pt>
                <c:pt idx="18">
                  <c:v>64.117041520393045</c:v>
                </c:pt>
                <c:pt idx="19">
                  <c:v>64.397766767579142</c:v>
                </c:pt>
                <c:pt idx="20">
                  <c:v>64.694495602229068</c:v>
                </c:pt>
                <c:pt idx="21">
                  <c:v>64.993035593175421</c:v>
                </c:pt>
                <c:pt idx="22">
                  <c:v>65.281778675852507</c:v>
                </c:pt>
                <c:pt idx="23">
                  <c:v>65.591955811908605</c:v>
                </c:pt>
                <c:pt idx="24">
                  <c:v>65.922247837457192</c:v>
                </c:pt>
                <c:pt idx="25">
                  <c:v>66.28047035022756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84.430805199580988</c:v>
                </c:pt>
                <c:pt idx="1">
                  <c:v>86.468063146099482</c:v>
                </c:pt>
                <c:pt idx="2">
                  <c:v>87.725758308550496</c:v>
                </c:pt>
                <c:pt idx="3">
                  <c:v>83.666794628392779</c:v>
                </c:pt>
                <c:pt idx="4">
                  <c:v>86.043044196798462</c:v>
                </c:pt>
                <c:pt idx="5">
                  <c:v>89.274227390294342</c:v>
                </c:pt>
                <c:pt idx="6">
                  <c:v>86.230211027485666</c:v>
                </c:pt>
                <c:pt idx="7">
                  <c:v>88.238003250926468</c:v>
                </c:pt>
                <c:pt idx="8">
                  <c:v>87.276848283734452</c:v>
                </c:pt>
                <c:pt idx="9">
                  <c:v>88.690990773778154</c:v>
                </c:pt>
                <c:pt idx="10">
                  <c:v>92.543540887184676</c:v>
                </c:pt>
                <c:pt idx="11">
                  <c:v>94.318598607777162</c:v>
                </c:pt>
                <c:pt idx="12">
                  <c:v>94.066677082233738</c:v>
                </c:pt>
                <c:pt idx="13">
                  <c:v>93.952039244166286</c:v>
                </c:pt>
                <c:pt idx="14">
                  <c:v>94.036316474908148</c:v>
                </c:pt>
                <c:pt idx="15">
                  <c:v>93.868140082476671</c:v>
                </c:pt>
                <c:pt idx="16">
                  <c:v>93.694673927369664</c:v>
                </c:pt>
                <c:pt idx="17">
                  <c:v>93.46783743438445</c:v>
                </c:pt>
                <c:pt idx="18">
                  <c:v>93.185621773978397</c:v>
                </c:pt>
                <c:pt idx="19">
                  <c:v>92.91599291136778</c:v>
                </c:pt>
                <c:pt idx="20">
                  <c:v>92.714007995543511</c:v>
                </c:pt>
                <c:pt idx="21">
                  <c:v>92.512009549454874</c:v>
                </c:pt>
                <c:pt idx="22">
                  <c:v>92.3013005435579</c:v>
                </c:pt>
                <c:pt idx="23">
                  <c:v>92.093686067431079</c:v>
                </c:pt>
                <c:pt idx="24">
                  <c:v>91.854822971674324</c:v>
                </c:pt>
                <c:pt idx="25">
                  <c:v>91.547617966482747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24.213678239878124</c:v>
                </c:pt>
                <c:pt idx="1">
                  <c:v>22.829928090451279</c:v>
                </c:pt>
                <c:pt idx="2">
                  <c:v>22.721138136739313</c:v>
                </c:pt>
                <c:pt idx="3">
                  <c:v>23.697866518633862</c:v>
                </c:pt>
                <c:pt idx="4">
                  <c:v>23.483525402908814</c:v>
                </c:pt>
                <c:pt idx="5">
                  <c:v>21.799481908498574</c:v>
                </c:pt>
                <c:pt idx="6">
                  <c:v>21.033137100060678</c:v>
                </c:pt>
                <c:pt idx="7">
                  <c:v>21.571387113271058</c:v>
                </c:pt>
                <c:pt idx="8">
                  <c:v>22.188756254567945</c:v>
                </c:pt>
                <c:pt idx="9">
                  <c:v>20.935558220024781</c:v>
                </c:pt>
                <c:pt idx="10">
                  <c:v>20.64309017756964</c:v>
                </c:pt>
                <c:pt idx="11">
                  <c:v>20.395280588993558</c:v>
                </c:pt>
                <c:pt idx="12">
                  <c:v>20.036531902398618</c:v>
                </c:pt>
                <c:pt idx="13">
                  <c:v>19.703898725989891</c:v>
                </c:pt>
                <c:pt idx="14">
                  <c:v>19.443661649570526</c:v>
                </c:pt>
                <c:pt idx="15">
                  <c:v>19.088009486021697</c:v>
                </c:pt>
                <c:pt idx="16">
                  <c:v>18.682723125612199</c:v>
                </c:pt>
                <c:pt idx="17">
                  <c:v>18.290763698827678</c:v>
                </c:pt>
                <c:pt idx="18">
                  <c:v>17.957810022873101</c:v>
                </c:pt>
                <c:pt idx="19">
                  <c:v>17.539885850064998</c:v>
                </c:pt>
                <c:pt idx="20">
                  <c:v>16.960612804424031</c:v>
                </c:pt>
                <c:pt idx="21">
                  <c:v>16.283261808516556</c:v>
                </c:pt>
                <c:pt idx="22">
                  <c:v>15.827406203393132</c:v>
                </c:pt>
                <c:pt idx="23">
                  <c:v>15.371738977401776</c:v>
                </c:pt>
                <c:pt idx="24">
                  <c:v>14.873252458703426</c:v>
                </c:pt>
                <c:pt idx="25">
                  <c:v>14.321791085963206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9.274616530250869</c:v>
                </c:pt>
                <c:pt idx="1">
                  <c:v>14.184865762201907</c:v>
                </c:pt>
                <c:pt idx="2">
                  <c:v>13.055181555986699</c:v>
                </c:pt>
                <c:pt idx="3">
                  <c:v>10.30413740134777</c:v>
                </c:pt>
                <c:pt idx="4">
                  <c:v>8.781723693331621</c:v>
                </c:pt>
                <c:pt idx="5">
                  <c:v>10.557529870129821</c:v>
                </c:pt>
                <c:pt idx="6">
                  <c:v>11.085368176215869</c:v>
                </c:pt>
                <c:pt idx="7">
                  <c:v>12.404402720403432</c:v>
                </c:pt>
                <c:pt idx="8">
                  <c:v>10.081273294331863</c:v>
                </c:pt>
                <c:pt idx="9">
                  <c:v>11.446846806964198</c:v>
                </c:pt>
                <c:pt idx="10">
                  <c:v>13.999791318669207</c:v>
                </c:pt>
                <c:pt idx="11">
                  <c:v>13.114526433813518</c:v>
                </c:pt>
                <c:pt idx="12">
                  <c:v>13.055046925914935</c:v>
                </c:pt>
                <c:pt idx="13">
                  <c:v>13.046136663288079</c:v>
                </c:pt>
                <c:pt idx="14">
                  <c:v>13.061881362550277</c:v>
                </c:pt>
                <c:pt idx="15">
                  <c:v>13.074026292713825</c:v>
                </c:pt>
                <c:pt idx="16">
                  <c:v>13.079159786890431</c:v>
                </c:pt>
                <c:pt idx="17">
                  <c:v>13.065383269437607</c:v>
                </c:pt>
                <c:pt idx="18">
                  <c:v>13.082807593498954</c:v>
                </c:pt>
                <c:pt idx="19">
                  <c:v>13.117013368627005</c:v>
                </c:pt>
                <c:pt idx="20">
                  <c:v>13.156179814466121</c:v>
                </c:pt>
                <c:pt idx="21">
                  <c:v>13.195642817152672</c:v>
                </c:pt>
                <c:pt idx="22">
                  <c:v>13.234276574671471</c:v>
                </c:pt>
                <c:pt idx="23">
                  <c:v>13.28077232950902</c:v>
                </c:pt>
                <c:pt idx="24">
                  <c:v>13.326920380745808</c:v>
                </c:pt>
                <c:pt idx="25">
                  <c:v>13.374401848288365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42.747773900065766</c:v>
                </c:pt>
                <c:pt idx="1">
                  <c:v>43.124345128684276</c:v>
                </c:pt>
                <c:pt idx="2">
                  <c:v>44.1343432070395</c:v>
                </c:pt>
                <c:pt idx="3">
                  <c:v>40.926838187515258</c:v>
                </c:pt>
                <c:pt idx="4">
                  <c:v>44.226686452812146</c:v>
                </c:pt>
                <c:pt idx="5">
                  <c:v>44.841913188255795</c:v>
                </c:pt>
                <c:pt idx="6">
                  <c:v>44.218997732582508</c:v>
                </c:pt>
                <c:pt idx="7">
                  <c:v>44.937229158008982</c:v>
                </c:pt>
                <c:pt idx="8">
                  <c:v>44.041876706081382</c:v>
                </c:pt>
                <c:pt idx="9">
                  <c:v>45.686844205798565</c:v>
                </c:pt>
                <c:pt idx="10">
                  <c:v>39.650021356656502</c:v>
                </c:pt>
                <c:pt idx="11">
                  <c:v>39.596537202278263</c:v>
                </c:pt>
                <c:pt idx="12">
                  <c:v>39.236544943639025</c:v>
                </c:pt>
                <c:pt idx="13">
                  <c:v>38.897825009455794</c:v>
                </c:pt>
                <c:pt idx="14">
                  <c:v>38.629487268288287</c:v>
                </c:pt>
                <c:pt idx="15">
                  <c:v>38.35517384639013</c:v>
                </c:pt>
                <c:pt idx="16">
                  <c:v>38.088243283213231</c:v>
                </c:pt>
                <c:pt idx="17">
                  <c:v>37.799158121218234</c:v>
                </c:pt>
                <c:pt idx="18">
                  <c:v>37.514366405865708</c:v>
                </c:pt>
                <c:pt idx="19">
                  <c:v>37.230164688811563</c:v>
                </c:pt>
                <c:pt idx="20">
                  <c:v>36.959829366645266</c:v>
                </c:pt>
                <c:pt idx="21">
                  <c:v>36.677253077079413</c:v>
                </c:pt>
                <c:pt idx="22">
                  <c:v>36.388231603764012</c:v>
                </c:pt>
                <c:pt idx="23">
                  <c:v>36.101699913510139</c:v>
                </c:pt>
                <c:pt idx="24">
                  <c:v>35.808327859614636</c:v>
                </c:pt>
                <c:pt idx="25">
                  <c:v>35.52751190285926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31.380243475647791</c:v>
                </c:pt>
                <c:pt idx="1">
                  <c:v>30.562324706799917</c:v>
                </c:pt>
                <c:pt idx="2">
                  <c:v>32.157529447207317</c:v>
                </c:pt>
                <c:pt idx="3">
                  <c:v>29.0127778396037</c:v>
                </c:pt>
                <c:pt idx="4">
                  <c:v>29.187452211942471</c:v>
                </c:pt>
                <c:pt idx="5">
                  <c:v>28.972854752748106</c:v>
                </c:pt>
                <c:pt idx="6">
                  <c:v>29.659049176754767</c:v>
                </c:pt>
                <c:pt idx="7">
                  <c:v>30.140174261191873</c:v>
                </c:pt>
                <c:pt idx="8">
                  <c:v>30.934547929872227</c:v>
                </c:pt>
                <c:pt idx="9">
                  <c:v>29.18819365243732</c:v>
                </c:pt>
                <c:pt idx="10">
                  <c:v>23.404106802343456</c:v>
                </c:pt>
                <c:pt idx="11">
                  <c:v>24.067826193047754</c:v>
                </c:pt>
                <c:pt idx="12">
                  <c:v>23.643643575550229</c:v>
                </c:pt>
                <c:pt idx="13">
                  <c:v>23.269566815792572</c:v>
                </c:pt>
                <c:pt idx="14">
                  <c:v>22.955079998151312</c:v>
                </c:pt>
                <c:pt idx="15">
                  <c:v>22.648599520279745</c:v>
                </c:pt>
                <c:pt idx="16">
                  <c:v>22.347908755038976</c:v>
                </c:pt>
                <c:pt idx="17">
                  <c:v>22.037607904434392</c:v>
                </c:pt>
                <c:pt idx="18">
                  <c:v>21.720082036096077</c:v>
                </c:pt>
                <c:pt idx="19">
                  <c:v>21.399865565410479</c:v>
                </c:pt>
                <c:pt idx="20">
                  <c:v>21.079907660009969</c:v>
                </c:pt>
                <c:pt idx="21">
                  <c:v>20.767040048547035</c:v>
                </c:pt>
                <c:pt idx="22">
                  <c:v>20.462468942796477</c:v>
                </c:pt>
                <c:pt idx="23">
                  <c:v>20.164222016671538</c:v>
                </c:pt>
                <c:pt idx="24">
                  <c:v>19.86494409672844</c:v>
                </c:pt>
                <c:pt idx="25">
                  <c:v>19.567736789990899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18.797757016123327</c:v>
                </c:pt>
                <c:pt idx="1">
                  <c:v>19.381198228908524</c:v>
                </c:pt>
                <c:pt idx="2">
                  <c:v>19.823244457881881</c:v>
                </c:pt>
                <c:pt idx="3">
                  <c:v>19.615264688616797</c:v>
                </c:pt>
                <c:pt idx="4">
                  <c:v>19.181549342286331</c:v>
                </c:pt>
                <c:pt idx="5">
                  <c:v>20.510519433255208</c:v>
                </c:pt>
                <c:pt idx="6">
                  <c:v>20.388051521989063</c:v>
                </c:pt>
                <c:pt idx="7">
                  <c:v>19.824684111165588</c:v>
                </c:pt>
                <c:pt idx="8">
                  <c:v>19.304570211146725</c:v>
                </c:pt>
                <c:pt idx="9">
                  <c:v>18.058799256420127</c:v>
                </c:pt>
                <c:pt idx="10">
                  <c:v>17.389660617530623</c:v>
                </c:pt>
                <c:pt idx="11">
                  <c:v>17.966102751536567</c:v>
                </c:pt>
                <c:pt idx="12">
                  <c:v>17.794327450030298</c:v>
                </c:pt>
                <c:pt idx="13">
                  <c:v>17.613866643081771</c:v>
                </c:pt>
                <c:pt idx="14">
                  <c:v>17.490553134796283</c:v>
                </c:pt>
                <c:pt idx="15">
                  <c:v>17.376265606379153</c:v>
                </c:pt>
                <c:pt idx="16">
                  <c:v>17.266002725937064</c:v>
                </c:pt>
                <c:pt idx="17">
                  <c:v>17.108739441536908</c:v>
                </c:pt>
                <c:pt idx="18">
                  <c:v>16.958119971678428</c:v>
                </c:pt>
                <c:pt idx="19">
                  <c:v>16.796106025868127</c:v>
                </c:pt>
                <c:pt idx="20">
                  <c:v>16.649613499777967</c:v>
                </c:pt>
                <c:pt idx="21">
                  <c:v>16.519821201118503</c:v>
                </c:pt>
                <c:pt idx="22">
                  <c:v>16.386529997642864</c:v>
                </c:pt>
                <c:pt idx="23">
                  <c:v>16.250998792271762</c:v>
                </c:pt>
                <c:pt idx="24">
                  <c:v>16.102329976158803</c:v>
                </c:pt>
                <c:pt idx="25">
                  <c:v>15.951323833852788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86.450485235159661</c:v>
                </c:pt>
                <c:pt idx="1">
                  <c:v>85.009306962411813</c:v>
                </c:pt>
                <c:pt idx="2">
                  <c:v>87.554417827332173</c:v>
                </c:pt>
                <c:pt idx="3">
                  <c:v>87.022852817442896</c:v>
                </c:pt>
                <c:pt idx="4">
                  <c:v>93.337703431068675</c:v>
                </c:pt>
                <c:pt idx="5">
                  <c:v>93.325206557116317</c:v>
                </c:pt>
                <c:pt idx="6">
                  <c:v>97.127459540761905</c:v>
                </c:pt>
                <c:pt idx="7">
                  <c:v>98.054882380451801</c:v>
                </c:pt>
                <c:pt idx="8">
                  <c:v>95.844245799392539</c:v>
                </c:pt>
                <c:pt idx="9">
                  <c:v>96.125434681926123</c:v>
                </c:pt>
                <c:pt idx="10">
                  <c:v>92.49940933533253</c:v>
                </c:pt>
                <c:pt idx="11">
                  <c:v>92.886144668763734</c:v>
                </c:pt>
                <c:pt idx="12">
                  <c:v>93.650790747362535</c:v>
                </c:pt>
                <c:pt idx="13">
                  <c:v>94.567674918267045</c:v>
                </c:pt>
                <c:pt idx="14">
                  <c:v>95.575148394428012</c:v>
                </c:pt>
                <c:pt idx="15">
                  <c:v>96.432488879795798</c:v>
                </c:pt>
                <c:pt idx="16">
                  <c:v>97.151862263974991</c:v>
                </c:pt>
                <c:pt idx="17">
                  <c:v>97.818695556049946</c:v>
                </c:pt>
                <c:pt idx="18">
                  <c:v>98.45009914411159</c:v>
                </c:pt>
                <c:pt idx="19">
                  <c:v>99.088882894471908</c:v>
                </c:pt>
                <c:pt idx="20">
                  <c:v>99.731467935770539</c:v>
                </c:pt>
                <c:pt idx="21">
                  <c:v>100.39507465963328</c:v>
                </c:pt>
                <c:pt idx="22">
                  <c:v>101.09491017100676</c:v>
                </c:pt>
                <c:pt idx="23">
                  <c:v>101.78963837646808</c:v>
                </c:pt>
                <c:pt idx="24">
                  <c:v>102.49733531335184</c:v>
                </c:pt>
                <c:pt idx="25">
                  <c:v>103.20094737774025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21.947789560469776</c:v>
                </c:pt>
                <c:pt idx="1">
                  <c:v>23.951262694190184</c:v>
                </c:pt>
                <c:pt idx="2">
                  <c:v>23.293695118537222</c:v>
                </c:pt>
                <c:pt idx="3">
                  <c:v>25.764486779609737</c:v>
                </c:pt>
                <c:pt idx="4">
                  <c:v>25.665171293917552</c:v>
                </c:pt>
                <c:pt idx="5">
                  <c:v>21.798778267351921</c:v>
                </c:pt>
                <c:pt idx="6">
                  <c:v>27.597688819792932</c:v>
                </c:pt>
                <c:pt idx="7">
                  <c:v>23.338393186436868</c:v>
                </c:pt>
                <c:pt idx="8">
                  <c:v>23.687415566866942</c:v>
                </c:pt>
                <c:pt idx="9">
                  <c:v>27.419829805672542</c:v>
                </c:pt>
                <c:pt idx="10">
                  <c:v>26.109267241948654</c:v>
                </c:pt>
                <c:pt idx="11">
                  <c:v>24.279834665070659</c:v>
                </c:pt>
                <c:pt idx="12">
                  <c:v>24.195840489293804</c:v>
                </c:pt>
                <c:pt idx="13">
                  <c:v>24.229248024535799</c:v>
                </c:pt>
                <c:pt idx="14">
                  <c:v>24.337010022070793</c:v>
                </c:pt>
                <c:pt idx="15">
                  <c:v>24.416907393996418</c:v>
                </c:pt>
                <c:pt idx="16">
                  <c:v>24.471562739703575</c:v>
                </c:pt>
                <c:pt idx="17">
                  <c:v>24.515680555471409</c:v>
                </c:pt>
                <c:pt idx="18">
                  <c:v>24.539765785170939</c:v>
                </c:pt>
                <c:pt idx="19">
                  <c:v>24.558453174447905</c:v>
                </c:pt>
                <c:pt idx="20">
                  <c:v>24.585893542930265</c:v>
                </c:pt>
                <c:pt idx="21">
                  <c:v>24.612144511540702</c:v>
                </c:pt>
                <c:pt idx="22">
                  <c:v>24.613911609204322</c:v>
                </c:pt>
                <c:pt idx="23">
                  <c:v>24.614388249458706</c:v>
                </c:pt>
                <c:pt idx="24">
                  <c:v>24.610733187298699</c:v>
                </c:pt>
                <c:pt idx="25">
                  <c:v>24.613523356580625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1.7923783907184763</c:v>
                </c:pt>
                <c:pt idx="1">
                  <c:v>1.2176026912368636</c:v>
                </c:pt>
                <c:pt idx="2">
                  <c:v>1.2087387540055556</c:v>
                </c:pt>
                <c:pt idx="3">
                  <c:v>1.0889703499418055</c:v>
                </c:pt>
                <c:pt idx="4">
                  <c:v>1.2734102050972398</c:v>
                </c:pt>
                <c:pt idx="5">
                  <c:v>1.1805126381149718</c:v>
                </c:pt>
                <c:pt idx="6">
                  <c:v>0.95960783864806154</c:v>
                </c:pt>
                <c:pt idx="7">
                  <c:v>0.97882343738592714</c:v>
                </c:pt>
                <c:pt idx="8">
                  <c:v>0.97660240480276772</c:v>
                </c:pt>
                <c:pt idx="9">
                  <c:v>0.93193605630932119</c:v>
                </c:pt>
                <c:pt idx="10">
                  <c:v>1.1637059273052084</c:v>
                </c:pt>
                <c:pt idx="11">
                  <c:v>0.84668159167083878</c:v>
                </c:pt>
                <c:pt idx="12">
                  <c:v>0.86263382765270025</c:v>
                </c:pt>
                <c:pt idx="13">
                  <c:v>0.87690607090599992</c:v>
                </c:pt>
                <c:pt idx="14">
                  <c:v>0.89352359930664083</c:v>
                </c:pt>
                <c:pt idx="15">
                  <c:v>0.90568044352710175</c:v>
                </c:pt>
                <c:pt idx="16">
                  <c:v>0.91732441861425473</c:v>
                </c:pt>
                <c:pt idx="17">
                  <c:v>0.92886872865033854</c:v>
                </c:pt>
                <c:pt idx="18">
                  <c:v>0.93983830034529559</c:v>
                </c:pt>
                <c:pt idx="19">
                  <c:v>0.95086632644518265</c:v>
                </c:pt>
                <c:pt idx="20">
                  <c:v>0.96105456291929825</c:v>
                </c:pt>
                <c:pt idx="21">
                  <c:v>0.97071478697794189</c:v>
                </c:pt>
                <c:pt idx="22">
                  <c:v>0.98024510880869997</c:v>
                </c:pt>
                <c:pt idx="23">
                  <c:v>0.99063474671019847</c:v>
                </c:pt>
                <c:pt idx="24">
                  <c:v>1.0012448921900541</c:v>
                </c:pt>
                <c:pt idx="25">
                  <c:v>1.0120810793319981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68.472592837076405</c:v>
                </c:pt>
                <c:pt idx="1">
                  <c:v>76.694777728294994</c:v>
                </c:pt>
                <c:pt idx="2">
                  <c:v>76.530089817470596</c:v>
                </c:pt>
                <c:pt idx="3">
                  <c:v>73.56589192190917</c:v>
                </c:pt>
                <c:pt idx="4">
                  <c:v>75.842851588691204</c:v>
                </c:pt>
                <c:pt idx="5">
                  <c:v>77.402582173888831</c:v>
                </c:pt>
                <c:pt idx="6">
                  <c:v>77.59731628901109</c:v>
                </c:pt>
                <c:pt idx="7">
                  <c:v>74.226441297129909</c:v>
                </c:pt>
                <c:pt idx="8">
                  <c:v>72.279989295990362</c:v>
                </c:pt>
                <c:pt idx="9">
                  <c:v>71.311610959478202</c:v>
                </c:pt>
                <c:pt idx="10">
                  <c:v>69.065545590007048</c:v>
                </c:pt>
                <c:pt idx="11">
                  <c:v>67.205065010476062</c:v>
                </c:pt>
                <c:pt idx="12">
                  <c:v>67.249125711145709</c:v>
                </c:pt>
                <c:pt idx="13">
                  <c:v>67.202964124073361</c:v>
                </c:pt>
                <c:pt idx="14">
                  <c:v>67.26337170680587</c:v>
                </c:pt>
                <c:pt idx="15">
                  <c:v>67.18250206352225</c:v>
                </c:pt>
                <c:pt idx="16">
                  <c:v>67.098835846829786</c:v>
                </c:pt>
                <c:pt idx="17">
                  <c:v>66.956341513480808</c:v>
                </c:pt>
                <c:pt idx="18">
                  <c:v>66.757590527388146</c:v>
                </c:pt>
                <c:pt idx="19">
                  <c:v>66.550092126874802</c:v>
                </c:pt>
                <c:pt idx="20">
                  <c:v>66.337082969221186</c:v>
                </c:pt>
                <c:pt idx="21">
                  <c:v>66.061778706545724</c:v>
                </c:pt>
                <c:pt idx="22">
                  <c:v>65.855247528005961</c:v>
                </c:pt>
                <c:pt idx="23">
                  <c:v>65.632365073139098</c:v>
                </c:pt>
                <c:pt idx="24">
                  <c:v>65.412557826401795</c:v>
                </c:pt>
                <c:pt idx="25">
                  <c:v>65.174568920383862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14.721028552090266</c:v>
                </c:pt>
                <c:pt idx="1">
                  <c:v>14.592408401246285</c:v>
                </c:pt>
                <c:pt idx="2">
                  <c:v>14.900382231176117</c:v>
                </c:pt>
                <c:pt idx="3">
                  <c:v>14.568823288694256</c:v>
                </c:pt>
                <c:pt idx="4">
                  <c:v>14.375926316634477</c:v>
                </c:pt>
                <c:pt idx="5">
                  <c:v>16.551310661422718</c:v>
                </c:pt>
                <c:pt idx="6">
                  <c:v>15.423070997010214</c:v>
                </c:pt>
                <c:pt idx="7">
                  <c:v>16.375054954612715</c:v>
                </c:pt>
                <c:pt idx="8">
                  <c:v>16.996411663977895</c:v>
                </c:pt>
                <c:pt idx="9">
                  <c:v>17.202594921897077</c:v>
                </c:pt>
                <c:pt idx="10">
                  <c:v>17.546125937334025</c:v>
                </c:pt>
                <c:pt idx="11">
                  <c:v>18.329321379891862</c:v>
                </c:pt>
                <c:pt idx="12">
                  <c:v>18.519077150648712</c:v>
                </c:pt>
                <c:pt idx="13">
                  <c:v>18.722487217885156</c:v>
                </c:pt>
                <c:pt idx="14">
                  <c:v>18.960959622745975</c:v>
                </c:pt>
                <c:pt idx="15">
                  <c:v>19.169306992385788</c:v>
                </c:pt>
                <c:pt idx="16">
                  <c:v>19.355173155226364</c:v>
                </c:pt>
                <c:pt idx="17">
                  <c:v>19.541148638303227</c:v>
                </c:pt>
                <c:pt idx="18">
                  <c:v>19.714058139303507</c:v>
                </c:pt>
                <c:pt idx="19">
                  <c:v>19.887905967654625</c:v>
                </c:pt>
                <c:pt idx="20">
                  <c:v>20.06846284783861</c:v>
                </c:pt>
                <c:pt idx="21">
                  <c:v>20.264363812131421</c:v>
                </c:pt>
                <c:pt idx="22">
                  <c:v>20.452014323066553</c:v>
                </c:pt>
                <c:pt idx="23">
                  <c:v>20.647242827842415</c:v>
                </c:pt>
                <c:pt idx="24">
                  <c:v>20.842356995520863</c:v>
                </c:pt>
                <c:pt idx="25">
                  <c:v>21.045945790248741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43.047169925527584</c:v>
                </c:pt>
                <c:pt idx="1">
                  <c:v>38.890079244875913</c:v>
                </c:pt>
                <c:pt idx="2">
                  <c:v>42.008906165036954</c:v>
                </c:pt>
                <c:pt idx="3">
                  <c:v>42.155271360358199</c:v>
                </c:pt>
                <c:pt idx="4">
                  <c:v>42.083365104924503</c:v>
                </c:pt>
                <c:pt idx="5">
                  <c:v>43.772247322479402</c:v>
                </c:pt>
                <c:pt idx="6">
                  <c:v>44.362327062279412</c:v>
                </c:pt>
                <c:pt idx="7">
                  <c:v>44.883857316309317</c:v>
                </c:pt>
                <c:pt idx="8">
                  <c:v>44.688386550509421</c:v>
                </c:pt>
                <c:pt idx="9">
                  <c:v>43.388852944909175</c:v>
                </c:pt>
                <c:pt idx="10">
                  <c:v>37.984281201137875</c:v>
                </c:pt>
                <c:pt idx="11">
                  <c:v>39.84730891944487</c:v>
                </c:pt>
                <c:pt idx="12">
                  <c:v>39.581383568385725</c:v>
                </c:pt>
                <c:pt idx="13">
                  <c:v>39.299666921365379</c:v>
                </c:pt>
                <c:pt idx="14">
                  <c:v>39.076368334273305</c:v>
                </c:pt>
                <c:pt idx="15">
                  <c:v>38.861442240228421</c:v>
                </c:pt>
                <c:pt idx="16">
                  <c:v>38.633361163171607</c:v>
                </c:pt>
                <c:pt idx="17">
                  <c:v>38.385087068604321</c:v>
                </c:pt>
                <c:pt idx="18">
                  <c:v>38.15651691396738</c:v>
                </c:pt>
                <c:pt idx="19">
                  <c:v>37.939575590976375</c:v>
                </c:pt>
                <c:pt idx="20">
                  <c:v>37.709962588081268</c:v>
                </c:pt>
                <c:pt idx="21">
                  <c:v>37.450999978758993</c:v>
                </c:pt>
                <c:pt idx="22">
                  <c:v>37.165169177673491</c:v>
                </c:pt>
                <c:pt idx="23">
                  <c:v>36.855999591493735</c:v>
                </c:pt>
                <c:pt idx="24">
                  <c:v>36.504885533906382</c:v>
                </c:pt>
                <c:pt idx="25">
                  <c:v>36.138003274210043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39.829891347145157</c:v>
                </c:pt>
                <c:pt idx="1">
                  <c:v>38.332773739150944</c:v>
                </c:pt>
                <c:pt idx="2">
                  <c:v>37.144355127919781</c:v>
                </c:pt>
                <c:pt idx="3">
                  <c:v>38.224151770891709</c:v>
                </c:pt>
                <c:pt idx="4">
                  <c:v>36.402237453678417</c:v>
                </c:pt>
                <c:pt idx="5">
                  <c:v>38.983847472972933</c:v>
                </c:pt>
                <c:pt idx="6">
                  <c:v>40.577580079420301</c:v>
                </c:pt>
                <c:pt idx="7">
                  <c:v>41.49724246306927</c:v>
                </c:pt>
                <c:pt idx="8">
                  <c:v>42.72881631689026</c:v>
                </c:pt>
                <c:pt idx="9">
                  <c:v>43.014878491683071</c:v>
                </c:pt>
                <c:pt idx="10">
                  <c:v>42.365304308667625</c:v>
                </c:pt>
                <c:pt idx="11">
                  <c:v>42.702686088101451</c:v>
                </c:pt>
                <c:pt idx="12">
                  <c:v>42.23828211175293</c:v>
                </c:pt>
                <c:pt idx="13">
                  <c:v>42.0608252073635</c:v>
                </c:pt>
                <c:pt idx="14">
                  <c:v>41.998298359941352</c:v>
                </c:pt>
                <c:pt idx="15">
                  <c:v>41.882399263521961</c:v>
                </c:pt>
                <c:pt idx="16">
                  <c:v>41.738646722395522</c:v>
                </c:pt>
                <c:pt idx="17">
                  <c:v>41.561945497513584</c:v>
                </c:pt>
                <c:pt idx="18">
                  <c:v>41.382795848296595</c:v>
                </c:pt>
                <c:pt idx="19">
                  <c:v>41.191770059109061</c:v>
                </c:pt>
                <c:pt idx="20">
                  <c:v>41.017089109145893</c:v>
                </c:pt>
                <c:pt idx="21">
                  <c:v>40.847195289872026</c:v>
                </c:pt>
                <c:pt idx="22">
                  <c:v>40.632107903545382</c:v>
                </c:pt>
                <c:pt idx="23">
                  <c:v>40.410529775743257</c:v>
                </c:pt>
                <c:pt idx="24">
                  <c:v>40.181998686844132</c:v>
                </c:pt>
                <c:pt idx="25">
                  <c:v>39.947865728988376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20.337720603496479</c:v>
                </c:pt>
                <c:pt idx="1">
                  <c:v>20.984184243630867</c:v>
                </c:pt>
                <c:pt idx="2">
                  <c:v>20.900272453676813</c:v>
                </c:pt>
                <c:pt idx="3">
                  <c:v>20.223131181611794</c:v>
                </c:pt>
                <c:pt idx="4">
                  <c:v>20.91923576154263</c:v>
                </c:pt>
                <c:pt idx="5">
                  <c:v>22.789519560982249</c:v>
                </c:pt>
                <c:pt idx="6">
                  <c:v>23.182392725557307</c:v>
                </c:pt>
                <c:pt idx="7">
                  <c:v>20.943606589709386</c:v>
                </c:pt>
                <c:pt idx="8">
                  <c:v>21.005603085101658</c:v>
                </c:pt>
                <c:pt idx="9">
                  <c:v>20.649007299642594</c:v>
                </c:pt>
                <c:pt idx="10">
                  <c:v>19.005261285826318</c:v>
                </c:pt>
                <c:pt idx="11">
                  <c:v>31.285849510232225</c:v>
                </c:pt>
                <c:pt idx="12">
                  <c:v>31.600633293123796</c:v>
                </c:pt>
                <c:pt idx="13">
                  <c:v>31.897816581784706</c:v>
                </c:pt>
                <c:pt idx="14">
                  <c:v>32.23755055429347</c:v>
                </c:pt>
                <c:pt idx="15">
                  <c:v>32.504143162506132</c:v>
                </c:pt>
                <c:pt idx="16">
                  <c:v>32.713651436996287</c:v>
                </c:pt>
                <c:pt idx="17">
                  <c:v>32.93189981562783</c:v>
                </c:pt>
                <c:pt idx="18">
                  <c:v>33.185020932824543</c:v>
                </c:pt>
                <c:pt idx="19">
                  <c:v>33.451194186806163</c:v>
                </c:pt>
                <c:pt idx="20">
                  <c:v>33.760733256520979</c:v>
                </c:pt>
                <c:pt idx="21">
                  <c:v>34.059660255128456</c:v>
                </c:pt>
                <c:pt idx="22">
                  <c:v>34.344811872307119</c:v>
                </c:pt>
                <c:pt idx="23">
                  <c:v>34.632353124293033</c:v>
                </c:pt>
                <c:pt idx="24">
                  <c:v>34.913337703740233</c:v>
                </c:pt>
                <c:pt idx="25">
                  <c:v>35.184807080007801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99.970434700865908</c:v>
                </c:pt>
                <c:pt idx="1">
                  <c:v>99.182779225228771</c:v>
                </c:pt>
                <c:pt idx="2">
                  <c:v>98.690565461089747</c:v>
                </c:pt>
                <c:pt idx="3">
                  <c:v>99.51460838451365</c:v>
                </c:pt>
                <c:pt idx="4">
                  <c:v>100.59984318177989</c:v>
                </c:pt>
                <c:pt idx="5">
                  <c:v>105.52483566066192</c:v>
                </c:pt>
                <c:pt idx="6">
                  <c:v>103.60806190330861</c:v>
                </c:pt>
                <c:pt idx="7">
                  <c:v>97.414366267783862</c:v>
                </c:pt>
                <c:pt idx="8">
                  <c:v>96.58868432634543</c:v>
                </c:pt>
                <c:pt idx="9">
                  <c:v>98.078079107755514</c:v>
                </c:pt>
                <c:pt idx="10">
                  <c:v>90.825258588066404</c:v>
                </c:pt>
                <c:pt idx="11">
                  <c:v>82.85933408377872</c:v>
                </c:pt>
                <c:pt idx="12">
                  <c:v>82.13272611654638</c:v>
                </c:pt>
                <c:pt idx="13">
                  <c:v>81.148844070564422</c:v>
                </c:pt>
                <c:pt idx="14">
                  <c:v>80.3913351380222</c:v>
                </c:pt>
                <c:pt idx="15">
                  <c:v>79.526299869184214</c:v>
                </c:pt>
                <c:pt idx="16">
                  <c:v>78.636923836428466</c:v>
                </c:pt>
                <c:pt idx="17">
                  <c:v>77.711938907651387</c:v>
                </c:pt>
                <c:pt idx="18">
                  <c:v>76.801203673649454</c:v>
                </c:pt>
                <c:pt idx="19">
                  <c:v>75.930480322058855</c:v>
                </c:pt>
                <c:pt idx="20">
                  <c:v>75.117089946233278</c:v>
                </c:pt>
                <c:pt idx="21">
                  <c:v>74.337420488592741</c:v>
                </c:pt>
                <c:pt idx="22">
                  <c:v>73.537209366317938</c:v>
                </c:pt>
                <c:pt idx="23">
                  <c:v>72.77477692058342</c:v>
                </c:pt>
                <c:pt idx="24">
                  <c:v>72.027575537819644</c:v>
                </c:pt>
                <c:pt idx="25">
                  <c:v>71.29600937019751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82.53280272231649</c:v>
                </c:pt>
                <c:pt idx="1">
                  <c:v>90.426678812623351</c:v>
                </c:pt>
                <c:pt idx="2">
                  <c:v>94.107693419639261</c:v>
                </c:pt>
                <c:pt idx="3">
                  <c:v>91.16748365100446</c:v>
                </c:pt>
                <c:pt idx="4">
                  <c:v>93.58665038751559</c:v>
                </c:pt>
                <c:pt idx="5">
                  <c:v>96.85949585938404</c:v>
                </c:pt>
                <c:pt idx="6">
                  <c:v>100.22311031262305</c:v>
                </c:pt>
                <c:pt idx="7">
                  <c:v>102.60151090419818</c:v>
                </c:pt>
                <c:pt idx="8">
                  <c:v>103.86513581307058</c:v>
                </c:pt>
                <c:pt idx="9">
                  <c:v>113.22775569967905</c:v>
                </c:pt>
                <c:pt idx="10">
                  <c:v>117.83400912479775</c:v>
                </c:pt>
                <c:pt idx="11">
                  <c:v>106.18610132040475</c:v>
                </c:pt>
                <c:pt idx="12">
                  <c:v>107.02004191890066</c:v>
                </c:pt>
                <c:pt idx="13">
                  <c:v>107.98106708222475</c:v>
                </c:pt>
                <c:pt idx="14">
                  <c:v>109.1447727715522</c:v>
                </c:pt>
                <c:pt idx="15">
                  <c:v>110.11902832789228</c:v>
                </c:pt>
                <c:pt idx="16">
                  <c:v>111.05418268613178</c:v>
                </c:pt>
                <c:pt idx="17">
                  <c:v>111.99965527087319</c:v>
                </c:pt>
                <c:pt idx="18">
                  <c:v>112.9353677313558</c:v>
                </c:pt>
                <c:pt idx="19">
                  <c:v>113.86799147946009</c:v>
                </c:pt>
                <c:pt idx="20">
                  <c:v>114.8576425270961</c:v>
                </c:pt>
                <c:pt idx="21">
                  <c:v>115.86153493474342</c:v>
                </c:pt>
                <c:pt idx="22">
                  <c:v>116.83017390284328</c:v>
                </c:pt>
                <c:pt idx="23">
                  <c:v>117.80017239947601</c:v>
                </c:pt>
                <c:pt idx="24">
                  <c:v>118.80262148125405</c:v>
                </c:pt>
                <c:pt idx="25">
                  <c:v>119.84119402194415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180.97099003734675</c:v>
                </c:pt>
                <c:pt idx="1">
                  <c:v>178.835471521134</c:v>
                </c:pt>
                <c:pt idx="2">
                  <c:v>181.05296554137072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185.73513827790165</c:v>
                </c:pt>
                <c:pt idx="6">
                  <c:v>196.49969323122065</c:v>
                </c:pt>
                <c:pt idx="7">
                  <c:v>194.5030953285505</c:v>
                </c:pt>
                <c:pt idx="8">
                  <c:v>205.34883289335278</c:v>
                </c:pt>
                <c:pt idx="9">
                  <c:v>216.33109991310613</c:v>
                </c:pt>
                <c:pt idx="10">
                  <c:v>229.75843444949982</c:v>
                </c:pt>
                <c:pt idx="11">
                  <c:v>234.42117354795715</c:v>
                </c:pt>
                <c:pt idx="12">
                  <c:v>236.14198554933827</c:v>
                </c:pt>
                <c:pt idx="13">
                  <c:v>238.70221209848958</c:v>
                </c:pt>
                <c:pt idx="14">
                  <c:v>241.62474662493327</c:v>
                </c:pt>
                <c:pt idx="15">
                  <c:v>244.12058558510174</c:v>
                </c:pt>
                <c:pt idx="16">
                  <c:v>246.52459300138915</c:v>
                </c:pt>
                <c:pt idx="17">
                  <c:v>248.89696764977884</c:v>
                </c:pt>
                <c:pt idx="18">
                  <c:v>251.34454258795751</c:v>
                </c:pt>
                <c:pt idx="19">
                  <c:v>253.7719300423831</c:v>
                </c:pt>
                <c:pt idx="20">
                  <c:v>256.33819123853118</c:v>
                </c:pt>
                <c:pt idx="21">
                  <c:v>258.8518147756136</c:v>
                </c:pt>
                <c:pt idx="22">
                  <c:v>261.27992563833197</c:v>
                </c:pt>
                <c:pt idx="23">
                  <c:v>263.71258384513982</c:v>
                </c:pt>
                <c:pt idx="24">
                  <c:v>266.15608274855708</c:v>
                </c:pt>
                <c:pt idx="25">
                  <c:v>268.68397674250622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113.75594967283067</c:v>
                </c:pt>
                <c:pt idx="2">
                  <c:v>117.38372296933969</c:v>
                </c:pt>
                <c:pt idx="3">
                  <c:v>111.31253232348494</c:v>
                </c:pt>
                <c:pt idx="4">
                  <c:v>116.53245452600251</c:v>
                </c:pt>
                <c:pt idx="5">
                  <c:v>118.41299900454126</c:v>
                </c:pt>
                <c:pt idx="6">
                  <c:v>120.29587646527784</c:v>
                </c:pt>
                <c:pt idx="7">
                  <c:v>122.56984525939406</c:v>
                </c:pt>
                <c:pt idx="8">
                  <c:v>124.0180036039647</c:v>
                </c:pt>
                <c:pt idx="9">
                  <c:v>127.6266872025175</c:v>
                </c:pt>
                <c:pt idx="10">
                  <c:v>134.44018585012353</c:v>
                </c:pt>
                <c:pt idx="11">
                  <c:v>135.89662743676064</c:v>
                </c:pt>
                <c:pt idx="12">
                  <c:v>136.88370763608179</c:v>
                </c:pt>
                <c:pt idx="13">
                  <c:v>138.22095458076518</c:v>
                </c:pt>
                <c:pt idx="14">
                  <c:v>139.84793498336217</c:v>
                </c:pt>
                <c:pt idx="15">
                  <c:v>141.15300094407723</c:v>
                </c:pt>
                <c:pt idx="16">
                  <c:v>142.3671711250766</c:v>
                </c:pt>
                <c:pt idx="17">
                  <c:v>143.52228092815551</c:v>
                </c:pt>
                <c:pt idx="18">
                  <c:v>144.62739261163918</c:v>
                </c:pt>
                <c:pt idx="19">
                  <c:v>145.74982941916187</c:v>
                </c:pt>
                <c:pt idx="20">
                  <c:v>146.97017833484517</c:v>
                </c:pt>
                <c:pt idx="21">
                  <c:v>148.21726929859267</c:v>
                </c:pt>
                <c:pt idx="22">
                  <c:v>149.3810595330624</c:v>
                </c:pt>
                <c:pt idx="23">
                  <c:v>150.57719697285722</c:v>
                </c:pt>
                <c:pt idx="24">
                  <c:v>151.80367234949</c:v>
                </c:pt>
                <c:pt idx="25">
                  <c:v>153.06069383042296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108.64448343945911</c:v>
                </c:pt>
                <c:pt idx="1">
                  <c:v>109.29799123655076</c:v>
                </c:pt>
                <c:pt idx="2">
                  <c:v>110.44689644528981</c:v>
                </c:pt>
                <c:pt idx="3">
                  <c:v>107.36466114702664</c:v>
                </c:pt>
                <c:pt idx="4">
                  <c:v>109.52656959970727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109.80939036419753</c:v>
                </c:pt>
                <c:pt idx="8">
                  <c:v>109.4656045383024</c:v>
                </c:pt>
                <c:pt idx="9">
                  <c:v>109.62654899380294</c:v>
                </c:pt>
                <c:pt idx="10">
                  <c:v>113.18663106475432</c:v>
                </c:pt>
                <c:pt idx="11">
                  <c:v>114.71387919677072</c:v>
                </c:pt>
                <c:pt idx="12">
                  <c:v>114.10320898463236</c:v>
                </c:pt>
                <c:pt idx="13">
                  <c:v>113.65593797015617</c:v>
                </c:pt>
                <c:pt idx="14">
                  <c:v>113.47997812447868</c:v>
                </c:pt>
                <c:pt idx="15">
                  <c:v>112.95614956849838</c:v>
                </c:pt>
                <c:pt idx="16">
                  <c:v>112.37739705298186</c:v>
                </c:pt>
                <c:pt idx="17">
                  <c:v>111.75860113321212</c:v>
                </c:pt>
                <c:pt idx="18">
                  <c:v>111.1434317968515</c:v>
                </c:pt>
                <c:pt idx="19">
                  <c:v>110.45587876143279</c:v>
                </c:pt>
                <c:pt idx="20">
                  <c:v>109.67462079996754</c:v>
                </c:pt>
                <c:pt idx="21">
                  <c:v>108.79527135797143</c:v>
                </c:pt>
                <c:pt idx="22">
                  <c:v>108.12870674695102</c:v>
                </c:pt>
                <c:pt idx="23">
                  <c:v>107.46542504483286</c:v>
                </c:pt>
                <c:pt idx="24">
                  <c:v>106.72807543037774</c:v>
                </c:pt>
                <c:pt idx="25">
                  <c:v>105.86940905244595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102.20039092208775</c:v>
                </c:pt>
                <c:pt idx="1">
                  <c:v>107.25273382659464</c:v>
                </c:pt>
                <c:pt idx="2">
                  <c:v>109.17029866811541</c:v>
                </c:pt>
                <c:pt idx="3">
                  <c:v>99.859018117083536</c:v>
                </c:pt>
                <c:pt idx="4">
                  <c:v>101.37741170037256</c:v>
                </c:pt>
                <c:pt idx="5">
                  <c:v>104.88281724438893</c:v>
                </c:pt>
                <c:pt idx="6">
                  <c:v>105.35146660754219</c:v>
                </c:pt>
                <c:pt idx="7">
                  <c:v>107.30649025076988</c:v>
                </c:pt>
                <c:pt idx="8">
                  <c:v>104.3622681414322</c:v>
                </c:pt>
                <c:pt idx="9">
                  <c:v>104.38068392162022</c:v>
                </c:pt>
                <c:pt idx="10">
                  <c:v>94.443580095199778</c:v>
                </c:pt>
                <c:pt idx="11">
                  <c:v>94.744992580676097</c:v>
                </c:pt>
                <c:pt idx="12">
                  <c:v>93.729562895134478</c:v>
                </c:pt>
                <c:pt idx="13">
                  <c:v>92.827395131618204</c:v>
                </c:pt>
                <c:pt idx="14">
                  <c:v>92.137001763786159</c:v>
                </c:pt>
                <c:pt idx="15">
                  <c:v>91.45406526576285</c:v>
                </c:pt>
                <c:pt idx="16">
                  <c:v>90.781314551079703</c:v>
                </c:pt>
                <c:pt idx="17">
                  <c:v>90.010888736627152</c:v>
                </c:pt>
                <c:pt idx="18">
                  <c:v>89.275376007139172</c:v>
                </c:pt>
                <c:pt idx="19">
                  <c:v>88.543149648717176</c:v>
                </c:pt>
                <c:pt idx="20">
                  <c:v>87.84553034089933</c:v>
                </c:pt>
                <c:pt idx="21">
                  <c:v>87.159757143897622</c:v>
                </c:pt>
                <c:pt idx="22">
                  <c:v>86.471507118874825</c:v>
                </c:pt>
                <c:pt idx="23">
                  <c:v>85.797693051962455</c:v>
                </c:pt>
                <c:pt idx="24">
                  <c:v>85.102522313247675</c:v>
                </c:pt>
                <c:pt idx="25">
                  <c:v>84.420974374991303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110.19065318634792</c:v>
                </c:pt>
                <c:pt idx="1">
                  <c:v>110.17817234783885</c:v>
                </c:pt>
                <c:pt idx="2">
                  <c:v>112.05685169987494</c:v>
                </c:pt>
                <c:pt idx="3">
                  <c:v>113.87630994699444</c:v>
                </c:pt>
                <c:pt idx="4">
                  <c:v>120.27628493008346</c:v>
                </c:pt>
                <c:pt idx="5">
                  <c:v>116.30449746258321</c:v>
                </c:pt>
                <c:pt idx="6">
                  <c:v>125.68475619920291</c:v>
                </c:pt>
                <c:pt idx="7">
                  <c:v>122.37209900427459</c:v>
                </c:pt>
                <c:pt idx="8">
                  <c:v>120.50826377106225</c:v>
                </c:pt>
                <c:pt idx="9">
                  <c:v>124.477200543908</c:v>
                </c:pt>
                <c:pt idx="10">
                  <c:v>119.77238250458639</c:v>
                </c:pt>
                <c:pt idx="11">
                  <c:v>118.01266092550524</c:v>
                </c:pt>
                <c:pt idx="12">
                  <c:v>118.70926506430904</c:v>
                </c:pt>
                <c:pt idx="13">
                  <c:v>119.67382901370884</c:v>
                </c:pt>
                <c:pt idx="14">
                  <c:v>120.80568201580546</c:v>
                </c:pt>
                <c:pt idx="15">
                  <c:v>121.75507671731933</c:v>
                </c:pt>
                <c:pt idx="16">
                  <c:v>122.54074942229282</c:v>
                </c:pt>
                <c:pt idx="17">
                  <c:v>123.26324484017169</c:v>
                </c:pt>
                <c:pt idx="18">
                  <c:v>123.92970322962783</c:v>
                </c:pt>
                <c:pt idx="19">
                  <c:v>124.59820239536499</c:v>
                </c:pt>
                <c:pt idx="20">
                  <c:v>125.2784160416201</c:v>
                </c:pt>
                <c:pt idx="21">
                  <c:v>125.97793395815192</c:v>
                </c:pt>
                <c:pt idx="22">
                  <c:v>126.68906688901978</c:v>
                </c:pt>
                <c:pt idx="23">
                  <c:v>127.39466137263697</c:v>
                </c:pt>
                <c:pt idx="24">
                  <c:v>128.10931339284059</c:v>
                </c:pt>
                <c:pt idx="25">
                  <c:v>128.82655181365288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83.193621389166665</c:v>
                </c:pt>
                <c:pt idx="1">
                  <c:v>91.287186129541283</c:v>
                </c:pt>
                <c:pt idx="2">
                  <c:v>91.43047204864672</c:v>
                </c:pt>
                <c:pt idx="3">
                  <c:v>88.134715210603432</c:v>
                </c:pt>
                <c:pt idx="4">
                  <c:v>90.21877790532568</c:v>
                </c:pt>
                <c:pt idx="5">
                  <c:v>93.953892835311549</c:v>
                </c:pt>
                <c:pt idx="6">
                  <c:v>93.020387286021304</c:v>
                </c:pt>
                <c:pt idx="7">
                  <c:v>90.601496251742617</c:v>
                </c:pt>
                <c:pt idx="8">
                  <c:v>89.276400959968257</c:v>
                </c:pt>
                <c:pt idx="9">
                  <c:v>88.514205881375275</c:v>
                </c:pt>
                <c:pt idx="10">
                  <c:v>86.611671527341073</c:v>
                </c:pt>
                <c:pt idx="11">
                  <c:v>85.534386390367928</c:v>
                </c:pt>
                <c:pt idx="12">
                  <c:v>85.768202861794421</c:v>
                </c:pt>
                <c:pt idx="13">
                  <c:v>85.925451341958521</c:v>
                </c:pt>
                <c:pt idx="14">
                  <c:v>86.224331329551845</c:v>
                </c:pt>
                <c:pt idx="15">
                  <c:v>86.351809055908035</c:v>
                </c:pt>
                <c:pt idx="16">
                  <c:v>86.454009002056154</c:v>
                </c:pt>
                <c:pt idx="17">
                  <c:v>86.497490151784035</c:v>
                </c:pt>
                <c:pt idx="18">
                  <c:v>86.47164866669165</c:v>
                </c:pt>
                <c:pt idx="19">
                  <c:v>86.437998094529434</c:v>
                </c:pt>
                <c:pt idx="20">
                  <c:v>86.405545817059789</c:v>
                </c:pt>
                <c:pt idx="21">
                  <c:v>86.326142518677145</c:v>
                </c:pt>
                <c:pt idx="22">
                  <c:v>86.307261851072511</c:v>
                </c:pt>
                <c:pt idx="23">
                  <c:v>86.279607900981517</c:v>
                </c:pt>
                <c:pt idx="24">
                  <c:v>86.254914821922654</c:v>
                </c:pt>
                <c:pt idx="25">
                  <c:v>86.2205147106326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77.222852984026858</c:v>
                </c:pt>
                <c:pt idx="2">
                  <c:v>79.153261292956728</c:v>
                </c:pt>
                <c:pt idx="3">
                  <c:v>80.379423131249908</c:v>
                </c:pt>
                <c:pt idx="4">
                  <c:v>78.48560255860292</c:v>
                </c:pt>
                <c:pt idx="5">
                  <c:v>82.756094795452327</c:v>
                </c:pt>
                <c:pt idx="6">
                  <c:v>84.939907141699706</c:v>
                </c:pt>
                <c:pt idx="7">
                  <c:v>86.381099779378587</c:v>
                </c:pt>
                <c:pt idx="8">
                  <c:v>87.417202867399681</c:v>
                </c:pt>
                <c:pt idx="9">
                  <c:v>86.403731436592238</c:v>
                </c:pt>
                <c:pt idx="10">
                  <c:v>80.349585509805507</c:v>
                </c:pt>
                <c:pt idx="11">
                  <c:v>82.549995007546329</c:v>
                </c:pt>
                <c:pt idx="12">
                  <c:v>81.819665680138655</c:v>
                </c:pt>
                <c:pt idx="13">
                  <c:v>81.360492128728879</c:v>
                </c:pt>
                <c:pt idx="14">
                  <c:v>81.074666694214656</c:v>
                </c:pt>
                <c:pt idx="15">
                  <c:v>80.743841503750389</c:v>
                </c:pt>
                <c:pt idx="16">
                  <c:v>80.372007885567129</c:v>
                </c:pt>
                <c:pt idx="17">
                  <c:v>79.947032566117912</c:v>
                </c:pt>
                <c:pt idx="18">
                  <c:v>79.539312762263975</c:v>
                </c:pt>
                <c:pt idx="19">
                  <c:v>79.131345650085436</c:v>
                </c:pt>
                <c:pt idx="20">
                  <c:v>78.727051697227154</c:v>
                </c:pt>
                <c:pt idx="21">
                  <c:v>78.298195268631019</c:v>
                </c:pt>
                <c:pt idx="22">
                  <c:v>77.79727708121888</c:v>
                </c:pt>
                <c:pt idx="23">
                  <c:v>77.266529367236984</c:v>
                </c:pt>
                <c:pt idx="24">
                  <c:v>76.686884220750514</c:v>
                </c:pt>
                <c:pt idx="25">
                  <c:v>76.085869003198411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119.59083791476655</c:v>
                </c:pt>
                <c:pt idx="3">
                  <c:v>119.73773956612544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126.79045462886592</c:v>
                </c:pt>
                <c:pt idx="7">
                  <c:v>118.35797285749325</c:v>
                </c:pt>
                <c:pt idx="8">
                  <c:v>117.59428741144708</c:v>
                </c:pt>
                <c:pt idx="9">
                  <c:v>118.7270864073981</c:v>
                </c:pt>
                <c:pt idx="10">
                  <c:v>109.83051987389273</c:v>
                </c:pt>
                <c:pt idx="11">
                  <c:v>114.14518359401094</c:v>
                </c:pt>
                <c:pt idx="12">
                  <c:v>113.73335940967017</c:v>
                </c:pt>
                <c:pt idx="13">
                  <c:v>113.04666065234913</c:v>
                </c:pt>
                <c:pt idx="14">
                  <c:v>112.62888569231566</c:v>
                </c:pt>
                <c:pt idx="15">
                  <c:v>112.03044303169034</c:v>
                </c:pt>
                <c:pt idx="16">
                  <c:v>111.35057527342475</c:v>
                </c:pt>
                <c:pt idx="17">
                  <c:v>110.64383872327922</c:v>
                </c:pt>
                <c:pt idx="18">
                  <c:v>109.986224606474</c:v>
                </c:pt>
                <c:pt idx="19">
                  <c:v>109.38167450886502</c:v>
                </c:pt>
                <c:pt idx="20">
                  <c:v>108.87782320275426</c:v>
                </c:pt>
                <c:pt idx="21">
                  <c:v>108.3970807437212</c:v>
                </c:pt>
                <c:pt idx="22">
                  <c:v>107.88202123862506</c:v>
                </c:pt>
                <c:pt idx="23">
                  <c:v>107.40713004487645</c:v>
                </c:pt>
                <c:pt idx="24">
                  <c:v>106.94091324155988</c:v>
                </c:pt>
                <c:pt idx="25">
                  <c:v>106.48081645020531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82.53280272231649</c:v>
                </c:pt>
                <c:pt idx="1">
                  <c:v>90.426678812623351</c:v>
                </c:pt>
                <c:pt idx="2">
                  <c:v>94.107693419639261</c:v>
                </c:pt>
                <c:pt idx="3">
                  <c:v>91.16748365100446</c:v>
                </c:pt>
                <c:pt idx="4">
                  <c:v>93.58665038751559</c:v>
                </c:pt>
                <c:pt idx="5">
                  <c:v>96.85949585938404</c:v>
                </c:pt>
                <c:pt idx="6">
                  <c:v>100.22311031262305</c:v>
                </c:pt>
                <c:pt idx="7">
                  <c:v>102.60151090419818</c:v>
                </c:pt>
                <c:pt idx="8">
                  <c:v>103.86513581307058</c:v>
                </c:pt>
                <c:pt idx="9">
                  <c:v>113.22775569967905</c:v>
                </c:pt>
                <c:pt idx="10">
                  <c:v>117.83400912479775</c:v>
                </c:pt>
                <c:pt idx="11">
                  <c:v>106.18610132040475</c:v>
                </c:pt>
                <c:pt idx="12">
                  <c:v>107.02004191890066</c:v>
                </c:pt>
                <c:pt idx="13">
                  <c:v>107.98106708222475</c:v>
                </c:pt>
                <c:pt idx="14">
                  <c:v>109.1447727715522</c:v>
                </c:pt>
                <c:pt idx="15">
                  <c:v>110.11902832789228</c:v>
                </c:pt>
                <c:pt idx="16">
                  <c:v>111.05418268613178</c:v>
                </c:pt>
                <c:pt idx="17">
                  <c:v>111.99965527087319</c:v>
                </c:pt>
                <c:pt idx="18">
                  <c:v>112.9353677313558</c:v>
                </c:pt>
                <c:pt idx="19">
                  <c:v>113.86799147946009</c:v>
                </c:pt>
                <c:pt idx="20">
                  <c:v>114.8576425270961</c:v>
                </c:pt>
                <c:pt idx="21">
                  <c:v>115.86153493474342</c:v>
                </c:pt>
                <c:pt idx="22">
                  <c:v>116.83017390284328</c:v>
                </c:pt>
                <c:pt idx="23">
                  <c:v>117.80017239947601</c:v>
                </c:pt>
                <c:pt idx="24">
                  <c:v>118.80262148125405</c:v>
                </c:pt>
                <c:pt idx="25">
                  <c:v>119.84119402194415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180.97099003734675</c:v>
                </c:pt>
                <c:pt idx="1">
                  <c:v>178.835471521134</c:v>
                </c:pt>
                <c:pt idx="2">
                  <c:v>181.05296554137072</c:v>
                </c:pt>
                <c:pt idx="3">
                  <c:v>177.9891169064274</c:v>
                </c:pt>
                <c:pt idx="4">
                  <c:v>189.37616944906716</c:v>
                </c:pt>
                <c:pt idx="5">
                  <c:v>185.73513827790165</c:v>
                </c:pt>
                <c:pt idx="6">
                  <c:v>196.49969323122065</c:v>
                </c:pt>
                <c:pt idx="7">
                  <c:v>194.5030953285505</c:v>
                </c:pt>
                <c:pt idx="8">
                  <c:v>205.34883289335278</c:v>
                </c:pt>
                <c:pt idx="9">
                  <c:v>216.33109991310613</c:v>
                </c:pt>
                <c:pt idx="10">
                  <c:v>229.75843444949982</c:v>
                </c:pt>
                <c:pt idx="11">
                  <c:v>234.42117354795715</c:v>
                </c:pt>
                <c:pt idx="12">
                  <c:v>236.14198554933827</c:v>
                </c:pt>
                <c:pt idx="13">
                  <c:v>238.70221209848958</c:v>
                </c:pt>
                <c:pt idx="14">
                  <c:v>241.62474662493327</c:v>
                </c:pt>
                <c:pt idx="15">
                  <c:v>244.12058558510174</c:v>
                </c:pt>
                <c:pt idx="16">
                  <c:v>246.52459300138915</c:v>
                </c:pt>
                <c:pt idx="17">
                  <c:v>248.89696764977884</c:v>
                </c:pt>
                <c:pt idx="18">
                  <c:v>251.34454258795751</c:v>
                </c:pt>
                <c:pt idx="19">
                  <c:v>253.7719300423831</c:v>
                </c:pt>
                <c:pt idx="20">
                  <c:v>256.33819123853118</c:v>
                </c:pt>
                <c:pt idx="21">
                  <c:v>258.8518147756136</c:v>
                </c:pt>
                <c:pt idx="22">
                  <c:v>261.27992563833197</c:v>
                </c:pt>
                <c:pt idx="23">
                  <c:v>263.71258384513982</c:v>
                </c:pt>
                <c:pt idx="24">
                  <c:v>266.15608274855708</c:v>
                </c:pt>
                <c:pt idx="25">
                  <c:v>268.68397674250622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109.90484172624028</c:v>
                </c:pt>
                <c:pt idx="1">
                  <c:v>113.75594967283067</c:v>
                </c:pt>
                <c:pt idx="2">
                  <c:v>117.38372296933969</c:v>
                </c:pt>
                <c:pt idx="3">
                  <c:v>111.31253232348494</c:v>
                </c:pt>
                <c:pt idx="4">
                  <c:v>116.53245452600251</c:v>
                </c:pt>
                <c:pt idx="5">
                  <c:v>118.41299900454126</c:v>
                </c:pt>
                <c:pt idx="6">
                  <c:v>120.29587646527784</c:v>
                </c:pt>
                <c:pt idx="7">
                  <c:v>122.56984525939406</c:v>
                </c:pt>
                <c:pt idx="8">
                  <c:v>124.0180036039647</c:v>
                </c:pt>
                <c:pt idx="9">
                  <c:v>127.6266872025175</c:v>
                </c:pt>
                <c:pt idx="10">
                  <c:v>134.44018585012353</c:v>
                </c:pt>
                <c:pt idx="11">
                  <c:v>135.89662743676064</c:v>
                </c:pt>
                <c:pt idx="12">
                  <c:v>136.88370763608179</c:v>
                </c:pt>
                <c:pt idx="13">
                  <c:v>138.22095458076518</c:v>
                </c:pt>
                <c:pt idx="14">
                  <c:v>139.84793498336217</c:v>
                </c:pt>
                <c:pt idx="15">
                  <c:v>141.15300094407723</c:v>
                </c:pt>
                <c:pt idx="16">
                  <c:v>142.3671711250766</c:v>
                </c:pt>
                <c:pt idx="17">
                  <c:v>143.52228092815551</c:v>
                </c:pt>
                <c:pt idx="18">
                  <c:v>144.62739261163918</c:v>
                </c:pt>
                <c:pt idx="19">
                  <c:v>145.74982941916187</c:v>
                </c:pt>
                <c:pt idx="20">
                  <c:v>146.97017833484517</c:v>
                </c:pt>
                <c:pt idx="21">
                  <c:v>148.21726929859267</c:v>
                </c:pt>
                <c:pt idx="22">
                  <c:v>149.3810595330624</c:v>
                </c:pt>
                <c:pt idx="23">
                  <c:v>150.57719697285722</c:v>
                </c:pt>
                <c:pt idx="24">
                  <c:v>151.80367234949</c:v>
                </c:pt>
                <c:pt idx="25">
                  <c:v>153.06069383042296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108.64448343945911</c:v>
                </c:pt>
                <c:pt idx="1">
                  <c:v>109.29799123655076</c:v>
                </c:pt>
                <c:pt idx="2">
                  <c:v>110.44689644528981</c:v>
                </c:pt>
                <c:pt idx="3">
                  <c:v>107.36466114702664</c:v>
                </c:pt>
                <c:pt idx="4">
                  <c:v>109.52656959970727</c:v>
                </c:pt>
                <c:pt idx="5">
                  <c:v>111.07370929879292</c:v>
                </c:pt>
                <c:pt idx="6">
                  <c:v>107.26334812754635</c:v>
                </c:pt>
                <c:pt idx="7">
                  <c:v>109.80939036419753</c:v>
                </c:pt>
                <c:pt idx="8">
                  <c:v>109.4656045383024</c:v>
                </c:pt>
                <c:pt idx="9">
                  <c:v>109.62654899380294</c:v>
                </c:pt>
                <c:pt idx="10">
                  <c:v>113.18663106475432</c:v>
                </c:pt>
                <c:pt idx="11">
                  <c:v>114.71387919677072</c:v>
                </c:pt>
                <c:pt idx="12">
                  <c:v>114.10320898463236</c:v>
                </c:pt>
                <c:pt idx="13">
                  <c:v>113.65593797015617</c:v>
                </c:pt>
                <c:pt idx="14">
                  <c:v>113.47997812447868</c:v>
                </c:pt>
                <c:pt idx="15">
                  <c:v>112.95614956849838</c:v>
                </c:pt>
                <c:pt idx="16">
                  <c:v>112.37739705298186</c:v>
                </c:pt>
                <c:pt idx="17">
                  <c:v>111.75860113321212</c:v>
                </c:pt>
                <c:pt idx="18">
                  <c:v>111.1434317968515</c:v>
                </c:pt>
                <c:pt idx="19">
                  <c:v>110.45587876143279</c:v>
                </c:pt>
                <c:pt idx="20">
                  <c:v>109.67462079996754</c:v>
                </c:pt>
                <c:pt idx="21">
                  <c:v>108.79527135797143</c:v>
                </c:pt>
                <c:pt idx="22">
                  <c:v>108.12870674695102</c:v>
                </c:pt>
                <c:pt idx="23">
                  <c:v>107.46542504483286</c:v>
                </c:pt>
                <c:pt idx="24">
                  <c:v>106.72807543037774</c:v>
                </c:pt>
                <c:pt idx="25">
                  <c:v>105.86940905244595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102.20039092208775</c:v>
                </c:pt>
                <c:pt idx="1">
                  <c:v>107.25273382659464</c:v>
                </c:pt>
                <c:pt idx="2">
                  <c:v>109.17029866811541</c:v>
                </c:pt>
                <c:pt idx="3">
                  <c:v>99.859018117083536</c:v>
                </c:pt>
                <c:pt idx="4">
                  <c:v>101.37741170037256</c:v>
                </c:pt>
                <c:pt idx="5">
                  <c:v>104.88281724438893</c:v>
                </c:pt>
                <c:pt idx="6">
                  <c:v>105.35146660754219</c:v>
                </c:pt>
                <c:pt idx="7">
                  <c:v>107.30649025076988</c:v>
                </c:pt>
                <c:pt idx="8">
                  <c:v>104.3622681414322</c:v>
                </c:pt>
                <c:pt idx="9">
                  <c:v>104.38068392162022</c:v>
                </c:pt>
                <c:pt idx="10">
                  <c:v>94.443580095199778</c:v>
                </c:pt>
                <c:pt idx="11">
                  <c:v>94.744992580676097</c:v>
                </c:pt>
                <c:pt idx="12">
                  <c:v>93.729562895134478</c:v>
                </c:pt>
                <c:pt idx="13">
                  <c:v>92.827395131618204</c:v>
                </c:pt>
                <c:pt idx="14">
                  <c:v>92.137001763786159</c:v>
                </c:pt>
                <c:pt idx="15">
                  <c:v>91.45406526576285</c:v>
                </c:pt>
                <c:pt idx="16">
                  <c:v>90.781314551079703</c:v>
                </c:pt>
                <c:pt idx="17">
                  <c:v>90.010888736627152</c:v>
                </c:pt>
                <c:pt idx="18">
                  <c:v>89.275376007139172</c:v>
                </c:pt>
                <c:pt idx="19">
                  <c:v>88.543149648717176</c:v>
                </c:pt>
                <c:pt idx="20">
                  <c:v>87.84553034089933</c:v>
                </c:pt>
                <c:pt idx="21">
                  <c:v>87.159757143897622</c:v>
                </c:pt>
                <c:pt idx="22">
                  <c:v>86.471507118874825</c:v>
                </c:pt>
                <c:pt idx="23">
                  <c:v>85.797693051962455</c:v>
                </c:pt>
                <c:pt idx="24">
                  <c:v>85.102522313247675</c:v>
                </c:pt>
                <c:pt idx="25">
                  <c:v>84.420974374991303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110.19065318634792</c:v>
                </c:pt>
                <c:pt idx="1">
                  <c:v>110.17817234783885</c:v>
                </c:pt>
                <c:pt idx="2">
                  <c:v>112.05685169987494</c:v>
                </c:pt>
                <c:pt idx="3">
                  <c:v>113.87630994699444</c:v>
                </c:pt>
                <c:pt idx="4">
                  <c:v>120.27628493008346</c:v>
                </c:pt>
                <c:pt idx="5">
                  <c:v>116.30449746258321</c:v>
                </c:pt>
                <c:pt idx="6">
                  <c:v>125.68475619920291</c:v>
                </c:pt>
                <c:pt idx="7">
                  <c:v>122.37209900427459</c:v>
                </c:pt>
                <c:pt idx="8">
                  <c:v>120.50826377106225</c:v>
                </c:pt>
                <c:pt idx="9">
                  <c:v>124.477200543908</c:v>
                </c:pt>
                <c:pt idx="10">
                  <c:v>119.77238250458639</c:v>
                </c:pt>
                <c:pt idx="11">
                  <c:v>118.01266092550524</c:v>
                </c:pt>
                <c:pt idx="12">
                  <c:v>118.70926506430904</c:v>
                </c:pt>
                <c:pt idx="13">
                  <c:v>119.67382901370884</c:v>
                </c:pt>
                <c:pt idx="14">
                  <c:v>120.80568201580546</c:v>
                </c:pt>
                <c:pt idx="15">
                  <c:v>121.75507671731933</c:v>
                </c:pt>
                <c:pt idx="16">
                  <c:v>122.54074942229282</c:v>
                </c:pt>
                <c:pt idx="17">
                  <c:v>123.26324484017169</c:v>
                </c:pt>
                <c:pt idx="18">
                  <c:v>123.92970322962783</c:v>
                </c:pt>
                <c:pt idx="19">
                  <c:v>124.59820239536499</c:v>
                </c:pt>
                <c:pt idx="20">
                  <c:v>125.2784160416201</c:v>
                </c:pt>
                <c:pt idx="21">
                  <c:v>125.97793395815192</c:v>
                </c:pt>
                <c:pt idx="22">
                  <c:v>126.68906688901978</c:v>
                </c:pt>
                <c:pt idx="23">
                  <c:v>127.39466137263697</c:v>
                </c:pt>
                <c:pt idx="24">
                  <c:v>128.10931339284059</c:v>
                </c:pt>
                <c:pt idx="25">
                  <c:v>128.82655181365288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83.193621389166665</c:v>
                </c:pt>
                <c:pt idx="1">
                  <c:v>91.287186129541283</c:v>
                </c:pt>
                <c:pt idx="2">
                  <c:v>91.43047204864672</c:v>
                </c:pt>
                <c:pt idx="3">
                  <c:v>88.134715210603432</c:v>
                </c:pt>
                <c:pt idx="4">
                  <c:v>90.21877790532568</c:v>
                </c:pt>
                <c:pt idx="5">
                  <c:v>93.953892835311549</c:v>
                </c:pt>
                <c:pt idx="6">
                  <c:v>93.020387286021304</c:v>
                </c:pt>
                <c:pt idx="7">
                  <c:v>90.601496251742617</c:v>
                </c:pt>
                <c:pt idx="8">
                  <c:v>89.276400959968257</c:v>
                </c:pt>
                <c:pt idx="9">
                  <c:v>88.514205881375275</c:v>
                </c:pt>
                <c:pt idx="10">
                  <c:v>86.611671527341073</c:v>
                </c:pt>
                <c:pt idx="11">
                  <c:v>85.534386390367928</c:v>
                </c:pt>
                <c:pt idx="12">
                  <c:v>85.768202861794421</c:v>
                </c:pt>
                <c:pt idx="13">
                  <c:v>85.925451341958521</c:v>
                </c:pt>
                <c:pt idx="14">
                  <c:v>86.224331329551845</c:v>
                </c:pt>
                <c:pt idx="15">
                  <c:v>86.351809055908035</c:v>
                </c:pt>
                <c:pt idx="16">
                  <c:v>86.454009002056154</c:v>
                </c:pt>
                <c:pt idx="17">
                  <c:v>86.497490151784035</c:v>
                </c:pt>
                <c:pt idx="18">
                  <c:v>86.47164866669165</c:v>
                </c:pt>
                <c:pt idx="19">
                  <c:v>86.437998094529434</c:v>
                </c:pt>
                <c:pt idx="20">
                  <c:v>86.405545817059789</c:v>
                </c:pt>
                <c:pt idx="21">
                  <c:v>86.326142518677145</c:v>
                </c:pt>
                <c:pt idx="22">
                  <c:v>86.307261851072511</c:v>
                </c:pt>
                <c:pt idx="23">
                  <c:v>86.279607900981517</c:v>
                </c:pt>
                <c:pt idx="24">
                  <c:v>86.254914821922654</c:v>
                </c:pt>
                <c:pt idx="25">
                  <c:v>86.2205147106326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82.877061272672734</c:v>
                </c:pt>
                <c:pt idx="1">
                  <c:v>77.222852984026858</c:v>
                </c:pt>
                <c:pt idx="2">
                  <c:v>79.153261292956728</c:v>
                </c:pt>
                <c:pt idx="3">
                  <c:v>80.379423131249908</c:v>
                </c:pt>
                <c:pt idx="4">
                  <c:v>78.48560255860292</c:v>
                </c:pt>
                <c:pt idx="5">
                  <c:v>82.756094795452327</c:v>
                </c:pt>
                <c:pt idx="6">
                  <c:v>84.939907141699706</c:v>
                </c:pt>
                <c:pt idx="7">
                  <c:v>86.381099779378587</c:v>
                </c:pt>
                <c:pt idx="8">
                  <c:v>87.417202867399681</c:v>
                </c:pt>
                <c:pt idx="9">
                  <c:v>86.403731436592238</c:v>
                </c:pt>
                <c:pt idx="10">
                  <c:v>80.349585509805507</c:v>
                </c:pt>
                <c:pt idx="11">
                  <c:v>82.549995007546329</c:v>
                </c:pt>
                <c:pt idx="12">
                  <c:v>81.819665680138655</c:v>
                </c:pt>
                <c:pt idx="13">
                  <c:v>81.360492128728879</c:v>
                </c:pt>
                <c:pt idx="14">
                  <c:v>81.074666694214656</c:v>
                </c:pt>
                <c:pt idx="15">
                  <c:v>80.743841503750389</c:v>
                </c:pt>
                <c:pt idx="16">
                  <c:v>80.372007885567129</c:v>
                </c:pt>
                <c:pt idx="17">
                  <c:v>79.947032566117912</c:v>
                </c:pt>
                <c:pt idx="18">
                  <c:v>79.539312762263975</c:v>
                </c:pt>
                <c:pt idx="19">
                  <c:v>79.131345650085436</c:v>
                </c:pt>
                <c:pt idx="20">
                  <c:v>78.727051697227154</c:v>
                </c:pt>
                <c:pt idx="21">
                  <c:v>78.298195268631019</c:v>
                </c:pt>
                <c:pt idx="22">
                  <c:v>77.79727708121888</c:v>
                </c:pt>
                <c:pt idx="23">
                  <c:v>77.266529367236984</c:v>
                </c:pt>
                <c:pt idx="24">
                  <c:v>76.686884220750514</c:v>
                </c:pt>
                <c:pt idx="25">
                  <c:v>76.085869003198411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120.30815530436239</c:v>
                </c:pt>
                <c:pt idx="1">
                  <c:v>120.16696346885963</c:v>
                </c:pt>
                <c:pt idx="2">
                  <c:v>119.59083791476655</c:v>
                </c:pt>
                <c:pt idx="3">
                  <c:v>119.73773956612544</c:v>
                </c:pt>
                <c:pt idx="4">
                  <c:v>121.51907894332251</c:v>
                </c:pt>
                <c:pt idx="5">
                  <c:v>128.31435522164418</c:v>
                </c:pt>
                <c:pt idx="6">
                  <c:v>126.79045462886592</c:v>
                </c:pt>
                <c:pt idx="7">
                  <c:v>118.35797285749325</c:v>
                </c:pt>
                <c:pt idx="8">
                  <c:v>117.59428741144708</c:v>
                </c:pt>
                <c:pt idx="9">
                  <c:v>118.7270864073981</c:v>
                </c:pt>
                <c:pt idx="10">
                  <c:v>109.83051987389273</c:v>
                </c:pt>
                <c:pt idx="11">
                  <c:v>114.14518359401094</c:v>
                </c:pt>
                <c:pt idx="12">
                  <c:v>113.73335940967017</c:v>
                </c:pt>
                <c:pt idx="13">
                  <c:v>113.04666065234913</c:v>
                </c:pt>
                <c:pt idx="14">
                  <c:v>112.62888569231566</c:v>
                </c:pt>
                <c:pt idx="15">
                  <c:v>112.03044303169034</c:v>
                </c:pt>
                <c:pt idx="16">
                  <c:v>111.35057527342475</c:v>
                </c:pt>
                <c:pt idx="17">
                  <c:v>110.64383872327922</c:v>
                </c:pt>
                <c:pt idx="18">
                  <c:v>109.986224606474</c:v>
                </c:pt>
                <c:pt idx="19">
                  <c:v>109.38167450886502</c:v>
                </c:pt>
                <c:pt idx="20">
                  <c:v>108.87782320275426</c:v>
                </c:pt>
                <c:pt idx="21">
                  <c:v>108.3970807437212</c:v>
                </c:pt>
                <c:pt idx="22">
                  <c:v>107.88202123862506</c:v>
                </c:pt>
                <c:pt idx="23">
                  <c:v>107.40713004487645</c:v>
                </c:pt>
                <c:pt idx="24">
                  <c:v>106.94091324155988</c:v>
                </c:pt>
                <c:pt idx="25">
                  <c:v>106.48081645020531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119.84119402194415</c:v>
                </c:pt>
                <c:pt idx="1">
                  <c:v>268.68397674250622</c:v>
                </c:pt>
                <c:pt idx="2">
                  <c:v>153.06069383042296</c:v>
                </c:pt>
                <c:pt idx="3">
                  <c:v>105.86940905244595</c:v>
                </c:pt>
                <c:pt idx="4">
                  <c:v>84.420974374991303</c:v>
                </c:pt>
                <c:pt idx="5">
                  <c:v>128.82655181365288</c:v>
                </c:pt>
                <c:pt idx="6">
                  <c:v>86.2205147106326</c:v>
                </c:pt>
                <c:pt idx="7">
                  <c:v>76.085869003198411</c:v>
                </c:pt>
                <c:pt idx="8">
                  <c:v>106.48081645020531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117.83400912479775</c:v>
                </c:pt>
                <c:pt idx="1">
                  <c:v>229.75843444949982</c:v>
                </c:pt>
                <c:pt idx="2">
                  <c:v>134.44018585012353</c:v>
                </c:pt>
                <c:pt idx="3">
                  <c:v>113.18663106475432</c:v>
                </c:pt>
                <c:pt idx="4">
                  <c:v>94.443580095199778</c:v>
                </c:pt>
                <c:pt idx="5">
                  <c:v>119.77238250458639</c:v>
                </c:pt>
                <c:pt idx="6">
                  <c:v>86.611671527341073</c:v>
                </c:pt>
                <c:pt idx="7">
                  <c:v>80.349585509805507</c:v>
                </c:pt>
                <c:pt idx="8">
                  <c:v>109.83051987389273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10.610204076348101</c:v>
                </c:pt>
                <c:pt idx="1">
                  <c:v>23.788079287333776</c:v>
                </c:pt>
                <c:pt idx="2">
                  <c:v>13.551310222350175</c:v>
                </c:pt>
                <c:pt idx="3">
                  <c:v>9.3732046368224555</c:v>
                </c:pt>
                <c:pt idx="4">
                  <c:v>7.474256024842302</c:v>
                </c:pt>
                <c:pt idx="5">
                  <c:v>11.405727524250141</c:v>
                </c:pt>
                <c:pt idx="6">
                  <c:v>7.633579288938602</c:v>
                </c:pt>
                <c:pt idx="7">
                  <c:v>6.7363030220009401</c:v>
                </c:pt>
                <c:pt idx="8">
                  <c:v>9.4273359171135045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10.848009589597538</c:v>
                </c:pt>
                <c:pt idx="1">
                  <c:v>21.151972327101028</c:v>
                </c:pt>
                <c:pt idx="2">
                  <c:v>12.376803913926226</c:v>
                </c:pt>
                <c:pt idx="3">
                  <c:v>10.420163654996077</c:v>
                </c:pt>
                <c:pt idx="4">
                  <c:v>8.6946448666070459</c:v>
                </c:pt>
                <c:pt idx="5">
                  <c:v>11.026459709120314</c:v>
                </c:pt>
                <c:pt idx="6">
                  <c:v>7.97362535891126</c:v>
                </c:pt>
                <c:pt idx="7">
                  <c:v>7.3971265223388345</c:v>
                </c:pt>
                <c:pt idx="8">
                  <c:v>10.111194057401688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9.328724729857953</c:v>
                </c:pt>
                <c:pt idx="1">
                  <c:v>17.888509147023203</c:v>
                </c:pt>
                <c:pt idx="2">
                  <c:v>11.404584159244187</c:v>
                </c:pt>
                <c:pt idx="3">
                  <c:v>10.697723022190548</c:v>
                </c:pt>
                <c:pt idx="4">
                  <c:v>10.101466276319778</c:v>
                </c:pt>
                <c:pt idx="5">
                  <c:v>11.201510311885295</c:v>
                </c:pt>
                <c:pt idx="6">
                  <c:v>9.048880502450805</c:v>
                </c:pt>
                <c:pt idx="7">
                  <c:v>7.9703989909835</c:v>
                </c:pt>
                <c:pt idx="8">
                  <c:v>12.358202860044724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8.4146479764765386E-2</c:v>
                </c:pt>
                <c:pt idx="1">
                  <c:v>9.0569416212574361E-2</c:v>
                </c:pt>
                <c:pt idx="2">
                  <c:v>9.2772419978883219E-2</c:v>
                </c:pt>
                <c:pt idx="3">
                  <c:v>9.2105020656264552E-2</c:v>
                </c:pt>
                <c:pt idx="4">
                  <c:v>9.16708218810241E-2</c:v>
                </c:pt>
                <c:pt idx="5">
                  <c:v>9.3287247298579526E-2</c:v>
                </c:pt>
                <c:pt idx="6">
                  <c:v>9.4543949792535248E-2</c:v>
                </c:pt>
                <c:pt idx="7">
                  <c:v>9.7298453303782215E-2</c:v>
                </c:pt>
                <c:pt idx="8">
                  <c:v>9.7814709163079161E-2</c:v>
                </c:pt>
                <c:pt idx="9">
                  <c:v>0.10394399755780387</c:v>
                </c:pt>
                <c:pt idx="10">
                  <c:v>0.10848009589597539</c:v>
                </c:pt>
                <c:pt idx="11">
                  <c:v>9.7758803651617127E-2</c:v>
                </c:pt>
                <c:pt idx="12">
                  <c:v>9.8372236941601437E-2</c:v>
                </c:pt>
                <c:pt idx="13">
                  <c:v>9.8938666588074348E-2</c:v>
                </c:pt>
                <c:pt idx="14">
                  <c:v>9.9496769980119901E-2</c:v>
                </c:pt>
                <c:pt idx="15">
                  <c:v>0.10004599715076465</c:v>
                </c:pt>
                <c:pt idx="16">
                  <c:v>0.10060877812376612</c:v>
                </c:pt>
                <c:pt idx="17">
                  <c:v>0.10121609274935675</c:v>
                </c:pt>
                <c:pt idx="18">
                  <c:v>0.10181209131853214</c:v>
                </c:pt>
                <c:pt idx="19">
                  <c:v>0.10240498254350519</c:v>
                </c:pt>
                <c:pt idx="20">
                  <c:v>0.10301364831238013</c:v>
                </c:pt>
                <c:pt idx="21">
                  <c:v>0.10364351872933568</c:v>
                </c:pt>
                <c:pt idx="22">
                  <c:v>0.10424126861590616</c:v>
                </c:pt>
                <c:pt idx="23">
                  <c:v>0.10483231072987918</c:v>
                </c:pt>
                <c:pt idx="24">
                  <c:v>0.1054537575782156</c:v>
                </c:pt>
                <c:pt idx="25">
                  <c:v>0.10610204076348101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0.18450932536996659</c:v>
                </c:pt>
                <c:pt idx="1">
                  <c:v>0.17911776111264752</c:v>
                </c:pt>
                <c:pt idx="2">
                  <c:v>0.17848404468620224</c:v>
                </c:pt>
                <c:pt idx="3">
                  <c:v>0.17981949959278229</c:v>
                </c:pt>
                <c:pt idx="4">
                  <c:v>0.18549941713045778</c:v>
                </c:pt>
                <c:pt idx="5">
                  <c:v>0.17888509147023204</c:v>
                </c:pt>
                <c:pt idx="6">
                  <c:v>0.18536500287360602</c:v>
                </c:pt>
                <c:pt idx="7">
                  <c:v>0.18445001610099795</c:v>
                </c:pt>
                <c:pt idx="8">
                  <c:v>0.1933867048765113</c:v>
                </c:pt>
                <c:pt idx="9">
                  <c:v>0.19859370330263171</c:v>
                </c:pt>
                <c:pt idx="10">
                  <c:v>0.21151972327101026</c:v>
                </c:pt>
                <c:pt idx="11">
                  <c:v>0.21581669532726991</c:v>
                </c:pt>
                <c:pt idx="12">
                  <c:v>0.21706042099967765</c:v>
                </c:pt>
                <c:pt idx="13">
                  <c:v>0.21871314309817511</c:v>
                </c:pt>
                <c:pt idx="14">
                  <c:v>0.22026599374360345</c:v>
                </c:pt>
                <c:pt idx="15">
                  <c:v>0.22178989208992012</c:v>
                </c:pt>
                <c:pt idx="16">
                  <c:v>0.22333727086558261</c:v>
                </c:pt>
                <c:pt idx="17">
                  <c:v>0.22493264378131736</c:v>
                </c:pt>
                <c:pt idx="18">
                  <c:v>0.22658901313582869</c:v>
                </c:pt>
                <c:pt idx="19">
                  <c:v>0.22822489207346369</c:v>
                </c:pt>
                <c:pt idx="20">
                  <c:v>0.22990487790177452</c:v>
                </c:pt>
                <c:pt idx="21">
                  <c:v>0.23155495849359603</c:v>
                </c:pt>
                <c:pt idx="22">
                  <c:v>0.23312599821223504</c:v>
                </c:pt>
                <c:pt idx="23">
                  <c:v>0.23468216531367303</c:v>
                </c:pt>
                <c:pt idx="24">
                  <c:v>0.23625033419454106</c:v>
                </c:pt>
                <c:pt idx="25">
                  <c:v>0.23788079287333777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0.11205369544376535</c:v>
                </c:pt>
                <c:pt idx="1">
                  <c:v>0.11393551203980538</c:v>
                </c:pt>
                <c:pt idx="2">
                  <c:v>0.1157181910456201</c:v>
                </c:pt>
                <c:pt idx="3">
                  <c:v>0.11245723451359883</c:v>
                </c:pt>
                <c:pt idx="4">
                  <c:v>0.11414689849436874</c:v>
                </c:pt>
                <c:pt idx="5">
                  <c:v>0.11404584159244187</c:v>
                </c:pt>
                <c:pt idx="6">
                  <c:v>0.11347928905125784</c:v>
                </c:pt>
                <c:pt idx="7">
                  <c:v>0.11623470512591633</c:v>
                </c:pt>
                <c:pt idx="8">
                  <c:v>0.11679361759406615</c:v>
                </c:pt>
                <c:pt idx="9">
                  <c:v>0.11716233339531501</c:v>
                </c:pt>
                <c:pt idx="10">
                  <c:v>0.12376803913926226</c:v>
                </c:pt>
                <c:pt idx="11">
                  <c:v>0.12511139926327045</c:v>
                </c:pt>
                <c:pt idx="12">
                  <c:v>0.12582275506139007</c:v>
                </c:pt>
                <c:pt idx="13">
                  <c:v>0.12664624744204683</c:v>
                </c:pt>
                <c:pt idx="14">
                  <c:v>0.12748588380277467</c:v>
                </c:pt>
                <c:pt idx="15">
                  <c:v>0.12824116725970142</c:v>
                </c:pt>
                <c:pt idx="16">
                  <c:v>0.12897656608137598</c:v>
                </c:pt>
                <c:pt idx="17">
                  <c:v>0.12970365366652406</c:v>
                </c:pt>
                <c:pt idx="18">
                  <c:v>0.1303826923268534</c:v>
                </c:pt>
                <c:pt idx="19">
                  <c:v>0.1310772987515148</c:v>
                </c:pt>
                <c:pt idx="20">
                  <c:v>0.13181477462261046</c:v>
                </c:pt>
                <c:pt idx="21">
                  <c:v>0.13258722435545039</c:v>
                </c:pt>
                <c:pt idx="22">
                  <c:v>0.1332846698136744</c:v>
                </c:pt>
                <c:pt idx="23">
                  <c:v>0.1340011239403161</c:v>
                </c:pt>
                <c:pt idx="24">
                  <c:v>0.13474675443884834</c:v>
                </c:pt>
                <c:pt idx="25">
                  <c:v>0.13551310222350174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0.11076869469767645</c:v>
                </c:pt>
                <c:pt idx="1">
                  <c:v>0.10947051677098181</c:v>
                </c:pt>
                <c:pt idx="2">
                  <c:v>0.10887978963310062</c:v>
                </c:pt>
                <c:pt idx="3">
                  <c:v>0.10846876470293781</c:v>
                </c:pt>
                <c:pt idx="4">
                  <c:v>0.10728443225011221</c:v>
                </c:pt>
                <c:pt idx="5">
                  <c:v>0.10697723022190549</c:v>
                </c:pt>
                <c:pt idx="6">
                  <c:v>0.1011852512690649</c:v>
                </c:pt>
                <c:pt idx="7">
                  <c:v>0.10413378659349248</c:v>
                </c:pt>
                <c:pt idx="8">
                  <c:v>0.10308893535310099</c:v>
                </c:pt>
                <c:pt idx="9">
                  <c:v>0.10063806061038635</c:v>
                </c:pt>
                <c:pt idx="10">
                  <c:v>0.10420163654996077</c:v>
                </c:pt>
                <c:pt idx="11">
                  <c:v>0.10560978746808453</c:v>
                </c:pt>
                <c:pt idx="12">
                  <c:v>0.10488304535088171</c:v>
                </c:pt>
                <c:pt idx="13">
                  <c:v>0.10413832032259317</c:v>
                </c:pt>
                <c:pt idx="14">
                  <c:v>0.10344875887398597</c:v>
                </c:pt>
                <c:pt idx="15">
                  <c:v>0.10262359548108116</c:v>
                </c:pt>
                <c:pt idx="16">
                  <c:v>0.10180753513970717</c:v>
                </c:pt>
                <c:pt idx="17">
                  <c:v>0.10099824781138698</c:v>
                </c:pt>
                <c:pt idx="18">
                  <c:v>0.10019664747073161</c:v>
                </c:pt>
                <c:pt idx="19">
                  <c:v>9.9336364762633148E-2</c:v>
                </c:pt>
                <c:pt idx="20">
                  <c:v>9.8365094105219833E-2</c:v>
                </c:pt>
                <c:pt idx="21">
                  <c:v>9.7322418100226252E-2</c:v>
                </c:pt>
                <c:pt idx="22">
                  <c:v>9.6477418363452028E-2</c:v>
                </c:pt>
                <c:pt idx="23">
                  <c:v>9.5635249096363548E-2</c:v>
                </c:pt>
                <c:pt idx="24">
                  <c:v>9.4735927986239574E-2</c:v>
                </c:pt>
                <c:pt idx="25">
                  <c:v>9.3732046368224561E-2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0.10419860762042463</c:v>
                </c:pt>
                <c:pt idx="1">
                  <c:v>0.10742203094736767</c:v>
                </c:pt>
                <c:pt idx="2">
                  <c:v>0.1076213052220544</c:v>
                </c:pt>
                <c:pt idx="3">
                  <c:v>0.1008859360602407</c:v>
                </c:pt>
                <c:pt idx="4">
                  <c:v>9.930209717158367E-2</c:v>
                </c:pt>
                <c:pt idx="5">
                  <c:v>0.10101466276319779</c:v>
                </c:pt>
                <c:pt idx="6">
                  <c:v>9.938170685827262E-2</c:v>
                </c:pt>
                <c:pt idx="7">
                  <c:v>0.10176025127550131</c:v>
                </c:pt>
                <c:pt idx="8">
                  <c:v>9.8282882181230033E-2</c:v>
                </c:pt>
                <c:pt idx="9">
                  <c:v>9.5822313951079596E-2</c:v>
                </c:pt>
                <c:pt idx="10">
                  <c:v>8.6946448666070458E-2</c:v>
                </c:pt>
                <c:pt idx="11">
                  <c:v>8.722570102390996E-2</c:v>
                </c:pt>
                <c:pt idx="12">
                  <c:v>8.6155701345548646E-2</c:v>
                </c:pt>
                <c:pt idx="13">
                  <c:v>8.5053972379927192E-2</c:v>
                </c:pt>
                <c:pt idx="14">
                  <c:v>8.3992424358583048E-2</c:v>
                </c:pt>
                <c:pt idx="15">
                  <c:v>8.3088393458760929E-2</c:v>
                </c:pt>
                <c:pt idx="16">
                  <c:v>8.224271173348574E-2</c:v>
                </c:pt>
                <c:pt idx="17">
                  <c:v>8.1344450934107373E-2</c:v>
                </c:pt>
                <c:pt idx="18">
                  <c:v>8.0482429172730768E-2</c:v>
                </c:pt>
                <c:pt idx="19">
                  <c:v>7.9629574354610752E-2</c:v>
                </c:pt>
                <c:pt idx="20">
                  <c:v>7.8786995529854284E-2</c:v>
                </c:pt>
                <c:pt idx="21">
                  <c:v>7.7968446793630491E-2</c:v>
                </c:pt>
                <c:pt idx="22">
                  <c:v>7.7153866163863535E-2</c:v>
                </c:pt>
                <c:pt idx="23">
                  <c:v>7.6352778053915077E-2</c:v>
                </c:pt>
                <c:pt idx="24">
                  <c:v>7.5540258669561239E-2</c:v>
                </c:pt>
                <c:pt idx="25">
                  <c:v>7.4742560248423018E-2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0.11234509507459338</c:v>
                </c:pt>
                <c:pt idx="1">
                  <c:v>0.11035208723732487</c:v>
                </c:pt>
                <c:pt idx="2">
                  <c:v>0.11046690158535692</c:v>
                </c:pt>
                <c:pt idx="3">
                  <c:v>0.11504737719950821</c:v>
                </c:pt>
                <c:pt idx="4">
                  <c:v>0.11781408829872837</c:v>
                </c:pt>
                <c:pt idx="5">
                  <c:v>0.11201510311885296</c:v>
                </c:pt>
                <c:pt idx="6">
                  <c:v>0.11856280694860703</c:v>
                </c:pt>
                <c:pt idx="7">
                  <c:v>0.11604717957585202</c:v>
                </c:pt>
                <c:pt idx="8">
                  <c:v>0.11348832965210183</c:v>
                </c:pt>
                <c:pt idx="9">
                  <c:v>0.11427107911293617</c:v>
                </c:pt>
                <c:pt idx="10">
                  <c:v>0.11026459709120313</c:v>
                </c:pt>
                <c:pt idx="11">
                  <c:v>0.10864676642577163</c:v>
                </c:pt>
                <c:pt idx="12">
                  <c:v>0.1091169068959895</c:v>
                </c:pt>
                <c:pt idx="13">
                  <c:v>0.10965226949544245</c:v>
                </c:pt>
                <c:pt idx="14">
                  <c:v>0.11012689706154184</c:v>
                </c:pt>
                <c:pt idx="15">
                  <c:v>0.11061764931380785</c:v>
                </c:pt>
                <c:pt idx="16">
                  <c:v>0.11101495478645362</c:v>
                </c:pt>
                <c:pt idx="17">
                  <c:v>0.11139520020981775</c:v>
                </c:pt>
                <c:pt idx="18">
                  <c:v>0.1117235682298157</c:v>
                </c:pt>
                <c:pt idx="19">
                  <c:v>0.11205499083165157</c:v>
                </c:pt>
                <c:pt idx="20">
                  <c:v>0.11235984308313643</c:v>
                </c:pt>
                <c:pt idx="21">
                  <c:v>0.11269310703529604</c:v>
                </c:pt>
                <c:pt idx="22">
                  <c:v>0.11303782756721049</c:v>
                </c:pt>
                <c:pt idx="23">
                  <c:v>0.11337060425561329</c:v>
                </c:pt>
                <c:pt idx="24">
                  <c:v>0.11371473381310825</c:v>
                </c:pt>
                <c:pt idx="25">
                  <c:v>0.11405727524250141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8.4820218723629701E-2</c:v>
                </c:pt>
                <c:pt idx="1">
                  <c:v>9.1431281829704891E-2</c:v>
                </c:pt>
                <c:pt idx="2">
                  <c:v>9.0133185115282483E-2</c:v>
                </c:pt>
                <c:pt idx="3">
                  <c:v>8.9041064203127032E-2</c:v>
                </c:pt>
                <c:pt idx="4">
                  <c:v>8.8371893698912143E-2</c:v>
                </c:pt>
                <c:pt idx="5">
                  <c:v>9.0488805024508054E-2</c:v>
                </c:pt>
                <c:pt idx="6">
                  <c:v>8.7749370357987369E-2</c:v>
                </c:pt>
                <c:pt idx="7">
                  <c:v>8.5918670930042573E-2</c:v>
                </c:pt>
                <c:pt idx="8">
                  <c:v>8.4075807793117199E-2</c:v>
                </c:pt>
                <c:pt idx="9">
                  <c:v>8.1256758496280071E-2</c:v>
                </c:pt>
                <c:pt idx="10">
                  <c:v>7.9736253589112599E-2</c:v>
                </c:pt>
                <c:pt idx="11">
                  <c:v>7.8746080519209491E-2</c:v>
                </c:pt>
                <c:pt idx="12">
                  <c:v>7.883766276572253E-2</c:v>
                </c:pt>
                <c:pt idx="13">
                  <c:v>7.8730001577760708E-2</c:v>
                </c:pt>
                <c:pt idx="14">
                  <c:v>7.8602412585920295E-2</c:v>
                </c:pt>
                <c:pt idx="15">
                  <c:v>7.8452861180782138E-2</c:v>
                </c:pt>
                <c:pt idx="16">
                  <c:v>7.8322418833884577E-2</c:v>
                </c:pt>
                <c:pt idx="17">
                  <c:v>7.8169329759235143E-2</c:v>
                </c:pt>
                <c:pt idx="18">
                  <c:v>7.7954847691817472E-2</c:v>
                </c:pt>
                <c:pt idx="19">
                  <c:v>7.7736346895716693E-2</c:v>
                </c:pt>
                <c:pt idx="20">
                  <c:v>7.7495500631906314E-2</c:v>
                </c:pt>
                <c:pt idx="21">
                  <c:v>7.7222739833415016E-2</c:v>
                </c:pt>
                <c:pt idx="22">
                  <c:v>7.7007318961989896E-2</c:v>
                </c:pt>
                <c:pt idx="23">
                  <c:v>7.6781642003505804E-2</c:v>
                </c:pt>
                <c:pt idx="24">
                  <c:v>7.6563166402821473E-2</c:v>
                </c:pt>
                <c:pt idx="25">
                  <c:v>7.6335792889386023E-2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8.4497469240293846E-2</c:v>
                </c:pt>
                <c:pt idx="1">
                  <c:v>7.7344748307359254E-2</c:v>
                </c:pt>
                <c:pt idx="2">
                  <c:v>7.8030173012783741E-2</c:v>
                </c:pt>
                <c:pt idx="3">
                  <c:v>8.1206019200693744E-2</c:v>
                </c:pt>
                <c:pt idx="4">
                  <c:v>7.6878910214039725E-2</c:v>
                </c:pt>
                <c:pt idx="5">
                  <c:v>7.9703989909835002E-2</c:v>
                </c:pt>
                <c:pt idx="6">
                  <c:v>8.0126772070214028E-2</c:v>
                </c:pt>
                <c:pt idx="7">
                  <c:v>8.1916409701422041E-2</c:v>
                </c:pt>
                <c:pt idx="8">
                  <c:v>8.2324913046024767E-2</c:v>
                </c:pt>
                <c:pt idx="9">
                  <c:v>7.9319325848438968E-2</c:v>
                </c:pt>
                <c:pt idx="10">
                  <c:v>7.3971265223388344E-2</c:v>
                </c:pt>
                <c:pt idx="11">
                  <c:v>7.5998540798050421E-2</c:v>
                </c:pt>
                <c:pt idx="12">
                  <c:v>7.5208188993876018E-2</c:v>
                </c:pt>
                <c:pt idx="13">
                  <c:v>7.4547314836556675E-2</c:v>
                </c:pt>
                <c:pt idx="14">
                  <c:v>7.3907959661735467E-2</c:v>
                </c:pt>
                <c:pt idx="15">
                  <c:v>7.3357877014429529E-2</c:v>
                </c:pt>
                <c:pt idx="16">
                  <c:v>7.2812471472363402E-2</c:v>
                </c:pt>
                <c:pt idx="17">
                  <c:v>7.2249564015867421E-2</c:v>
                </c:pt>
                <c:pt idx="18">
                  <c:v>7.1705294249611168E-2</c:v>
                </c:pt>
                <c:pt idx="19">
                  <c:v>7.1165249906096767E-2</c:v>
                </c:pt>
                <c:pt idx="20">
                  <c:v>7.0608804410168036E-2</c:v>
                </c:pt>
                <c:pt idx="21">
                  <c:v>7.004136853847312E-2</c:v>
                </c:pt>
                <c:pt idx="22">
                  <c:v>6.9414318124301391E-2</c:v>
                </c:pt>
                <c:pt idx="23">
                  <c:v>6.8760755189536144E-2</c:v>
                </c:pt>
                <c:pt idx="24">
                  <c:v>6.8070215936436668E-2</c:v>
                </c:pt>
                <c:pt idx="25">
                  <c:v>6.7363030220009404E-2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0.12266041406488466</c:v>
                </c:pt>
                <c:pt idx="1">
                  <c:v>0.12035664554223419</c:v>
                </c:pt>
                <c:pt idx="2">
                  <c:v>0.11789398972071631</c:v>
                </c:pt>
                <c:pt idx="3">
                  <c:v>0.12096908387084676</c:v>
                </c:pt>
                <c:pt idx="4">
                  <c:v>0.11903144086077325</c:v>
                </c:pt>
                <c:pt idx="5">
                  <c:v>0.12358202860044723</c:v>
                </c:pt>
                <c:pt idx="6">
                  <c:v>0.11960585077845491</c:v>
                </c:pt>
                <c:pt idx="7">
                  <c:v>0.11224052739299303</c:v>
                </c:pt>
                <c:pt idx="8">
                  <c:v>0.11074410034076851</c:v>
                </c:pt>
                <c:pt idx="9">
                  <c:v>0.10899242772512834</c:v>
                </c:pt>
                <c:pt idx="10">
                  <c:v>0.10111194057401689</c:v>
                </c:pt>
                <c:pt idx="11">
                  <c:v>0.10508622552281657</c:v>
                </c:pt>
                <c:pt idx="12">
                  <c:v>0.10454308164531241</c:v>
                </c:pt>
                <c:pt idx="13">
                  <c:v>0.10358006425942345</c:v>
                </c:pt>
                <c:pt idx="14">
                  <c:v>0.10267289993173515</c:v>
                </c:pt>
                <c:pt idx="15">
                  <c:v>0.10178256705075235</c:v>
                </c:pt>
                <c:pt idx="16">
                  <c:v>0.10087729296338063</c:v>
                </c:pt>
                <c:pt idx="17">
                  <c:v>9.999081707238712E-2</c:v>
                </c:pt>
                <c:pt idx="18">
                  <c:v>9.9153416404079084E-2</c:v>
                </c:pt>
                <c:pt idx="19">
                  <c:v>9.8370299880807213E-2</c:v>
                </c:pt>
                <c:pt idx="20">
                  <c:v>9.7650461402950015E-2</c:v>
                </c:pt>
                <c:pt idx="21">
                  <c:v>9.6966218120576986E-2</c:v>
                </c:pt>
                <c:pt idx="22">
                  <c:v>9.6257314177366993E-2</c:v>
                </c:pt>
                <c:pt idx="23">
                  <c:v>9.5583371417197638E-2</c:v>
                </c:pt>
                <c:pt idx="24">
                  <c:v>9.4924850980227737E-2</c:v>
                </c:pt>
                <c:pt idx="25">
                  <c:v>9.4273359171135052E-2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16.368259840295011</c:v>
                </c:pt>
                <c:pt idx="1">
                  <c:v>30.595961635204475</c:v>
                </c:pt>
                <c:pt idx="2">
                  <c:v>9.2136881979762393</c:v>
                </c:pt>
                <c:pt idx="3">
                  <c:v>-1.4471603049899784</c:v>
                </c:pt>
                <c:pt idx="4">
                  <c:v>-0.5021333227687137</c:v>
                </c:pt>
                <c:pt idx="5">
                  <c:v>8.1727030813247836</c:v>
                </c:pt>
                <c:pt idx="6">
                  <c:v>-5.439686953936274</c:v>
                </c:pt>
                <c:pt idx="7">
                  <c:v>3.6476366411399113</c:v>
                </c:pt>
                <c:pt idx="8">
                  <c:v>-9.5872688142460731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4.6062534251186946</c:v>
                </c:pt>
                <c:pt idx="1">
                  <c:v>13.427334536393687</c:v>
                </c:pt>
                <c:pt idx="2">
                  <c:v>6.8134986476060249</c:v>
                </c:pt>
                <c:pt idx="3">
                  <c:v>3.5600820709513812</c:v>
                </c:pt>
                <c:pt idx="4">
                  <c:v>-9.9371038264204401</c:v>
                </c:pt>
                <c:pt idx="5">
                  <c:v>-4.7048180393216086</c:v>
                </c:pt>
                <c:pt idx="6">
                  <c:v>-1.9025343540342021</c:v>
                </c:pt>
                <c:pt idx="7">
                  <c:v>-6.054145926786731</c:v>
                </c:pt>
                <c:pt idx="8">
                  <c:v>-8.8965665335053785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-7.7149807969054649</c:v>
                </c:pt>
                <c:pt idx="1">
                  <c:v>14.36215113560192</c:v>
                </c:pt>
                <c:pt idx="2">
                  <c:v>6.7128150939537079</c:v>
                </c:pt>
                <c:pt idx="3">
                  <c:v>-0.2304814962559476</c:v>
                </c:pt>
                <c:pt idx="4">
                  <c:v>-2.9895148294369278</c:v>
                </c:pt>
                <c:pt idx="5">
                  <c:v>1.9826942127329374</c:v>
                </c:pt>
                <c:pt idx="6">
                  <c:v>-0.25986247143303842</c:v>
                </c:pt>
                <c:pt idx="7">
                  <c:v>0.39425599394488131</c:v>
                </c:pt>
                <c:pt idx="8">
                  <c:v>2.1999231577976133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9.722165694051867</c:v>
                </c:pt>
                <c:pt idx="1">
                  <c:v>24.563391157404482</c:v>
                </c:pt>
                <c:pt idx="2">
                  <c:v>11.907692886345728</c:v>
                </c:pt>
                <c:pt idx="3">
                  <c:v>-7.0867405160524299</c:v>
                </c:pt>
                <c:pt idx="4">
                  <c:v>-7.0330908907715468</c:v>
                </c:pt>
                <c:pt idx="5">
                  <c:v>7.0714750963335575</c:v>
                </c:pt>
                <c:pt idx="6">
                  <c:v>-0.13129434527543538</c:v>
                </c:pt>
                <c:pt idx="7">
                  <c:v>-4.6579725005519776</c:v>
                </c:pt>
                <c:pt idx="8">
                  <c:v>-5.549626581485029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2.0071848971464021</c:v>
                </c:pt>
                <c:pt idx="1">
                  <c:v>38.925542293006401</c:v>
                </c:pt>
                <c:pt idx="2">
                  <c:v>18.620507980299436</c:v>
                </c:pt>
                <c:pt idx="3">
                  <c:v>-7.3172220123083775</c:v>
                </c:pt>
                <c:pt idx="4">
                  <c:v>-10.022605720208475</c:v>
                </c:pt>
                <c:pt idx="5">
                  <c:v>9.054169309066495</c:v>
                </c:pt>
                <c:pt idx="6">
                  <c:v>-0.3911568167084738</c:v>
                </c:pt>
                <c:pt idx="7">
                  <c:v>-4.2637165066070963</c:v>
                </c:pt>
                <c:pt idx="8">
                  <c:v>-3.3497034236874157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2.9364486686201872</c:v>
                </c:pt>
                <c:pt idx="1">
                  <c:v>15.102716391982312</c:v>
                </c:pt>
                <c:pt idx="2">
                  <c:v>20.452657980453594</c:v>
                </c:pt>
                <c:pt idx="3">
                  <c:v>-10.647430046864429</c:v>
                </c:pt>
                <c:pt idx="4">
                  <c:v>0.32798752990737157</c:v>
                </c:pt>
                <c:pt idx="5">
                  <c:v>3.4712346625715327</c:v>
                </c:pt>
                <c:pt idx="6">
                  <c:v>-1.6878924993797355</c:v>
                </c:pt>
                <c:pt idx="7">
                  <c:v>2.457980874683523</c:v>
                </c:pt>
                <c:pt idx="8">
                  <c:v>-2.9320349569334354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-0.92926377147354344</c:v>
                </c:pt>
                <c:pt idx="1">
                  <c:v>23.82282590102426</c:v>
                </c:pt>
                <c:pt idx="2">
                  <c:v>-1.8321500001540585</c:v>
                </c:pt>
                <c:pt idx="3">
                  <c:v>3.3302080345558451</c:v>
                </c:pt>
                <c:pt idx="4">
                  <c:v>-10.350593250115878</c:v>
                </c:pt>
                <c:pt idx="5">
                  <c:v>5.5829346464949445</c:v>
                </c:pt>
                <c:pt idx="6">
                  <c:v>1.2967356826713399</c:v>
                </c:pt>
                <c:pt idx="7">
                  <c:v>-6.7216973812906318</c:v>
                </c:pt>
                <c:pt idx="8">
                  <c:v>-0.41766846675388081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2.9890136645659418</c:v>
                </c:pt>
                <c:pt idx="1">
                  <c:v>0.2817104365648575</c:v>
                </c:pt>
                <c:pt idx="2">
                  <c:v>0.61479009831569442</c:v>
                </c:pt>
                <c:pt idx="3">
                  <c:v>-0.40678064522484636</c:v>
                </c:pt>
                <c:pt idx="4">
                  <c:v>0.81321088786316409</c:v>
                </c:pt>
                <c:pt idx="5">
                  <c:v>1.702094784134907</c:v>
                </c:pt>
                <c:pt idx="6">
                  <c:v>-1.0867590272562344</c:v>
                </c:pt>
                <c:pt idx="7">
                  <c:v>1.1551422645908378</c:v>
                </c:pt>
                <c:pt idx="8">
                  <c:v>1.7615658903254534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2.6614157666515901</c:v>
                </c:pt>
                <c:pt idx="1">
                  <c:v>7.2108445275845483</c:v>
                </c:pt>
                <c:pt idx="2">
                  <c:v>6.6611279731900552</c:v>
                </c:pt>
                <c:pt idx="3">
                  <c:v>-5.3747572295662067</c:v>
                </c:pt>
                <c:pt idx="4">
                  <c:v>0.93874755454515579</c:v>
                </c:pt>
                <c:pt idx="5">
                  <c:v>-0.76491909077360987</c:v>
                </c:pt>
                <c:pt idx="6">
                  <c:v>2.0960736462075218</c:v>
                </c:pt>
                <c:pt idx="7">
                  <c:v>1.4653528119763415</c:v>
                </c:pt>
                <c:pt idx="8">
                  <c:v>-10.166680640811578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-3.6432445340709592</c:v>
                </c:pt>
                <c:pt idx="1">
                  <c:v>31.432987328857422</c:v>
                </c:pt>
                <c:pt idx="2">
                  <c:v>11.344589908793807</c:v>
                </c:pt>
                <c:pt idx="3">
                  <c:v>-1.5356841375173005</c:v>
                </c:pt>
                <c:pt idx="4">
                  <c:v>-11.774564162616805</c:v>
                </c:pt>
                <c:pt idx="5">
                  <c:v>8.1169936157051694</c:v>
                </c:pt>
                <c:pt idx="6">
                  <c:v>-1.4004714356596857</c:v>
                </c:pt>
                <c:pt idx="7">
                  <c:v>-6.8842115831742348</c:v>
                </c:pt>
                <c:pt idx="8">
                  <c:v>5.0554113267988754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0.68599903482249847</c:v>
                </c:pt>
                <c:pt idx="1">
                  <c:v>1.9829531394628113</c:v>
                </c:pt>
                <c:pt idx="2">
                  <c:v>0.47322500534835221</c:v>
                </c:pt>
                <c:pt idx="3">
                  <c:v>-0.59853921906366203</c:v>
                </c:pt>
                <c:pt idx="4">
                  <c:v>0.33791847990043689</c:v>
                </c:pt>
                <c:pt idx="5">
                  <c:v>0.94475683335925531</c:v>
                </c:pt>
                <c:pt idx="6">
                  <c:v>-0.62894812946656198</c:v>
                </c:pt>
                <c:pt idx="7">
                  <c:v>-1.8102559268763807E-2</c:v>
                </c:pt>
                <c:pt idx="8">
                  <c:v>0.79363276720360387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1.8003348043384193</c:v>
                </c:pt>
                <c:pt idx="1">
                  <c:v>3.8980558800273499</c:v>
                </c:pt>
                <c:pt idx="2">
                  <c:v>6.5965508876423371</c:v>
                </c:pt>
                <c:pt idx="3">
                  <c:v>-4.8003612365813879</c:v>
                </c:pt>
                <c:pt idx="4">
                  <c:v>-0.1124212389349708</c:v>
                </c:pt>
                <c:pt idx="5">
                  <c:v>-3.1675336487624364</c:v>
                </c:pt>
                <c:pt idx="6">
                  <c:v>0.2205736699872034</c:v>
                </c:pt>
                <c:pt idx="7">
                  <c:v>1.1090324428237497</c:v>
                </c:pt>
                <c:pt idx="8">
                  <c:v>-6.0096605692215626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0.4501148294592312</c:v>
                </c:pt>
                <c:pt idx="1">
                  <c:v>9.2217073724921832</c:v>
                </c:pt>
                <c:pt idx="2">
                  <c:v>13.382882087462875</c:v>
                </c:pt>
                <c:pt idx="3">
                  <c:v>-5.2485295912192527</c:v>
                </c:pt>
                <c:pt idx="4">
                  <c:v>0.10249028894190459</c:v>
                </c:pt>
                <c:pt idx="5">
                  <c:v>5.6940114779747333</c:v>
                </c:pt>
                <c:pt idx="6">
                  <c:v>-1.2795180399003634</c:v>
                </c:pt>
                <c:pt idx="7">
                  <c:v>1.3670509911285222</c:v>
                </c:pt>
                <c:pt idx="8">
                  <c:v>2.2839928450845211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2.3030146297434495</c:v>
                </c:pt>
                <c:pt idx="1">
                  <c:v>-1.7012427028979644</c:v>
                </c:pt>
                <c:pt idx="2">
                  <c:v>0.14156509296733955</c:v>
                </c:pt>
                <c:pt idx="3">
                  <c:v>0.19175857383881656</c:v>
                </c:pt>
                <c:pt idx="4">
                  <c:v>0.47529240796272987</c:v>
                </c:pt>
                <c:pt idx="5">
                  <c:v>0.75733795077564992</c:v>
                </c:pt>
                <c:pt idx="6">
                  <c:v>-0.45781089778967177</c:v>
                </c:pt>
                <c:pt idx="7">
                  <c:v>1.1732448238596014</c:v>
                </c:pt>
                <c:pt idx="8">
                  <c:v>0.96793312312184732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0.86108096231318498</c:v>
                </c:pt>
                <c:pt idx="1">
                  <c:v>3.3127886475571895</c:v>
                </c:pt>
                <c:pt idx="2">
                  <c:v>6.4577085547719904E-2</c:v>
                </c:pt>
                <c:pt idx="3">
                  <c:v>-0.57439599298482324</c:v>
                </c:pt>
                <c:pt idx="4">
                  <c:v>1.051168793480123</c:v>
                </c:pt>
                <c:pt idx="5">
                  <c:v>2.4026145579888514</c:v>
                </c:pt>
                <c:pt idx="6">
                  <c:v>1.8754999762203006</c:v>
                </c:pt>
                <c:pt idx="7">
                  <c:v>0.35632036915260556</c:v>
                </c:pt>
                <c:pt idx="8">
                  <c:v>-4.1570200715900611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-4.0933593635301477</c:v>
                </c:pt>
                <c:pt idx="1">
                  <c:v>22.211279956365189</c:v>
                </c:pt>
                <c:pt idx="2">
                  <c:v>-2.0382921786690318</c:v>
                </c:pt>
                <c:pt idx="3">
                  <c:v>3.7128454537018563</c:v>
                </c:pt>
                <c:pt idx="4">
                  <c:v>-11.877054451558713</c:v>
                </c:pt>
                <c:pt idx="5">
                  <c:v>2.4229821377304255</c:v>
                </c:pt>
                <c:pt idx="6">
                  <c:v>-0.12095339575933828</c:v>
                </c:pt>
                <c:pt idx="7">
                  <c:v>-8.2512625743027996</c:v>
                </c:pt>
                <c:pt idx="8">
                  <c:v>2.771418481714349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72.472300725180034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57.767218989778229</c:v>
                </c:pt>
                <c:pt idx="4">
                  <c:v>55.476876197259422</c:v>
                </c:pt>
                <c:pt idx="5">
                  <c:v>49.481457680316048</c:v>
                </c:pt>
                <c:pt idx="6">
                  <c:v>47.529118024421365</c:v>
                </c:pt>
                <c:pt idx="7">
                  <c:v>46.930824308621048</c:v>
                </c:pt>
                <c:pt idx="8">
                  <c:v>51.432435324041585</c:v>
                </c:pt>
                <c:pt idx="9">
                  <c:v>45.627663148855888</c:v>
                </c:pt>
                <c:pt idx="10">
                  <c:v>38.235254701716876</c:v>
                </c:pt>
                <c:pt idx="11">
                  <c:v>51.483469344311722</c:v>
                </c:pt>
                <c:pt idx="12">
                  <c:v>40.823057541970272</c:v>
                </c:pt>
                <c:pt idx="13">
                  <c:v>38.88659147358036</c:v>
                </c:pt>
                <c:pt idx="14">
                  <c:v>37.045389623980014</c:v>
                </c:pt>
                <c:pt idx="15">
                  <c:v>36.050941654992826</c:v>
                </c:pt>
                <c:pt idx="16">
                  <c:v>35.134499677918342</c:v>
                </c:pt>
                <c:pt idx="17">
                  <c:v>34.157582727861445</c:v>
                </c:pt>
                <c:pt idx="18">
                  <c:v>33.098662735054447</c:v>
                </c:pt>
                <c:pt idx="19">
                  <c:v>32.006238666218181</c:v>
                </c:pt>
                <c:pt idx="20">
                  <c:v>30.875091965927162</c:v>
                </c:pt>
                <c:pt idx="21">
                  <c:v>29.687181081182089</c:v>
                </c:pt>
                <c:pt idx="22">
                  <c:v>28.466083856026479</c:v>
                </c:pt>
                <c:pt idx="23">
                  <c:v>27.210463742409228</c:v>
                </c:pt>
                <c:pt idx="24">
                  <c:v>26.000699332012438</c:v>
                </c:pt>
                <c:pt idx="25">
                  <c:v>25.998496993896445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164.97642647362349</c:v>
                </c:pt>
                <c:pt idx="1">
                  <c:v>166.96363809511502</c:v>
                </c:pt>
                <c:pt idx="2">
                  <c:v>180.17693961968232</c:v>
                </c:pt>
                <c:pt idx="3">
                  <c:v>152.33518936562695</c:v>
                </c:pt>
                <c:pt idx="4">
                  <c:v>158.32205060687912</c:v>
                </c:pt>
                <c:pt idx="5">
                  <c:v>168.64355493371934</c:v>
                </c:pt>
                <c:pt idx="6">
                  <c:v>153.60472838581435</c:v>
                </c:pt>
                <c:pt idx="7">
                  <c:v>157.58493654289123</c:v>
                </c:pt>
                <c:pt idx="8">
                  <c:v>157.51139873083633</c:v>
                </c:pt>
                <c:pt idx="9">
                  <c:v>143.57441680643615</c:v>
                </c:pt>
                <c:pt idx="10">
                  <c:v>141.67162521088281</c:v>
                </c:pt>
                <c:pt idx="11">
                  <c:v>146.04456499911714</c:v>
                </c:pt>
                <c:pt idx="12">
                  <c:v>136.79504154008384</c:v>
                </c:pt>
                <c:pt idx="13">
                  <c:v>132.67457096933077</c:v>
                </c:pt>
                <c:pt idx="14">
                  <c:v>128.75221444558511</c:v>
                </c:pt>
                <c:pt idx="15">
                  <c:v>124.47121076510311</c:v>
                </c:pt>
                <c:pt idx="16">
                  <c:v>120.08712998880469</c:v>
                </c:pt>
                <c:pt idx="17">
                  <c:v>115.59568704386284</c:v>
                </c:pt>
                <c:pt idx="18">
                  <c:v>111.06353839535723</c:v>
                </c:pt>
                <c:pt idx="19">
                  <c:v>106.4863224892582</c:v>
                </c:pt>
                <c:pt idx="20">
                  <c:v>101.90117475534058</c:v>
                </c:pt>
                <c:pt idx="21">
                  <c:v>97.255943883102248</c:v>
                </c:pt>
                <c:pt idx="22">
                  <c:v>92.550903947846237</c:v>
                </c:pt>
                <c:pt idx="23">
                  <c:v>87.789079717270369</c:v>
                </c:pt>
                <c:pt idx="24">
                  <c:v>82.948341396010392</c:v>
                </c:pt>
                <c:pt idx="25">
                  <c:v>77.926757370960942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219.04250328303067</c:v>
                </c:pt>
                <c:pt idx="1">
                  <c:v>220.84534588070068</c:v>
                </c:pt>
                <c:pt idx="2">
                  <c:v>230.34643048442453</c:v>
                </c:pt>
                <c:pt idx="3">
                  <c:v>227.26143440608053</c:v>
                </c:pt>
                <c:pt idx="4">
                  <c:v>234.6505633153559</c:v>
                </c:pt>
                <c:pt idx="5">
                  <c:v>228.37460571333236</c:v>
                </c:pt>
                <c:pt idx="6">
                  <c:v>244.99307167633177</c:v>
                </c:pt>
                <c:pt idx="7">
                  <c:v>221.99426565439225</c:v>
                </c:pt>
                <c:pt idx="8">
                  <c:v>217.91399620938628</c:v>
                </c:pt>
                <c:pt idx="9">
                  <c:v>233.71008982726244</c:v>
                </c:pt>
                <c:pt idx="10">
                  <c:v>222.71805532054233</c:v>
                </c:pt>
                <c:pt idx="11">
                  <c:v>214.56536511830953</c:v>
                </c:pt>
                <c:pt idx="12">
                  <c:v>214.84740186743124</c:v>
                </c:pt>
                <c:pt idx="13">
                  <c:v>211.71116035221218</c:v>
                </c:pt>
                <c:pt idx="14">
                  <c:v>208.9397217995851</c:v>
                </c:pt>
                <c:pt idx="15">
                  <c:v>205.61110209259192</c:v>
                </c:pt>
                <c:pt idx="16">
                  <c:v>202.14061445854588</c:v>
                </c:pt>
                <c:pt idx="17">
                  <c:v>198.58818778834009</c:v>
                </c:pt>
                <c:pt idx="18">
                  <c:v>195.06133682978844</c:v>
                </c:pt>
                <c:pt idx="19">
                  <c:v>191.52636677367744</c:v>
                </c:pt>
                <c:pt idx="20">
                  <c:v>188.05387237922656</c:v>
                </c:pt>
                <c:pt idx="21">
                  <c:v>184.5580178222896</c:v>
                </c:pt>
                <c:pt idx="22">
                  <c:v>181.04563939123275</c:v>
                </c:pt>
                <c:pt idx="23">
                  <c:v>177.53185140308884</c:v>
                </c:pt>
                <c:pt idx="24">
                  <c:v>173.98308688613739</c:v>
                </c:pt>
                <c:pt idx="25">
                  <c:v>170.19618379472945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209.02539877447657</c:v>
                </c:pt>
                <c:pt idx="1">
                  <c:v>217.08368747421815</c:v>
                </c:pt>
                <c:pt idx="2">
                  <c:v>230.77802815329645</c:v>
                </c:pt>
                <c:pt idx="3">
                  <c:v>204.00133915972864</c:v>
                </c:pt>
                <c:pt idx="4">
                  <c:v>217.75210003134893</c:v>
                </c:pt>
                <c:pt idx="5">
                  <c:v>221.28209297533587</c:v>
                </c:pt>
                <c:pt idx="6">
                  <c:v>232.66095157842005</c:v>
                </c:pt>
                <c:pt idx="7">
                  <c:v>234.59951640643791</c:v>
                </c:pt>
                <c:pt idx="8">
                  <c:v>226.9513627487286</c:v>
                </c:pt>
                <c:pt idx="9">
                  <c:v>246.79247717907396</c:v>
                </c:pt>
                <c:pt idx="10">
                  <c:v>241.98429845909965</c:v>
                </c:pt>
                <c:pt idx="11">
                  <c:v>237.47739983440144</c:v>
                </c:pt>
                <c:pt idx="12">
                  <c:v>240.97876528510093</c:v>
                </c:pt>
                <c:pt idx="13">
                  <c:v>242.35981355320283</c:v>
                </c:pt>
                <c:pt idx="14">
                  <c:v>244.190345496959</c:v>
                </c:pt>
                <c:pt idx="15">
                  <c:v>245.41046329529701</c:v>
                </c:pt>
                <c:pt idx="16">
                  <c:v>246.48160298772757</c:v>
                </c:pt>
                <c:pt idx="17">
                  <c:v>247.49888758634751</c:v>
                </c:pt>
                <c:pt idx="18">
                  <c:v>248.53749080466423</c:v>
                </c:pt>
                <c:pt idx="19">
                  <c:v>249.58029108913075</c:v>
                </c:pt>
                <c:pt idx="20">
                  <c:v>250.72488117660163</c:v>
                </c:pt>
                <c:pt idx="21">
                  <c:v>251.85666584572516</c:v>
                </c:pt>
                <c:pt idx="22">
                  <c:v>252.99533696027748</c:v>
                </c:pt>
                <c:pt idx="23">
                  <c:v>254.16574021666662</c:v>
                </c:pt>
                <c:pt idx="24">
                  <c:v>255.31743396250806</c:v>
                </c:pt>
                <c:pt idx="25">
                  <c:v>256.1745191289138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46.995987356165699</c:v>
                </c:pt>
                <c:pt idx="1">
                  <c:v>50.045200635203479</c:v>
                </c:pt>
                <c:pt idx="2">
                  <c:v>46.645309655010912</c:v>
                </c:pt>
                <c:pt idx="3">
                  <c:v>51.389079471927026</c:v>
                </c:pt>
                <c:pt idx="4">
                  <c:v>51.161400346065278</c:v>
                </c:pt>
                <c:pt idx="5">
                  <c:v>53.331359197851242</c:v>
                </c:pt>
                <c:pt idx="6">
                  <c:v>54.244816013477866</c:v>
                </c:pt>
                <c:pt idx="7">
                  <c:v>57.147514447963545</c:v>
                </c:pt>
                <c:pt idx="8">
                  <c:v>57.86285990974946</c:v>
                </c:pt>
                <c:pt idx="9">
                  <c:v>54.444994960432567</c:v>
                </c:pt>
                <c:pt idx="10">
                  <c:v>61.122907170245654</c:v>
                </c:pt>
                <c:pt idx="11">
                  <c:v>59.144973688786834</c:v>
                </c:pt>
                <c:pt idx="12">
                  <c:v>60.955918248232244</c:v>
                </c:pt>
                <c:pt idx="13">
                  <c:v>61.981833028089319</c:v>
                </c:pt>
                <c:pt idx="14">
                  <c:v>63.139856000676865</c:v>
                </c:pt>
                <c:pt idx="15">
                  <c:v>64.181093590956152</c:v>
                </c:pt>
                <c:pt idx="16">
                  <c:v>65.249571978601423</c:v>
                </c:pt>
                <c:pt idx="17">
                  <c:v>66.341035865627902</c:v>
                </c:pt>
                <c:pt idx="18" formatCode="General">
                  <c:v>67.418429991800551</c:v>
                </c:pt>
                <c:pt idx="19" formatCode="General">
                  <c:v>68.531920913264585</c:v>
                </c:pt>
                <c:pt idx="20" formatCode="General">
                  <c:v>69.700415704188984</c:v>
                </c:pt>
                <c:pt idx="21" formatCode="General">
                  <c:v>70.892267105951646</c:v>
                </c:pt>
                <c:pt idx="22">
                  <c:v>72.12357438980554</c:v>
                </c:pt>
                <c:pt idx="23">
                  <c:v>73.398630522761636</c:v>
                </c:pt>
                <c:pt idx="24">
                  <c:v>74.723793663301535</c:v>
                </c:pt>
                <c:pt idx="25">
                  <c:v>75.997335011417221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55.646422222401817</c:v>
                </c:pt>
                <c:pt idx="1">
                  <c:v>59.029129309332326</c:v>
                </c:pt>
                <c:pt idx="2">
                  <c:v>54.072115729954852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57.171752491306712</c:v>
                </c:pt>
                <c:pt idx="6">
                  <c:v>58.525408432849559</c:v>
                </c:pt>
                <c:pt idx="7">
                  <c:v>59.018405426303175</c:v>
                </c:pt>
                <c:pt idx="8">
                  <c:v>58.692972724842747</c:v>
                </c:pt>
                <c:pt idx="9">
                  <c:v>56.063547464448575</c:v>
                </c:pt>
                <c:pt idx="10">
                  <c:v>58.916644675924829</c:v>
                </c:pt>
                <c:pt idx="11">
                  <c:v>56.677846210966955</c:v>
                </c:pt>
                <c:pt idx="12">
                  <c:v>58.077800971813005</c:v>
                </c:pt>
                <c:pt idx="13">
                  <c:v>58.677878524229186</c:v>
                </c:pt>
                <c:pt idx="14">
                  <c:v>59.450953724324847</c:v>
                </c:pt>
                <c:pt idx="15">
                  <c:v>60.07133811061793</c:v>
                </c:pt>
                <c:pt idx="16">
                  <c:v>60.684496063452166</c:v>
                </c:pt>
                <c:pt idx="17">
                  <c:v>61.40277734344189</c:v>
                </c:pt>
                <c:pt idx="18" formatCode="General">
                  <c:v>62.155530019522111</c:v>
                </c:pt>
                <c:pt idx="19" formatCode="General">
                  <c:v>62.93121537133262</c:v>
                </c:pt>
                <c:pt idx="20" formatCode="General">
                  <c:v>63.778735691410581</c:v>
                </c:pt>
                <c:pt idx="21" formatCode="General">
                  <c:v>64.686450349833081</c:v>
                </c:pt>
                <c:pt idx="22">
                  <c:v>65.615833743008352</c:v>
                </c:pt>
                <c:pt idx="23">
                  <c:v>66.582276971272819</c:v>
                </c:pt>
                <c:pt idx="24">
                  <c:v>67.560800247838529</c:v>
                </c:pt>
                <c:pt idx="25">
                  <c:v>68.624458975726199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139.52675629635186</c:v>
                </c:pt>
                <c:pt idx="1">
                  <c:v>153.99236240530948</c:v>
                </c:pt>
                <c:pt idx="2">
                  <c:v>148.04015049987495</c:v>
                </c:pt>
                <c:pt idx="3">
                  <c:v>161.43647968948787</c:v>
                </c:pt>
                <c:pt idx="4">
                  <c:v>168.14385702915712</c:v>
                </c:pt>
                <c:pt idx="5">
                  <c:v>174.97136817136135</c:v>
                </c:pt>
                <c:pt idx="6">
                  <c:v>180.01541746526831</c:v>
                </c:pt>
                <c:pt idx="7">
                  <c:v>190.69980736559603</c:v>
                </c:pt>
                <c:pt idx="8">
                  <c:v>192.34883349402094</c:v>
                </c:pt>
                <c:pt idx="9">
                  <c:v>189.03907021018111</c:v>
                </c:pt>
                <c:pt idx="10">
                  <c:v>209.32195913213533</c:v>
                </c:pt>
                <c:pt idx="11">
                  <c:v>207.38873345681037</c:v>
                </c:pt>
                <c:pt idx="12">
                  <c:v>213.93097286263404</c:v>
                </c:pt>
                <c:pt idx="13">
                  <c:v>218.77853317518802</c:v>
                </c:pt>
                <c:pt idx="14">
                  <c:v>224.09590204410921</c:v>
                </c:pt>
                <c:pt idx="15">
                  <c:v>228.89368980639568</c:v>
                </c:pt>
                <c:pt idx="16">
                  <c:v>233.55165602250338</c:v>
                </c:pt>
                <c:pt idx="17">
                  <c:v>238.07558976196589</c:v>
                </c:pt>
                <c:pt idx="18" formatCode="General">
                  <c:v>242.70152232713838</c:v>
                </c:pt>
                <c:pt idx="19" formatCode="General">
                  <c:v>247.38350082868382</c:v>
                </c:pt>
                <c:pt idx="20" formatCode="General">
                  <c:v>252.18355182484314</c:v>
                </c:pt>
                <c:pt idx="21" formatCode="General">
                  <c:v>256.99602333411059</c:v>
                </c:pt>
                <c:pt idx="22" formatCode="General">
                  <c:v>261.87852911910124</c:v>
                </c:pt>
                <c:pt idx="23" formatCode="General">
                  <c:v>266.8393669732946</c:v>
                </c:pt>
                <c:pt idx="24" formatCode="General">
                  <c:v>271.84476239340393</c:v>
                </c:pt>
                <c:pt idx="25" formatCode="General">
                  <c:v>276.57648414508304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55.829767960973548</c:v>
                </c:pt>
                <c:pt idx="2">
                  <c:v>54.229215771968569</c:v>
                </c:pt>
                <c:pt idx="3">
                  <c:v>67.519745970644124</c:v>
                </c:pt>
                <c:pt idx="4">
                  <c:v>69.306167703018232</c:v>
                </c:pt>
                <c:pt idx="5">
                  <c:v>74.005166824282526</c:v>
                </c:pt>
                <c:pt idx="6">
                  <c:v>76.837677651043805</c:v>
                </c:pt>
                <c:pt idx="7">
                  <c:v>75.318424725862002</c:v>
                </c:pt>
                <c:pt idx="8">
                  <c:v>86.747391424186887</c:v>
                </c:pt>
                <c:pt idx="9">
                  <c:v>104.93161033186988</c:v>
                </c:pt>
                <c:pt idx="10">
                  <c:v>97.928221300740091</c:v>
                </c:pt>
                <c:pt idx="11">
                  <c:v>98.604190212869668</c:v>
                </c:pt>
                <c:pt idx="12">
                  <c:v>105.90607421639648</c:v>
                </c:pt>
                <c:pt idx="13">
                  <c:v>110.13217270813288</c:v>
                </c:pt>
                <c:pt idx="14">
                  <c:v>114.54571140627642</c:v>
                </c:pt>
                <c:pt idx="15">
                  <c:v>118.61858134636059</c:v>
                </c:pt>
                <c:pt idx="16">
                  <c:v>122.56801159696705</c:v>
                </c:pt>
                <c:pt idx="17">
                  <c:v>126.42474046664364</c:v>
                </c:pt>
                <c:pt idx="18" formatCode="General">
                  <c:v>130.22232642955359</c:v>
                </c:pt>
                <c:pt idx="19" formatCode="General">
                  <c:v>133.96883873792962</c:v>
                </c:pt>
                <c:pt idx="20" formatCode="General">
                  <c:v>137.7060623514196</c:v>
                </c:pt>
                <c:pt idx="21" formatCode="General">
                  <c:v>141.38482705182929</c:v>
                </c:pt>
                <c:pt idx="22" formatCode="General">
                  <c:v>145.0148846351193</c:v>
                </c:pt>
                <c:pt idx="23" formatCode="General">
                  <c:v>148.60756391435379</c:v>
                </c:pt>
                <c:pt idx="24" formatCode="General">
                  <c:v>152.13484123125255</c:v>
                </c:pt>
                <c:pt idx="25" formatCode="General">
                  <c:v>155.45627410035351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8.4582331696497484</c:v>
                </c:pt>
                <c:pt idx="2">
                  <c:v>8.0490343080379212</c:v>
                </c:pt>
                <c:pt idx="3">
                  <c:v>10.024172942462318</c:v>
                </c:pt>
                <c:pt idx="4">
                  <c:v>10.074742629564131</c:v>
                </c:pt>
                <c:pt idx="5">
                  <c:v>11.031642012494427</c:v>
                </c:pt>
                <c:pt idx="6">
                  <c:v>11.657810772372793</c:v>
                </c:pt>
                <c:pt idx="7">
                  <c:v>11.209305121931928</c:v>
                </c:pt>
                <c:pt idx="8">
                  <c:v>12.394749434206989</c:v>
                </c:pt>
                <c:pt idx="9">
                  <c:v>15.131130071438989</c:v>
                </c:pt>
                <c:pt idx="10">
                  <c:v>14.328034028714301</c:v>
                </c:pt>
                <c:pt idx="11">
                  <c:v>14.818457134427112</c:v>
                </c:pt>
                <c:pt idx="12">
                  <c:v>15.593967466337583</c:v>
                </c:pt>
                <c:pt idx="13">
                  <c:v>16.191446216033949</c:v>
                </c:pt>
                <c:pt idx="14">
                  <c:v>16.807905458503214</c:v>
                </c:pt>
                <c:pt idx="15">
                  <c:v>17.375579337686254</c:v>
                </c:pt>
                <c:pt idx="16">
                  <c:v>17.924417225479981</c:v>
                </c:pt>
                <c:pt idx="17">
                  <c:v>18.455511415909939</c:v>
                </c:pt>
                <c:pt idx="18" formatCode="General">
                  <c:v>18.994162467122134</c:v>
                </c:pt>
                <c:pt idx="19" formatCode="General">
                  <c:v>19.52330513050401</c:v>
                </c:pt>
                <c:pt idx="20" formatCode="General">
                  <c:v>20.051214151043823</c:v>
                </c:pt>
                <c:pt idx="21" formatCode="General">
                  <c:v>20.56762352597778</c:v>
                </c:pt>
                <c:pt idx="22" formatCode="General">
                  <c:v>21.076213957583004</c:v>
                </c:pt>
                <c:pt idx="23" formatCode="General">
                  <c:v>21.576026538881742</c:v>
                </c:pt>
                <c:pt idx="24" formatCode="General">
                  <c:v>22.071240887535911</c:v>
                </c:pt>
                <c:pt idx="25" formatCode="General">
                  <c:v>22.539490478919596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72.472300725180034</c:v>
                </c:pt>
                <c:pt idx="1">
                  <c:v>66.176635069498403</c:v>
                </c:pt>
                <c:pt idx="2">
                  <c:v>62.055775777747932</c:v>
                </c:pt>
                <c:pt idx="3">
                  <c:v>57.767218989778229</c:v>
                </c:pt>
                <c:pt idx="4">
                  <c:v>55.476876197259422</c:v>
                </c:pt>
                <c:pt idx="5">
                  <c:v>49.481457680316048</c:v>
                </c:pt>
                <c:pt idx="6">
                  <c:v>47.529118024421365</c:v>
                </c:pt>
                <c:pt idx="7">
                  <c:v>46.930824308621048</c:v>
                </c:pt>
                <c:pt idx="8">
                  <c:v>51.432435324041585</c:v>
                </c:pt>
                <c:pt idx="9">
                  <c:v>45.627663148855888</c:v>
                </c:pt>
                <c:pt idx="10">
                  <c:v>38.235254701716876</c:v>
                </c:pt>
                <c:pt idx="11">
                  <c:v>51.483469344311722</c:v>
                </c:pt>
                <c:pt idx="12">
                  <c:v>40.823057541970272</c:v>
                </c:pt>
                <c:pt idx="13">
                  <c:v>38.88659147358036</c:v>
                </c:pt>
                <c:pt idx="14">
                  <c:v>37.045389623980014</c:v>
                </c:pt>
                <c:pt idx="15">
                  <c:v>36.050941654992826</c:v>
                </c:pt>
                <c:pt idx="16">
                  <c:v>35.134499677918342</c:v>
                </c:pt>
                <c:pt idx="17">
                  <c:v>34.157582727861445</c:v>
                </c:pt>
                <c:pt idx="18">
                  <c:v>33.098662735054447</c:v>
                </c:pt>
                <c:pt idx="19">
                  <c:v>32.006238666218181</c:v>
                </c:pt>
                <c:pt idx="20">
                  <c:v>30.875091965927162</c:v>
                </c:pt>
                <c:pt idx="21">
                  <c:v>29.687181081182089</c:v>
                </c:pt>
                <c:pt idx="22">
                  <c:v>28.466083856026479</c:v>
                </c:pt>
                <c:pt idx="23">
                  <c:v>27.210463742409228</c:v>
                </c:pt>
                <c:pt idx="24">
                  <c:v>26.000699332012438</c:v>
                </c:pt>
                <c:pt idx="25">
                  <c:v>25.998496993896445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164.97642647362349</c:v>
                </c:pt>
                <c:pt idx="1">
                  <c:v>166.96363809511502</c:v>
                </c:pt>
                <c:pt idx="2">
                  <c:v>180.17693961968232</c:v>
                </c:pt>
                <c:pt idx="3">
                  <c:v>152.33518936562695</c:v>
                </c:pt>
                <c:pt idx="4">
                  <c:v>158.32205060687912</c:v>
                </c:pt>
                <c:pt idx="5">
                  <c:v>168.64355493371934</c:v>
                </c:pt>
                <c:pt idx="6">
                  <c:v>153.60472838581435</c:v>
                </c:pt>
                <c:pt idx="7">
                  <c:v>157.58493654289123</c:v>
                </c:pt>
                <c:pt idx="8">
                  <c:v>157.51139873083633</c:v>
                </c:pt>
                <c:pt idx="9">
                  <c:v>143.57441680643615</c:v>
                </c:pt>
                <c:pt idx="10">
                  <c:v>141.67162521088281</c:v>
                </c:pt>
                <c:pt idx="11">
                  <c:v>146.04456499911714</c:v>
                </c:pt>
                <c:pt idx="12">
                  <c:v>136.79504154008384</c:v>
                </c:pt>
                <c:pt idx="13">
                  <c:v>132.67457096933077</c:v>
                </c:pt>
                <c:pt idx="14">
                  <c:v>128.75221444558511</c:v>
                </c:pt>
                <c:pt idx="15">
                  <c:v>124.47121076510311</c:v>
                </c:pt>
                <c:pt idx="16">
                  <c:v>120.08712998880469</c:v>
                </c:pt>
                <c:pt idx="17">
                  <c:v>115.59568704386284</c:v>
                </c:pt>
                <c:pt idx="18">
                  <c:v>111.06353839535723</c:v>
                </c:pt>
                <c:pt idx="19">
                  <c:v>106.4863224892582</c:v>
                </c:pt>
                <c:pt idx="20">
                  <c:v>101.90117475534058</c:v>
                </c:pt>
                <c:pt idx="21">
                  <c:v>97.255943883102248</c:v>
                </c:pt>
                <c:pt idx="22">
                  <c:v>92.550903947846237</c:v>
                </c:pt>
                <c:pt idx="23">
                  <c:v>87.789079717270369</c:v>
                </c:pt>
                <c:pt idx="24">
                  <c:v>82.948341396010392</c:v>
                </c:pt>
                <c:pt idx="25">
                  <c:v>77.926757370960942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219.04250328303067</c:v>
                </c:pt>
                <c:pt idx="1">
                  <c:v>220.84534588070068</c:v>
                </c:pt>
                <c:pt idx="2">
                  <c:v>230.34643048442453</c:v>
                </c:pt>
                <c:pt idx="3">
                  <c:v>227.26143440608053</c:v>
                </c:pt>
                <c:pt idx="4">
                  <c:v>234.6505633153559</c:v>
                </c:pt>
                <c:pt idx="5">
                  <c:v>228.37460571333236</c:v>
                </c:pt>
                <c:pt idx="6">
                  <c:v>244.99307167633177</c:v>
                </c:pt>
                <c:pt idx="7">
                  <c:v>221.99426565439225</c:v>
                </c:pt>
                <c:pt idx="8">
                  <c:v>217.91399620938628</c:v>
                </c:pt>
                <c:pt idx="9">
                  <c:v>233.71008982726244</c:v>
                </c:pt>
                <c:pt idx="10">
                  <c:v>222.71805532054233</c:v>
                </c:pt>
                <c:pt idx="11">
                  <c:v>214.56536511830953</c:v>
                </c:pt>
                <c:pt idx="12">
                  <c:v>214.84740186743124</c:v>
                </c:pt>
                <c:pt idx="13">
                  <c:v>211.71116035221218</c:v>
                </c:pt>
                <c:pt idx="14">
                  <c:v>208.9397217995851</c:v>
                </c:pt>
                <c:pt idx="15">
                  <c:v>205.61110209259192</c:v>
                </c:pt>
                <c:pt idx="16">
                  <c:v>202.14061445854588</c:v>
                </c:pt>
                <c:pt idx="17">
                  <c:v>198.58818778834009</c:v>
                </c:pt>
                <c:pt idx="18">
                  <c:v>195.06133682978844</c:v>
                </c:pt>
                <c:pt idx="19">
                  <c:v>191.52636677367744</c:v>
                </c:pt>
                <c:pt idx="20">
                  <c:v>188.05387237922656</c:v>
                </c:pt>
                <c:pt idx="21">
                  <c:v>184.5580178222896</c:v>
                </c:pt>
                <c:pt idx="22">
                  <c:v>181.04563939123275</c:v>
                </c:pt>
                <c:pt idx="23">
                  <c:v>177.53185140308884</c:v>
                </c:pt>
                <c:pt idx="24">
                  <c:v>173.98308688613739</c:v>
                </c:pt>
                <c:pt idx="25">
                  <c:v>170.19618379472945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209.02539877447657</c:v>
                </c:pt>
                <c:pt idx="1">
                  <c:v>217.08368747421815</c:v>
                </c:pt>
                <c:pt idx="2">
                  <c:v>230.77802815329645</c:v>
                </c:pt>
                <c:pt idx="3">
                  <c:v>204.00133915972864</c:v>
                </c:pt>
                <c:pt idx="4">
                  <c:v>217.75210003134893</c:v>
                </c:pt>
                <c:pt idx="5">
                  <c:v>221.28209297533587</c:v>
                </c:pt>
                <c:pt idx="6">
                  <c:v>232.66095157842005</c:v>
                </c:pt>
                <c:pt idx="7">
                  <c:v>234.59951640643791</c:v>
                </c:pt>
                <c:pt idx="8">
                  <c:v>226.9513627487286</c:v>
                </c:pt>
                <c:pt idx="9">
                  <c:v>246.79247717907396</c:v>
                </c:pt>
                <c:pt idx="10">
                  <c:v>241.98429845909965</c:v>
                </c:pt>
                <c:pt idx="11">
                  <c:v>237.47739983440144</c:v>
                </c:pt>
                <c:pt idx="12">
                  <c:v>240.97876528510093</c:v>
                </c:pt>
                <c:pt idx="13">
                  <c:v>242.35981355320283</c:v>
                </c:pt>
                <c:pt idx="14">
                  <c:v>244.190345496959</c:v>
                </c:pt>
                <c:pt idx="15">
                  <c:v>245.41046329529701</c:v>
                </c:pt>
                <c:pt idx="16">
                  <c:v>246.48160298772757</c:v>
                </c:pt>
                <c:pt idx="17">
                  <c:v>247.49888758634751</c:v>
                </c:pt>
                <c:pt idx="18">
                  <c:v>248.53749080466423</c:v>
                </c:pt>
                <c:pt idx="19">
                  <c:v>249.58029108913075</c:v>
                </c:pt>
                <c:pt idx="20">
                  <c:v>250.72488117660163</c:v>
                </c:pt>
                <c:pt idx="21">
                  <c:v>251.85666584572516</c:v>
                </c:pt>
                <c:pt idx="22">
                  <c:v>252.99533696027748</c:v>
                </c:pt>
                <c:pt idx="23">
                  <c:v>254.16574021666662</c:v>
                </c:pt>
                <c:pt idx="24">
                  <c:v>255.31743396250806</c:v>
                </c:pt>
                <c:pt idx="25">
                  <c:v>256.1745191289138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46.995987356165699</c:v>
                </c:pt>
                <c:pt idx="1">
                  <c:v>50.045200635203479</c:v>
                </c:pt>
                <c:pt idx="2">
                  <c:v>46.645309655010912</c:v>
                </c:pt>
                <c:pt idx="3">
                  <c:v>51.389079471927026</c:v>
                </c:pt>
                <c:pt idx="4">
                  <c:v>51.161400346065278</c:v>
                </c:pt>
                <c:pt idx="5">
                  <c:v>53.331359197851242</c:v>
                </c:pt>
                <c:pt idx="6">
                  <c:v>54.244816013477866</c:v>
                </c:pt>
                <c:pt idx="7">
                  <c:v>57.147514447963545</c:v>
                </c:pt>
                <c:pt idx="8">
                  <c:v>57.86285990974946</c:v>
                </c:pt>
                <c:pt idx="9">
                  <c:v>54.444994960432567</c:v>
                </c:pt>
                <c:pt idx="10">
                  <c:v>61.122907170245654</c:v>
                </c:pt>
                <c:pt idx="11">
                  <c:v>59.144973688786834</c:v>
                </c:pt>
                <c:pt idx="12">
                  <c:v>60.955918248232244</c:v>
                </c:pt>
                <c:pt idx="13">
                  <c:v>61.981833028089319</c:v>
                </c:pt>
                <c:pt idx="14">
                  <c:v>63.139856000676865</c:v>
                </c:pt>
                <c:pt idx="15">
                  <c:v>64.181093590956152</c:v>
                </c:pt>
                <c:pt idx="16">
                  <c:v>65.249571978601423</c:v>
                </c:pt>
                <c:pt idx="17">
                  <c:v>66.341035865627902</c:v>
                </c:pt>
                <c:pt idx="18" formatCode="General">
                  <c:v>67.418429991800551</c:v>
                </c:pt>
                <c:pt idx="19" formatCode="General">
                  <c:v>68.531920913264585</c:v>
                </c:pt>
                <c:pt idx="20" formatCode="General">
                  <c:v>69.700415704188984</c:v>
                </c:pt>
                <c:pt idx="21" formatCode="General">
                  <c:v>70.892267105951646</c:v>
                </c:pt>
                <c:pt idx="22">
                  <c:v>72.12357438980554</c:v>
                </c:pt>
                <c:pt idx="23">
                  <c:v>73.398630522761636</c:v>
                </c:pt>
                <c:pt idx="24">
                  <c:v>74.723793663301535</c:v>
                </c:pt>
                <c:pt idx="25">
                  <c:v>75.997335011417221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55.646422222401817</c:v>
                </c:pt>
                <c:pt idx="1">
                  <c:v>59.029129309332326</c:v>
                </c:pt>
                <c:pt idx="2">
                  <c:v>54.072115729954852</c:v>
                </c:pt>
                <c:pt idx="3">
                  <c:v>58.086340004264734</c:v>
                </c:pt>
                <c:pt idx="4">
                  <c:v>56.011242141352319</c:v>
                </c:pt>
                <c:pt idx="5">
                  <c:v>57.171752491306712</c:v>
                </c:pt>
                <c:pt idx="6">
                  <c:v>58.525408432849559</c:v>
                </c:pt>
                <c:pt idx="7">
                  <c:v>59.018405426303175</c:v>
                </c:pt>
                <c:pt idx="8">
                  <c:v>58.692972724842747</c:v>
                </c:pt>
                <c:pt idx="9">
                  <c:v>56.063547464448575</c:v>
                </c:pt>
                <c:pt idx="10">
                  <c:v>58.916644675924829</c:v>
                </c:pt>
                <c:pt idx="11">
                  <c:v>56.677846210966955</c:v>
                </c:pt>
                <c:pt idx="12">
                  <c:v>58.077800971813005</c:v>
                </c:pt>
                <c:pt idx="13">
                  <c:v>58.677878524229186</c:v>
                </c:pt>
                <c:pt idx="14">
                  <c:v>59.450953724324847</c:v>
                </c:pt>
                <c:pt idx="15">
                  <c:v>60.07133811061793</c:v>
                </c:pt>
                <c:pt idx="16">
                  <c:v>60.684496063452166</c:v>
                </c:pt>
                <c:pt idx="17">
                  <c:v>61.40277734344189</c:v>
                </c:pt>
                <c:pt idx="18" formatCode="General">
                  <c:v>62.155530019522111</c:v>
                </c:pt>
                <c:pt idx="19" formatCode="General">
                  <c:v>62.93121537133262</c:v>
                </c:pt>
                <c:pt idx="20" formatCode="General">
                  <c:v>63.778735691410581</c:v>
                </c:pt>
                <c:pt idx="21" formatCode="General">
                  <c:v>64.686450349833081</c:v>
                </c:pt>
                <c:pt idx="22">
                  <c:v>65.615833743008352</c:v>
                </c:pt>
                <c:pt idx="23">
                  <c:v>66.582276971272819</c:v>
                </c:pt>
                <c:pt idx="24">
                  <c:v>67.560800247838529</c:v>
                </c:pt>
                <c:pt idx="25">
                  <c:v>68.624458975726199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139.52675629635186</c:v>
                </c:pt>
                <c:pt idx="1">
                  <c:v>153.99236240530948</c:v>
                </c:pt>
                <c:pt idx="2">
                  <c:v>148.04015049987495</c:v>
                </c:pt>
                <c:pt idx="3">
                  <c:v>161.43647968948787</c:v>
                </c:pt>
                <c:pt idx="4">
                  <c:v>168.14385702915712</c:v>
                </c:pt>
                <c:pt idx="5">
                  <c:v>174.97136817136135</c:v>
                </c:pt>
                <c:pt idx="6">
                  <c:v>180.01541746526831</c:v>
                </c:pt>
                <c:pt idx="7">
                  <c:v>190.69980736559603</c:v>
                </c:pt>
                <c:pt idx="8">
                  <c:v>192.34883349402094</c:v>
                </c:pt>
                <c:pt idx="9">
                  <c:v>189.03907021018111</c:v>
                </c:pt>
                <c:pt idx="10">
                  <c:v>209.32195913213533</c:v>
                </c:pt>
                <c:pt idx="11">
                  <c:v>207.38873345681037</c:v>
                </c:pt>
                <c:pt idx="12">
                  <c:v>213.93097286263404</c:v>
                </c:pt>
                <c:pt idx="13">
                  <c:v>218.77853317518802</c:v>
                </c:pt>
                <c:pt idx="14">
                  <c:v>224.09590204410921</c:v>
                </c:pt>
                <c:pt idx="15">
                  <c:v>228.89368980639568</c:v>
                </c:pt>
                <c:pt idx="16">
                  <c:v>233.55165602250338</c:v>
                </c:pt>
                <c:pt idx="17">
                  <c:v>238.07558976196589</c:v>
                </c:pt>
                <c:pt idx="18" formatCode="General">
                  <c:v>242.70152232713838</c:v>
                </c:pt>
                <c:pt idx="19" formatCode="General">
                  <c:v>247.38350082868382</c:v>
                </c:pt>
                <c:pt idx="20" formatCode="General">
                  <c:v>252.18355182484314</c:v>
                </c:pt>
                <c:pt idx="21" formatCode="General">
                  <c:v>256.99602333411059</c:v>
                </c:pt>
                <c:pt idx="22" formatCode="General">
                  <c:v>261.87852911910124</c:v>
                </c:pt>
                <c:pt idx="23" formatCode="General">
                  <c:v>266.8393669732946</c:v>
                </c:pt>
                <c:pt idx="24" formatCode="General">
                  <c:v>271.84476239340393</c:v>
                </c:pt>
                <c:pt idx="25" formatCode="General">
                  <c:v>276.57648414508304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63.95699692841908</c:v>
                </c:pt>
                <c:pt idx="1">
                  <c:v>55.829767960973548</c:v>
                </c:pt>
                <c:pt idx="2">
                  <c:v>54.229215771968569</c:v>
                </c:pt>
                <c:pt idx="3">
                  <c:v>67.519745970644124</c:v>
                </c:pt>
                <c:pt idx="4">
                  <c:v>69.306167703018232</c:v>
                </c:pt>
                <c:pt idx="5">
                  <c:v>74.005166824282526</c:v>
                </c:pt>
                <c:pt idx="6">
                  <c:v>76.837677651043805</c:v>
                </c:pt>
                <c:pt idx="7">
                  <c:v>75.318424725862002</c:v>
                </c:pt>
                <c:pt idx="8">
                  <c:v>86.747391424186887</c:v>
                </c:pt>
                <c:pt idx="9">
                  <c:v>104.93161033186988</c:v>
                </c:pt>
                <c:pt idx="10">
                  <c:v>97.928221300740091</c:v>
                </c:pt>
                <c:pt idx="11">
                  <c:v>98.604190212869668</c:v>
                </c:pt>
                <c:pt idx="12">
                  <c:v>105.90607421639648</c:v>
                </c:pt>
                <c:pt idx="13">
                  <c:v>110.13217270813288</c:v>
                </c:pt>
                <c:pt idx="14">
                  <c:v>114.54571140627642</c:v>
                </c:pt>
                <c:pt idx="15">
                  <c:v>118.61858134636059</c:v>
                </c:pt>
                <c:pt idx="16">
                  <c:v>122.56801159696705</c:v>
                </c:pt>
                <c:pt idx="17">
                  <c:v>126.42474046664364</c:v>
                </c:pt>
                <c:pt idx="18" formatCode="General">
                  <c:v>130.22232642955359</c:v>
                </c:pt>
                <c:pt idx="19" formatCode="General">
                  <c:v>133.96883873792962</c:v>
                </c:pt>
                <c:pt idx="20" formatCode="General">
                  <c:v>137.7060623514196</c:v>
                </c:pt>
                <c:pt idx="21" formatCode="General">
                  <c:v>141.38482705182929</c:v>
                </c:pt>
                <c:pt idx="22" formatCode="General">
                  <c:v>145.0148846351193</c:v>
                </c:pt>
                <c:pt idx="23" formatCode="General">
                  <c:v>148.60756391435379</c:v>
                </c:pt>
                <c:pt idx="24" formatCode="General">
                  <c:v>152.13484123125255</c:v>
                </c:pt>
                <c:pt idx="25" formatCode="General">
                  <c:v>155.45627410035351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9.1802079403520889</c:v>
                </c:pt>
                <c:pt idx="1">
                  <c:v>8.4582331696497484</c:v>
                </c:pt>
                <c:pt idx="2">
                  <c:v>8.0490343080379212</c:v>
                </c:pt>
                <c:pt idx="3">
                  <c:v>10.024172942462318</c:v>
                </c:pt>
                <c:pt idx="4">
                  <c:v>10.074742629564131</c:v>
                </c:pt>
                <c:pt idx="5">
                  <c:v>11.031642012494427</c:v>
                </c:pt>
                <c:pt idx="6">
                  <c:v>11.657810772372793</c:v>
                </c:pt>
                <c:pt idx="7">
                  <c:v>11.209305121931928</c:v>
                </c:pt>
                <c:pt idx="8">
                  <c:v>12.394749434206989</c:v>
                </c:pt>
                <c:pt idx="9">
                  <c:v>15.131130071438989</c:v>
                </c:pt>
                <c:pt idx="10">
                  <c:v>14.328034028714301</c:v>
                </c:pt>
                <c:pt idx="11">
                  <c:v>14.818457134427112</c:v>
                </c:pt>
                <c:pt idx="12">
                  <c:v>15.593967466337583</c:v>
                </c:pt>
                <c:pt idx="13">
                  <c:v>16.191446216033949</c:v>
                </c:pt>
                <c:pt idx="14">
                  <c:v>16.807905458503214</c:v>
                </c:pt>
                <c:pt idx="15">
                  <c:v>17.375579337686254</c:v>
                </c:pt>
                <c:pt idx="16">
                  <c:v>17.924417225479981</c:v>
                </c:pt>
                <c:pt idx="17">
                  <c:v>18.455511415909939</c:v>
                </c:pt>
                <c:pt idx="18" formatCode="General">
                  <c:v>18.994162467122134</c:v>
                </c:pt>
                <c:pt idx="19" formatCode="General">
                  <c:v>19.52330513050401</c:v>
                </c:pt>
                <c:pt idx="20" formatCode="General">
                  <c:v>20.051214151043823</c:v>
                </c:pt>
                <c:pt idx="21" formatCode="General">
                  <c:v>20.56762352597778</c:v>
                </c:pt>
                <c:pt idx="22" formatCode="General">
                  <c:v>21.076213957583004</c:v>
                </c:pt>
                <c:pt idx="23" formatCode="General">
                  <c:v>21.576026538881742</c:v>
                </c:pt>
                <c:pt idx="24" formatCode="General">
                  <c:v>22.071240887535911</c:v>
                </c:pt>
                <c:pt idx="25" formatCode="General">
                  <c:v>22.539490478919596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65.405732437443106</c:v>
                </c:pt>
                <c:pt idx="1">
                  <c:v>31.453763421940938</c:v>
                </c:pt>
                <c:pt idx="2">
                  <c:v>54.742143590962762</c:v>
                </c:pt>
                <c:pt idx="3">
                  <c:v>40.533681161571707</c:v>
                </c:pt>
                <c:pt idx="4">
                  <c:v>37.875357259923994</c:v>
                </c:pt>
                <c:pt idx="5">
                  <c:v>52.583956265443184</c:v>
                </c:pt>
                <c:pt idx="6">
                  <c:v>16.699365855338669</c:v>
                </c:pt>
                <c:pt idx="7">
                  <c:v>17.982129557731106</c:v>
                </c:pt>
                <c:pt idx="8">
                  <c:v>12.948957502687925</c:v>
                </c:pt>
                <c:pt idx="9">
                  <c:v>14.68302041818391</c:v>
                </c:pt>
                <c:pt idx="10">
                  <c:v>56.099525670599647</c:v>
                </c:pt>
                <c:pt idx="11">
                  <c:v>89.274227390294342</c:v>
                </c:pt>
                <c:pt idx="12">
                  <c:v>21.799481908498574</c:v>
                </c:pt>
                <c:pt idx="13">
                  <c:v>10.557529870129821</c:v>
                </c:pt>
                <c:pt idx="14">
                  <c:v>44.841913188255795</c:v>
                </c:pt>
                <c:pt idx="15">
                  <c:v>28.972854752748106</c:v>
                </c:pt>
                <c:pt idx="16">
                  <c:v>20.510519433255208</c:v>
                </c:pt>
                <c:pt idx="17">
                  <c:v>93.325206557116317</c:v>
                </c:pt>
                <c:pt idx="18">
                  <c:v>21.798778267351921</c:v>
                </c:pt>
                <c:pt idx="19">
                  <c:v>1.1805126381149718</c:v>
                </c:pt>
                <c:pt idx="20">
                  <c:v>77.402582173888831</c:v>
                </c:pt>
                <c:pt idx="21">
                  <c:v>16.551310661422718</c:v>
                </c:pt>
                <c:pt idx="22">
                  <c:v>43.772247322479402</c:v>
                </c:pt>
                <c:pt idx="23">
                  <c:v>38.983847472972933</c:v>
                </c:pt>
                <c:pt idx="24">
                  <c:v>22.789519560982249</c:v>
                </c:pt>
                <c:pt idx="25">
                  <c:v>105.52483566066192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81.745688102073004</c:v>
                </c:pt>
                <c:pt idx="1">
                  <c:v>36.088321022724749</c:v>
                </c:pt>
                <c:pt idx="2">
                  <c:v>67.856522581080796</c:v>
                </c:pt>
                <c:pt idx="3">
                  <c:v>47.169330464029798</c:v>
                </c:pt>
                <c:pt idx="4">
                  <c:v>42.566838149257173</c:v>
                </c:pt>
                <c:pt idx="5">
                  <c:v>72.165743255132028</c:v>
                </c:pt>
                <c:pt idx="6">
                  <c:v>22.046448710871378</c:v>
                </c:pt>
                <c:pt idx="7">
                  <c:v>20.98615228930656</c:v>
                </c:pt>
                <c:pt idx="8">
                  <c:v>13.231148018184907</c:v>
                </c:pt>
                <c:pt idx="9">
                  <c:v>14.829533790654308</c:v>
                </c:pt>
                <c:pt idx="10">
                  <c:v>63.346903041106366</c:v>
                </c:pt>
                <c:pt idx="11">
                  <c:v>92.543540887184676</c:v>
                </c:pt>
                <c:pt idx="12">
                  <c:v>20.64309017756964</c:v>
                </c:pt>
                <c:pt idx="13">
                  <c:v>13.999791318669207</c:v>
                </c:pt>
                <c:pt idx="14">
                  <c:v>39.650021356656502</c:v>
                </c:pt>
                <c:pt idx="15">
                  <c:v>23.404106802343456</c:v>
                </c:pt>
                <c:pt idx="16">
                  <c:v>17.389660617530623</c:v>
                </c:pt>
                <c:pt idx="17">
                  <c:v>92.49940933533253</c:v>
                </c:pt>
                <c:pt idx="18">
                  <c:v>26.109267241948654</c:v>
                </c:pt>
                <c:pt idx="19">
                  <c:v>1.1637059273052084</c:v>
                </c:pt>
                <c:pt idx="20">
                  <c:v>69.065545590007048</c:v>
                </c:pt>
                <c:pt idx="21">
                  <c:v>17.546125937334025</c:v>
                </c:pt>
                <c:pt idx="22">
                  <c:v>37.984281201137875</c:v>
                </c:pt>
                <c:pt idx="23">
                  <c:v>42.365304308667625</c:v>
                </c:pt>
                <c:pt idx="24">
                  <c:v>19.005261285826318</c:v>
                </c:pt>
                <c:pt idx="25">
                  <c:v>90.825258588066404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78.885421015978395</c:v>
                </c:pt>
                <c:pt idx="1">
                  <c:v>40.955773005965753</c:v>
                </c:pt>
                <c:pt idx="2">
                  <c:v>94.63987100285695</c:v>
                </c:pt>
                <c:pt idx="3">
                  <c:v>50.048115583274047</c:v>
                </c:pt>
                <c:pt idx="4">
                  <c:v>40.45004660456982</c:v>
                </c:pt>
                <c:pt idx="5">
                  <c:v>83.545943551805422</c:v>
                </c:pt>
                <c:pt idx="6">
                  <c:v>21.888646381403721</c:v>
                </c:pt>
                <c:pt idx="7">
                  <c:v>39.293992840261517</c:v>
                </c:pt>
                <c:pt idx="8">
                  <c:v>12.228567660125414</c:v>
                </c:pt>
                <c:pt idx="9">
                  <c:v>13.36901659840475</c:v>
                </c:pt>
                <c:pt idx="10">
                  <c:v>66.28047035022756</c:v>
                </c:pt>
                <c:pt idx="11">
                  <c:v>91.547617966482747</c:v>
                </c:pt>
                <c:pt idx="12">
                  <c:v>14.321791085963206</c:v>
                </c:pt>
                <c:pt idx="13">
                  <c:v>13.374401848288365</c:v>
                </c:pt>
                <c:pt idx="14">
                  <c:v>35.52751190285926</c:v>
                </c:pt>
                <c:pt idx="15">
                  <c:v>19.567736789990899</c:v>
                </c:pt>
                <c:pt idx="16">
                  <c:v>15.951323833852788</c:v>
                </c:pt>
                <c:pt idx="17">
                  <c:v>103.20094737774025</c:v>
                </c:pt>
                <c:pt idx="18">
                  <c:v>24.613523356580625</c:v>
                </c:pt>
                <c:pt idx="19">
                  <c:v>1.0120810793319981</c:v>
                </c:pt>
                <c:pt idx="20">
                  <c:v>65.174568920383862</c:v>
                </c:pt>
                <c:pt idx="21">
                  <c:v>21.045945790248741</c:v>
                </c:pt>
                <c:pt idx="22">
                  <c:v>36.138003274210043</c:v>
                </c:pt>
                <c:pt idx="23">
                  <c:v>39.947865728988376</c:v>
                </c:pt>
                <c:pt idx="24">
                  <c:v>35.184807080007801</c:v>
                </c:pt>
                <c:pt idx="25">
                  <c:v>71.29600937019751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16.339955664629898</c:v>
                </c:pt>
                <c:pt idx="1">
                  <c:v>4.6345576007838112</c:v>
                </c:pt>
                <c:pt idx="2">
                  <c:v>13.114378990118034</c:v>
                </c:pt>
                <c:pt idx="3">
                  <c:v>6.6356493024580914</c:v>
                </c:pt>
                <c:pt idx="4">
                  <c:v>4.6914808893331781</c:v>
                </c:pt>
                <c:pt idx="5">
                  <c:v>19.581786989688844</c:v>
                </c:pt>
                <c:pt idx="6">
                  <c:v>5.3470828555327081</c:v>
                </c:pt>
                <c:pt idx="7">
                  <c:v>3.0040227315754535</c:v>
                </c:pt>
                <c:pt idx="8">
                  <c:v>0.28219051549698193</c:v>
                </c:pt>
                <c:pt idx="9">
                  <c:v>0.1465133724703982</c:v>
                </c:pt>
                <c:pt idx="10">
                  <c:v>7.2473773705067188</c:v>
                </c:pt>
                <c:pt idx="11">
                  <c:v>3.2693134968903337</c:v>
                </c:pt>
                <c:pt idx="12">
                  <c:v>-1.1563917309289344</c:v>
                </c:pt>
                <c:pt idx="13">
                  <c:v>3.4422614485393854</c:v>
                </c:pt>
                <c:pt idx="14">
                  <c:v>-5.1918918315992926</c:v>
                </c:pt>
                <c:pt idx="15">
                  <c:v>-5.5687479504046493</c:v>
                </c:pt>
                <c:pt idx="16">
                  <c:v>-3.1208588157245849</c:v>
                </c:pt>
                <c:pt idx="17">
                  <c:v>-0.82579722178378745</c:v>
                </c:pt>
                <c:pt idx="18">
                  <c:v>4.3104889745967334</c:v>
                </c:pt>
                <c:pt idx="19">
                  <c:v>-1.680671080976337E-2</c:v>
                </c:pt>
                <c:pt idx="20">
                  <c:v>-8.3370365838817833</c:v>
                </c:pt>
                <c:pt idx="21">
                  <c:v>0.99481527591130714</c:v>
                </c:pt>
                <c:pt idx="22">
                  <c:v>-5.7879661213415261</c:v>
                </c:pt>
                <c:pt idx="23">
                  <c:v>3.3814568356946921</c:v>
                </c:pt>
                <c:pt idx="24">
                  <c:v>-3.7842582751559313</c:v>
                </c:pt>
                <c:pt idx="25">
                  <c:v>-14.699577072595517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  <c:pt idx="25">
                  <c:v>-19.529249217868895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6.2993521517956008</c:v>
                </c:pt>
                <c:pt idx="1">
                  <c:v>7.525654223479342</c:v>
                </c:pt>
                <c:pt idx="2">
                  <c:v>6.9841628536754099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3.0293725780623517</c:v>
                </c:pt>
                <c:pt idx="1">
                  <c:v>3.3223553661181988</c:v>
                </c:pt>
                <c:pt idx="2">
                  <c:v>3.6260412226726886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1.6083481113075659</c:v>
                </c:pt>
                <c:pt idx="1">
                  <c:v>2.0296354915566783</c:v>
                </c:pt>
                <c:pt idx="2">
                  <c:v>1.9379229901463246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1.731893555839354</c:v>
                </c:pt>
                <c:pt idx="1">
                  <c:v>1.9320227069762164</c:v>
                </c:pt>
                <c:pt idx="2">
                  <c:v>3.4789146287493926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1.24713905445649</c:v>
                </c:pt>
                <c:pt idx="1">
                  <c:v>1.2180831463575199</c:v>
                </c:pt>
                <c:pt idx="2">
                  <c:v>1.08266276462168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1.4141499960207675</c:v>
                </c:pt>
                <c:pt idx="1">
                  <c:v>1.365233398788126</c:v>
                </c:pt>
                <c:pt idx="2">
                  <c:v>1.183633020071426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5.4030534416200098</c:v>
                </c:pt>
                <c:pt idx="1">
                  <c:v>5.8318291702476852</c:v>
                </c:pt>
                <c:pt idx="2">
                  <c:v>5.8681768187613486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8.59817290401595</c:v>
                </c:pt>
                <c:pt idx="1">
                  <c:v>8.5197238594865166</c:v>
                </c:pt>
                <c:pt idx="2">
                  <c:v>8.1052172189645546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2.099550118174597</c:v>
                </c:pt>
                <c:pt idx="1">
                  <c:v>1.9004397955095595</c:v>
                </c:pt>
                <c:pt idx="2">
                  <c:v>1.2679874178579009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8.9883305152896433</c:v>
                </c:pt>
                <c:pt idx="1">
                  <c:v>8.5156610299074185</c:v>
                </c:pt>
                <c:pt idx="2">
                  <c:v>9.1369509581970849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2.0994823491395898</c:v>
                </c:pt>
                <c:pt idx="1">
                  <c:v>2.4036658306181522</c:v>
                </c:pt>
                <c:pt idx="2">
                  <c:v>2.1791714275098162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0.11369744745606217</c:v>
                </c:pt>
                <c:pt idx="1">
                  <c:v>0.10713284859474193</c:v>
                </c:pt>
                <c:pt idx="2">
                  <c:v>8.9605138543236165E-2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7.4547918722257425</c:v>
                </c:pt>
                <c:pt idx="1">
                  <c:v>6.3582976293175371</c:v>
                </c:pt>
                <c:pt idx="2">
                  <c:v>5.7702652454102177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1.5940886302250632</c:v>
                </c:pt>
                <c:pt idx="1">
                  <c:v>1.6153277295937234</c:v>
                </c:pt>
                <c:pt idx="2">
                  <c:v>1.8633140435283837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4.2157895047428227</c:v>
                </c:pt>
                <c:pt idx="1">
                  <c:v>3.4969008504794896</c:v>
                </c:pt>
                <c:pt idx="2">
                  <c:v>3.1994974080523106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3.7546094862406787</c:v>
                </c:pt>
                <c:pt idx="1">
                  <c:v>3.900225671859344</c:v>
                </c:pt>
                <c:pt idx="2">
                  <c:v>3.536805613948629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5.2723213573589298</c:v>
                </c:pt>
                <c:pt idx="1">
                  <c:v>6.2469928091532196</c:v>
                </c:pt>
                <c:pt idx="2">
                  <c:v>8.378991491988149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3.9038769558854485</c:v>
                </c:pt>
                <c:pt idx="1">
                  <c:v>4.3424929102323695</c:v>
                </c:pt>
                <c:pt idx="2">
                  <c:v>4.4310366256694653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3.6478486573562554</c:v>
                </c:pt>
                <c:pt idx="1">
                  <c:v>3.9187792376047677</c:v>
                </c:pt>
                <c:pt idx="2">
                  <c:v>3.5812664658004785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5.0644621764225679</c:v>
                </c:pt>
                <c:pt idx="1">
                  <c:v>6.6437073701106657</c:v>
                </c:pt>
                <c:pt idx="2">
                  <c:v>7.3967847038756807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1.016816050009951</c:v>
                </c:pt>
                <c:pt idx="1">
                  <c:v>1.2888458230801847</c:v>
                </c:pt>
                <c:pt idx="2">
                  <c:v>1.1841098060441761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4.3188110859127233</c:v>
                </c:pt>
                <c:pt idx="1">
                  <c:v>3.6502518678560261</c:v>
                </c:pt>
                <c:pt idx="2">
                  <c:v>3.1454472286482629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2.7904314825148684</c:v>
                </c:pt>
                <c:pt idx="1">
                  <c:v>2.1546239232078968</c:v>
                </c:pt>
                <c:pt idx="2">
                  <c:v>1.7324400207165092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1.9754076578822359</c:v>
                </c:pt>
                <c:pt idx="1">
                  <c:v>1.6009232524629393</c:v>
                </c:pt>
                <c:pt idx="2">
                  <c:v>1.4122589694333538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2.1949025526496131</c:v>
                </c:pt>
                <c:pt idx="1">
                  <c:v>1.7496583389868143</c:v>
                </c:pt>
                <c:pt idx="2">
                  <c:v>3.1151056742430479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10.16330030739511</c:v>
                </c:pt>
                <c:pt idx="1">
                  <c:v>8.3615357184148742</c:v>
                </c:pt>
                <c:pt idx="2">
                  <c:v>6.3122302428704566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-3.3497034236874157</c:v>
                </c:pt>
                <c:pt idx="1">
                  <c:v>-4.2637165066070963</c:v>
                </c:pt>
                <c:pt idx="2">
                  <c:v>-0.3911568167084738</c:v>
                </c:pt>
                <c:pt idx="3">
                  <c:v>9.054169309066495</c:v>
                </c:pt>
                <c:pt idx="4">
                  <c:v>-10.022605720208475</c:v>
                </c:pt>
                <c:pt idx="5">
                  <c:v>-7.3172220123083775</c:v>
                </c:pt>
                <c:pt idx="6">
                  <c:v>18.620507980299436</c:v>
                </c:pt>
                <c:pt idx="7">
                  <c:v>38.925542293006401</c:v>
                </c:pt>
                <c:pt idx="8">
                  <c:v>2.0071848971464021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48.115513396664106</c:v>
                </c:pt>
                <c:pt idx="1">
                  <c:v>32.510597968554237</c:v>
                </c:pt>
                <c:pt idx="2">
                  <c:v>40.064788792967889</c:v>
                </c:pt>
                <c:pt idx="3">
                  <c:v>76.363899665747269</c:v>
                </c:pt>
                <c:pt idx="4">
                  <c:v>27.380623644062588</c:v>
                </c:pt>
                <c:pt idx="5">
                  <c:v>49.200459512441157</c:v>
                </c:pt>
                <c:pt idx="6">
                  <c:v>85.599378482979205</c:v>
                </c:pt>
                <c:pt idx="7">
                  <c:v>151.43768308664417</c:v>
                </c:pt>
                <c:pt idx="8">
                  <c:v>60.617378165799252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-2.8602670860946091</c:v>
                </c:pt>
                <c:pt idx="1">
                  <c:v>4.8674519832410041</c:v>
                </c:pt>
                <c:pt idx="2">
                  <c:v>26.783348421776154</c:v>
                </c:pt>
                <c:pt idx="3">
                  <c:v>2.8787851192442488</c:v>
                </c:pt>
                <c:pt idx="4">
                  <c:v>-2.1167915446873522</c:v>
                </c:pt>
                <c:pt idx="5">
                  <c:v>11.380200296673394</c:v>
                </c:pt>
                <c:pt idx="6">
                  <c:v>-0.15780232946765693</c:v>
                </c:pt>
                <c:pt idx="7">
                  <c:v>18.307840550954957</c:v>
                </c:pt>
                <c:pt idx="8">
                  <c:v>-1.0025803580594932</c:v>
                </c:pt>
                <c:pt idx="9">
                  <c:v>-1.4605171922495579</c:v>
                </c:pt>
                <c:pt idx="10">
                  <c:v>2.9335673091211945</c:v>
                </c:pt>
                <c:pt idx="11">
                  <c:v>-0.99592292070192912</c:v>
                </c:pt>
                <c:pt idx="12">
                  <c:v>-6.3212990916064342</c:v>
                </c:pt>
                <c:pt idx="13">
                  <c:v>-0.62538947038084203</c:v>
                </c:pt>
                <c:pt idx="14">
                  <c:v>-4.1225094537972424</c:v>
                </c:pt>
                <c:pt idx="15">
                  <c:v>-3.8363700123525568</c:v>
                </c:pt>
                <c:pt idx="16">
                  <c:v>-1.4383367836778351</c:v>
                </c:pt>
                <c:pt idx="17">
                  <c:v>10.701538042407719</c:v>
                </c:pt>
                <c:pt idx="18">
                  <c:v>-1.4957438853680287</c:v>
                </c:pt>
                <c:pt idx="19">
                  <c:v>-0.1516248479732103</c:v>
                </c:pt>
                <c:pt idx="20">
                  <c:v>-3.8909766696231856</c:v>
                </c:pt>
                <c:pt idx="21">
                  <c:v>3.4998198529147153</c:v>
                </c:pt>
                <c:pt idx="22">
                  <c:v>-1.8462779269278329</c:v>
                </c:pt>
                <c:pt idx="23">
                  <c:v>-2.4174385796792492</c:v>
                </c:pt>
                <c:pt idx="24">
                  <c:v>16.179545794181482</c:v>
                </c:pt>
                <c:pt idx="25">
                  <c:v>-19.529249217868895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35.479940741978787</c:v>
                </c:pt>
                <c:pt idx="1">
                  <c:v>25.137437423820462</c:v>
                </c:pt>
                <c:pt idx="2">
                  <c:v>57.894132093006462</c:v>
                </c:pt>
                <c:pt idx="3">
                  <c:v>27.801186162189978</c:v>
                </c:pt>
                <c:pt idx="4">
                  <c:v>17.268228513432142</c:v>
                </c:pt>
                <c:pt idx="5">
                  <c:v>48.474136318015624</c:v>
                </c:pt>
                <c:pt idx="6">
                  <c:v>8.2875205135725949</c:v>
                </c:pt>
                <c:pt idx="7">
                  <c:v>37.94832987718884</c:v>
                </c:pt>
                <c:pt idx="8">
                  <c:v>2.8184804029316717</c:v>
                </c:pt>
                <c:pt idx="9">
                  <c:v>4.4656161683968696</c:v>
                </c:pt>
                <c:pt idx="10">
                  <c:v>32.079431520889237</c:v>
                </c:pt>
                <c:pt idx="11">
                  <c:v>46.265935395927954</c:v>
                </c:pt>
                <c:pt idx="12">
                  <c:v>2.934524116513213</c:v>
                </c:pt>
                <c:pt idx="13">
                  <c:v>6.6609180976037017</c:v>
                </c:pt>
                <c:pt idx="14">
                  <c:v>9.9945542814544037</c:v>
                </c:pt>
                <c:pt idx="15">
                  <c:v>5.0491018445354943</c:v>
                </c:pt>
                <c:pt idx="16">
                  <c:v>5.6760494204689804</c:v>
                </c:pt>
                <c:pt idx="17">
                  <c:v>65.178797698714135</c:v>
                </c:pt>
                <c:pt idx="18">
                  <c:v>10.898818025111282</c:v>
                </c:pt>
                <c:pt idx="19">
                  <c:v>0.28628394192182199</c:v>
                </c:pt>
                <c:pt idx="20">
                  <c:v>27.418991384456397</c:v>
                </c:pt>
                <c:pt idx="21">
                  <c:v>12.645797408511498</c:v>
                </c:pt>
                <c:pt idx="22">
                  <c:v>13.179508144362257</c:v>
                </c:pt>
                <c:pt idx="23">
                  <c:v>19.331089824191995</c:v>
                </c:pt>
                <c:pt idx="24">
                  <c:v>31.417937321221331</c:v>
                </c:pt>
                <c:pt idx="25">
                  <c:v>16.697576075442782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44960.528032407405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automation/Data/Results/Workbooks/LSIPs/DN_LSIP/DN_LSIP_Database.Main.xlsx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Derbyshire and Nottinghamshire</v>
      </c>
      <c r="L1" s="19" t="str">
        <f>CONCATENATE("Industry Table 1.1  Employment by Industry Sector (SIC 2007), ",B$5,"-",F$5,", ",Info!B5)</f>
        <v>Industry Table 1.1  Employment by Industry Sector (SIC 2007), 2015-2035, Derbyshire and Nottinghamshire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23.743999999999986</v>
      </c>
      <c r="N5" s="11">
        <f t="shared" si="1"/>
        <v>26.464999999999989</v>
      </c>
      <c r="O5" s="11">
        <f t="shared" si="1"/>
        <v>30.037000000000038</v>
      </c>
      <c r="P5" s="11">
        <f t="shared" si="1"/>
        <v>29.575000000000042</v>
      </c>
      <c r="Q5" s="11">
        <f t="shared" si="1"/>
        <v>29.04700000000004</v>
      </c>
      <c r="R5" s="40">
        <f t="shared" ref="R5:R10" si="2">IF(D$5-B$5 &lt;&gt; 0,(EXP(LN(D7/B7)/(D$5-B$5))-1)*100,0)</f>
        <v>4.8142990193493773</v>
      </c>
      <c r="S5" s="40">
        <f t="shared" si="0"/>
        <v>-0.22318222611099614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131.11400000000043</v>
      </c>
      <c r="N6" s="11">
        <f t="shared" si="1"/>
        <v>135.83899999999937</v>
      </c>
      <c r="O6" s="11">
        <f t="shared" si="1"/>
        <v>132.36600000000007</v>
      </c>
      <c r="P6" s="11">
        <f t="shared" si="1"/>
        <v>127.08599999999987</v>
      </c>
      <c r="Q6" s="11">
        <f t="shared" si="1"/>
        <v>120.48299999999981</v>
      </c>
      <c r="R6" s="40">
        <f t="shared" si="2"/>
        <v>0.19025353606965112</v>
      </c>
      <c r="S6" s="40">
        <f t="shared" si="0"/>
        <v>-0.62511894251405797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23.743999999999986</v>
      </c>
      <c r="C7" s="11">
        <f t="array" ref="C7:C12">MMULT(aggregation!$B$3:$W$8,'Ind T2'!C5:C26)</f>
        <v>26.464999999999989</v>
      </c>
      <c r="D7" s="11">
        <f t="array" ref="D7:D12">MMULT(aggregation!$B$3:$W$8,'Ind T2'!D5:D26)</f>
        <v>30.037000000000038</v>
      </c>
      <c r="E7" s="11">
        <f t="array" ref="E7:E12">MMULT(aggregation!$B$3:$W$8,'Ind T2'!E5:E26)</f>
        <v>29.575000000000042</v>
      </c>
      <c r="F7" s="11">
        <f t="array" ref="F7:F12">MMULT(aggregation!$B$3:$W$8,'Ind T2'!F5:F26)</f>
        <v>29.04700000000004</v>
      </c>
      <c r="G7" s="11"/>
      <c r="H7" s="11">
        <f>F7-D7</f>
        <v>-0.98999999999999844</v>
      </c>
      <c r="I7" s="11">
        <f t="array" ref="I7:I12">MMULT(aggregation!$B$3:$W$8,'RD T1'!AB7:AB28)</f>
        <v>13.560508176005222</v>
      </c>
      <c r="J7" s="11">
        <f>SUM(H7:I7)</f>
        <v>12.570508176005223</v>
      </c>
      <c r="K7" s="11"/>
      <c r="L7" t="str">
        <f t="shared" si="1"/>
        <v>Construction</v>
      </c>
      <c r="M7" s="11">
        <f t="shared" si="1"/>
        <v>67.311000000000249</v>
      </c>
      <c r="N7" s="11">
        <f t="shared" si="1"/>
        <v>72.066000000000088</v>
      </c>
      <c r="O7" s="11">
        <f t="shared" si="1"/>
        <v>69.867999999999924</v>
      </c>
      <c r="P7" s="11">
        <f t="shared" si="1"/>
        <v>71.517999999999944</v>
      </c>
      <c r="Q7" s="11">
        <f t="shared" si="1"/>
        <v>74.732999999999961</v>
      </c>
      <c r="R7" s="40">
        <f>IF(D$5-B$5 &lt;&gt; 0,(EXP(LN(D9/B9)/(D$5-B$5))-1)*100,0)</f>
        <v>0.74846866859947792</v>
      </c>
      <c r="S7" s="40">
        <f t="shared" si="0"/>
        <v>0.44976852996845285</v>
      </c>
    </row>
    <row r="8" spans="1:19" x14ac:dyDescent="0.2">
      <c r="A8" t="str">
        <f>name!C5</f>
        <v>Manufacturing</v>
      </c>
      <c r="B8" s="11">
        <v>131.11400000000043</v>
      </c>
      <c r="C8" s="11">
        <v>135.83899999999937</v>
      </c>
      <c r="D8" s="11">
        <v>132.36600000000007</v>
      </c>
      <c r="E8" s="11">
        <v>127.08599999999987</v>
      </c>
      <c r="F8" s="11">
        <v>120.48299999999981</v>
      </c>
      <c r="G8" s="11"/>
      <c r="H8" s="11">
        <f t="shared" ref="H8:H12" si="3">F8-D8</f>
        <v>-11.883000000000266</v>
      </c>
      <c r="I8" s="11">
        <v>52.713555526005266</v>
      </c>
      <c r="J8" s="11">
        <f t="shared" ref="J8:J12" si="4">SUM(H8:I8)</f>
        <v>40.830555526005</v>
      </c>
      <c r="K8" s="11"/>
      <c r="L8" t="str">
        <f t="shared" si="1"/>
        <v>Trade, accomod. and transport</v>
      </c>
      <c r="M8" s="11">
        <f t="shared" si="1"/>
        <v>265.71199999999982</v>
      </c>
      <c r="N8" s="11">
        <f t="shared" si="1"/>
        <v>285.32099999999963</v>
      </c>
      <c r="O8" s="11">
        <f t="shared" si="1"/>
        <v>283.005</v>
      </c>
      <c r="P8" s="11">
        <f t="shared" si="1"/>
        <v>286.98500000000001</v>
      </c>
      <c r="Q8" s="11">
        <f t="shared" si="1"/>
        <v>295.01300000000049</v>
      </c>
      <c r="R8" s="40">
        <f t="shared" si="2"/>
        <v>1.269015520364869</v>
      </c>
      <c r="S8" s="40">
        <f t="shared" si="0"/>
        <v>0.27741647487387056</v>
      </c>
    </row>
    <row r="9" spans="1:19" x14ac:dyDescent="0.2">
      <c r="A9" t="str">
        <f>name!C6</f>
        <v>Construction</v>
      </c>
      <c r="B9" s="11">
        <v>67.311000000000249</v>
      </c>
      <c r="C9" s="11">
        <v>72.066000000000088</v>
      </c>
      <c r="D9" s="11">
        <v>69.867999999999924</v>
      </c>
      <c r="E9" s="11">
        <v>71.517999999999944</v>
      </c>
      <c r="F9" s="11">
        <v>74.732999999999961</v>
      </c>
      <c r="G9" s="11"/>
      <c r="H9" s="11">
        <f t="shared" si="3"/>
        <v>4.8650000000000375</v>
      </c>
      <c r="I9" s="11">
        <v>29.235306936638466</v>
      </c>
      <c r="J9" s="11">
        <f t="shared" si="4"/>
        <v>34.100306936638503</v>
      </c>
      <c r="K9" s="11"/>
      <c r="L9" t="str">
        <f t="shared" si="1"/>
        <v>Business and other services</v>
      </c>
      <c r="M9" s="11">
        <f t="shared" si="1"/>
        <v>282.52400000000034</v>
      </c>
      <c r="N9" s="11">
        <f t="shared" si="1"/>
        <v>290.75400000000025</v>
      </c>
      <c r="O9" s="11">
        <f t="shared" si="1"/>
        <v>295.29600000000028</v>
      </c>
      <c r="P9" s="11">
        <f t="shared" si="1"/>
        <v>300.80400000000003</v>
      </c>
      <c r="Q9" s="11">
        <f t="shared" si="1"/>
        <v>313.58399999999972</v>
      </c>
      <c r="R9" s="40">
        <f t="shared" si="2"/>
        <v>0.88821624465349469</v>
      </c>
      <c r="S9" s="40">
        <f t="shared" si="0"/>
        <v>0.401396939255938</v>
      </c>
    </row>
    <row r="10" spans="1:19" x14ac:dyDescent="0.2">
      <c r="A10" t="str">
        <f>name!C7</f>
        <v>Trade, accomod. and transport</v>
      </c>
      <c r="B10" s="11">
        <v>265.71199999999982</v>
      </c>
      <c r="C10" s="11">
        <v>285.32099999999963</v>
      </c>
      <c r="D10" s="11">
        <v>283.005</v>
      </c>
      <c r="E10" s="11">
        <v>286.98500000000001</v>
      </c>
      <c r="F10" s="11">
        <v>295.01300000000049</v>
      </c>
      <c r="G10" s="11"/>
      <c r="H10" s="11">
        <f t="shared" si="3"/>
        <v>12.008000000000493</v>
      </c>
      <c r="I10" s="11">
        <v>136.23793015950972</v>
      </c>
      <c r="J10" s="11">
        <f t="shared" si="4"/>
        <v>148.24593015951021</v>
      </c>
      <c r="K10" s="11"/>
      <c r="L10" t="str">
        <f t="shared" si="1"/>
        <v>Non-marketed services</v>
      </c>
      <c r="M10" s="11">
        <f t="shared" si="1"/>
        <v>267.88799999999992</v>
      </c>
      <c r="N10" s="11">
        <f t="shared" si="1"/>
        <v>278.87</v>
      </c>
      <c r="O10" s="11">
        <f t="shared" si="1"/>
        <v>275.65500000000026</v>
      </c>
      <c r="P10" s="11">
        <f t="shared" si="1"/>
        <v>284.71600000000058</v>
      </c>
      <c r="Q10" s="11">
        <f t="shared" si="1"/>
        <v>296.63000000000028</v>
      </c>
      <c r="R10" s="40">
        <f t="shared" si="2"/>
        <v>0.57325889813506503</v>
      </c>
      <c r="S10" s="40">
        <f t="shared" si="0"/>
        <v>0.490100329311427</v>
      </c>
    </row>
    <row r="11" spans="1:19" x14ac:dyDescent="0.2">
      <c r="A11" t="str">
        <f>name!C8</f>
        <v>Business and other services</v>
      </c>
      <c r="B11" s="11">
        <v>282.52400000000034</v>
      </c>
      <c r="C11" s="11">
        <v>290.75400000000025</v>
      </c>
      <c r="D11" s="11">
        <v>295.29600000000028</v>
      </c>
      <c r="E11" s="11">
        <v>300.80400000000003</v>
      </c>
      <c r="F11" s="11">
        <v>313.58399999999972</v>
      </c>
      <c r="G11" s="11"/>
      <c r="H11" s="11">
        <f t="shared" si="3"/>
        <v>18.287999999999442</v>
      </c>
      <c r="I11" s="11">
        <v>144.55442001603009</v>
      </c>
      <c r="J11" s="11">
        <f t="shared" si="4"/>
        <v>162.84242001602954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267.88799999999992</v>
      </c>
      <c r="C12" s="11">
        <v>278.87</v>
      </c>
      <c r="D12" s="11">
        <v>275.65500000000026</v>
      </c>
      <c r="E12" s="11">
        <v>284.71600000000058</v>
      </c>
      <c r="F12" s="11">
        <v>296.63000000000028</v>
      </c>
      <c r="G12" s="11"/>
      <c r="H12" s="11">
        <f t="shared" si="3"/>
        <v>20.975000000000023</v>
      </c>
      <c r="I12" s="11">
        <v>151.72560190167223</v>
      </c>
      <c r="J12" s="11">
        <f t="shared" si="4"/>
        <v>172.70060190167226</v>
      </c>
      <c r="K12" s="11"/>
      <c r="L12" s="24" t="str">
        <f t="shared" ref="L12:Q12" si="5">A14</f>
        <v>All industries</v>
      </c>
      <c r="M12" s="34">
        <f t="shared" si="5"/>
        <v>1038.2930000000008</v>
      </c>
      <c r="N12" s="34">
        <f t="shared" si="5"/>
        <v>1089.3149999999994</v>
      </c>
      <c r="O12" s="34">
        <f t="shared" si="5"/>
        <v>1086.2270000000005</v>
      </c>
      <c r="P12" s="34">
        <f t="shared" si="5"/>
        <v>1100.6840000000004</v>
      </c>
      <c r="Q12" s="34">
        <f t="shared" si="5"/>
        <v>1129.4900000000002</v>
      </c>
      <c r="R12" s="43">
        <f>IF(D$5-B$5 &lt;&gt; 0,(EXP(LN(D14/B14)/(D$5-B$5))-1)*100,0)</f>
        <v>0.90673021889013938</v>
      </c>
      <c r="S12" s="43">
        <f>F41</f>
        <v>0.26071246407701754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1038.2930000000008</v>
      </c>
      <c r="C14" s="34">
        <f t="shared" ref="C14:F14" si="6">SUM(C7:C12)</f>
        <v>1089.3149999999994</v>
      </c>
      <c r="D14" s="34">
        <f t="shared" si="6"/>
        <v>1086.2270000000005</v>
      </c>
      <c r="E14" s="34">
        <f t="shared" si="6"/>
        <v>1100.6840000000004</v>
      </c>
      <c r="F14" s="34">
        <f t="shared" si="6"/>
        <v>1129.4900000000002</v>
      </c>
      <c r="G14" s="34"/>
      <c r="H14" s="34">
        <f>SUM(H7:H12)</f>
        <v>43.262999999999735</v>
      </c>
      <c r="I14" s="34">
        <f>SUM(I7:I12)</f>
        <v>528.02732271586103</v>
      </c>
      <c r="J14" s="34">
        <f t="shared" ref="J14" si="7">SUM(J7:J12)</f>
        <v>571.29032271586073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2.2868304033639797</v>
      </c>
      <c r="C20" s="18">
        <f t="shared" si="8"/>
        <v>2.4295084525596367</v>
      </c>
      <c r="D20" s="18">
        <f t="shared" si="8"/>
        <v>2.7652599318558666</v>
      </c>
      <c r="E20" s="18">
        <f t="shared" si="8"/>
        <v>2.6869655595974895</v>
      </c>
      <c r="F20" s="18">
        <f t="shared" si="8"/>
        <v>2.5716916484431058</v>
      </c>
      <c r="G20" s="351"/>
      <c r="H20" s="40">
        <f>IF(D7&gt;0,(H7/D7)*100,0)</f>
        <v>-3.2959350134833607</v>
      </c>
      <c r="I20" s="40">
        <f>IF(D7&gt;0,(I7/D7)*100,0)</f>
        <v>45.146013836285931</v>
      </c>
      <c r="J20" s="40">
        <f>IF(D7&gt;0,(J7/D7)*100,0)</f>
        <v>41.850078822802566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12.627842044586677</v>
      </c>
      <c r="C21" s="18">
        <f t="shared" si="8"/>
        <v>12.470130311250598</v>
      </c>
      <c r="D21" s="18">
        <f t="shared" si="8"/>
        <v>12.185850655525963</v>
      </c>
      <c r="E21" s="18">
        <f t="shared" si="8"/>
        <v>11.546093156618959</v>
      </c>
      <c r="F21" s="18">
        <f t="shared" si="8"/>
        <v>10.667026711170509</v>
      </c>
      <c r="G21" s="351"/>
      <c r="H21" s="40">
        <f t="shared" ref="H21:H25" si="9">IF(D8&gt;0,(H8/D8)*100,0)</f>
        <v>-8.9773808984182182</v>
      </c>
      <c r="I21" s="40">
        <f t="shared" ref="I21:I25" si="10">IF(D8&gt;0,(I8/D8)*100,0)</f>
        <v>39.824090420504689</v>
      </c>
      <c r="J21" s="40">
        <f t="shared" ref="J21:J27" si="11">IF(D8&gt;0,(J8/D8)*100,0)</f>
        <v>30.846709522086467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6.4828521428922468</v>
      </c>
      <c r="C22" s="18">
        <f t="shared" si="8"/>
        <v>6.615717216783036</v>
      </c>
      <c r="D22" s="18">
        <f t="shared" si="8"/>
        <v>6.432173017242242</v>
      </c>
      <c r="E22" s="18">
        <f t="shared" si="8"/>
        <v>6.4975960402804001</v>
      </c>
      <c r="F22" s="18">
        <f t="shared" si="8"/>
        <v>6.6165260427272443</v>
      </c>
      <c r="G22" s="351"/>
      <c r="H22" s="40">
        <f t="shared" si="9"/>
        <v>6.9631304746093248</v>
      </c>
      <c r="I22" s="40">
        <f t="shared" si="10"/>
        <v>41.84362932478173</v>
      </c>
      <c r="J22" s="40">
        <f t="shared" si="11"/>
        <v>48.806759799391052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25.59123484411429</v>
      </c>
      <c r="C23" s="18">
        <f t="shared" si="8"/>
        <v>26.192699081532872</v>
      </c>
      <c r="D23" s="18">
        <f t="shared" si="8"/>
        <v>26.053946366643423</v>
      </c>
      <c r="E23" s="18">
        <f t="shared" si="8"/>
        <v>26.073332582285186</v>
      </c>
      <c r="F23" s="18">
        <f t="shared" si="8"/>
        <v>26.119133414195829</v>
      </c>
      <c r="G23" s="351"/>
      <c r="H23" s="40">
        <f t="shared" si="9"/>
        <v>4.2430345753610332</v>
      </c>
      <c r="I23" s="40">
        <f t="shared" si="10"/>
        <v>48.139760837974492</v>
      </c>
      <c r="J23" s="40">
        <f t="shared" si="11"/>
        <v>52.382795413335529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27.210430966981392</v>
      </c>
      <c r="C24" s="18">
        <f t="shared" si="8"/>
        <v>26.691452885529017</v>
      </c>
      <c r="D24" s="18">
        <f t="shared" si="8"/>
        <v>27.18547780528381</v>
      </c>
      <c r="E24" s="18">
        <f t="shared" si="8"/>
        <v>27.32882462178063</v>
      </c>
      <c r="F24" s="18">
        <f t="shared" si="8"/>
        <v>27.763326811215649</v>
      </c>
      <c r="G24" s="351"/>
      <c r="H24" s="40">
        <f t="shared" si="9"/>
        <v>6.1931079323795188</v>
      </c>
      <c r="I24" s="40">
        <f t="shared" si="10"/>
        <v>48.952379990257214</v>
      </c>
      <c r="J24" s="40">
        <f t="shared" si="11"/>
        <v>55.14548792263674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25.800809598061409</v>
      </c>
      <c r="C25" s="18">
        <f t="shared" si="8"/>
        <v>25.600492052344837</v>
      </c>
      <c r="D25" s="18">
        <f t="shared" si="8"/>
        <v>25.377292223448698</v>
      </c>
      <c r="E25" s="18">
        <f t="shared" si="8"/>
        <v>25.867188039437337</v>
      </c>
      <c r="F25" s="18">
        <f t="shared" si="8"/>
        <v>26.262295372247667</v>
      </c>
      <c r="G25" s="351"/>
      <c r="H25" s="40">
        <f t="shared" si="9"/>
        <v>7.6091491175563668</v>
      </c>
      <c r="I25" s="40">
        <f t="shared" si="10"/>
        <v>55.041846475366704</v>
      </c>
      <c r="J25" s="40">
        <f t="shared" si="11"/>
        <v>62.650995592923074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3.9828691424536227</v>
      </c>
      <c r="I27" s="43">
        <f>IF(D14&gt;0,(I14/D14)*100,0)</f>
        <v>48.611139542274387</v>
      </c>
      <c r="J27" s="43">
        <f t="shared" si="11"/>
        <v>52.594008684728003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Derbyshire and Nottinghamshire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2.7494494868047781</v>
      </c>
      <c r="C34" s="18">
        <f t="shared" si="12"/>
        <v>13.497071604005484</v>
      </c>
      <c r="D34" s="18">
        <f t="shared" si="12"/>
        <v>-0.30953086638644267</v>
      </c>
      <c r="E34" s="18">
        <f t="shared" si="12"/>
        <v>-0.17997986287752177</v>
      </c>
      <c r="F34" s="18">
        <f t="shared" ref="F34:F39" si="13">IF(F$5-D$5 &lt;&gt; 0,(EXP(LN(F7/D7)/(F$5-D$5))-1)*100,0)</f>
        <v>-0.22318222611099614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0.88900809036860373</v>
      </c>
      <c r="C35" s="18">
        <f t="shared" si="12"/>
        <v>-2.5567031559414644</v>
      </c>
      <c r="D35" s="18">
        <f t="shared" si="12"/>
        <v>-0.81083069592552404</v>
      </c>
      <c r="E35" s="18">
        <f t="shared" si="12"/>
        <v>-0.53213271601469936</v>
      </c>
      <c r="F35" s="18">
        <f t="shared" si="13"/>
        <v>-0.62511894251405797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1.721110711953977</v>
      </c>
      <c r="C36" s="18">
        <f t="shared" si="12"/>
        <v>-3.0499819609804413</v>
      </c>
      <c r="D36" s="18">
        <f t="shared" si="12"/>
        <v>0.46791971526918275</v>
      </c>
      <c r="E36" s="18">
        <f t="shared" si="12"/>
        <v>0.44069416709666687</v>
      </c>
      <c r="F36" s="18">
        <f t="shared" si="13"/>
        <v>0.44976852996845285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1.7959834142249997</v>
      </c>
      <c r="C37" s="18">
        <f t="shared" si="12"/>
        <v>-0.81171732890310544</v>
      </c>
      <c r="D37" s="18">
        <f>IF(E$5-D$5 &lt;&gt; 0,(EXP(LN(E10/D10)/(E$5-D$5))-1)*100,0)</f>
        <v>0.27969811240233788</v>
      </c>
      <c r="E37" s="18">
        <f t="shared" si="12"/>
        <v>0.2762756755772644</v>
      </c>
      <c r="F37" s="18">
        <f t="shared" si="13"/>
        <v>0.27741647487387056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0.72043388017382082</v>
      </c>
      <c r="C38" s="18">
        <f t="shared" si="12"/>
        <v>1.5621453187230516</v>
      </c>
      <c r="D38" s="18">
        <f t="shared" si="12"/>
        <v>0.37029684592415624</v>
      </c>
      <c r="E38" s="18">
        <f t="shared" si="12"/>
        <v>0.41695059941315726</v>
      </c>
      <c r="F38" s="18">
        <f t="shared" si="13"/>
        <v>0.401396939255938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1.0094797313054515</v>
      </c>
      <c r="C39" s="18">
        <f t="shared" si="12"/>
        <v>-1.1528669272419911</v>
      </c>
      <c r="D39" s="18">
        <f t="shared" si="12"/>
        <v>0.64893870990494484</v>
      </c>
      <c r="E39" s="18">
        <f t="shared" si="12"/>
        <v>0.4107751648610547</v>
      </c>
      <c r="F39" s="18">
        <f t="shared" si="13"/>
        <v>0.490100329311427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1.2064961440545696</v>
      </c>
      <c r="C41" s="18">
        <f>IF(D$5-C$5 &lt;&gt; 0,(EXP(LN(D14/C14)/(D$5-C$5))-1)*100,0)</f>
        <v>-0.28348090313626839</v>
      </c>
      <c r="D41" s="18">
        <f>IF(E$5-D$5 &lt;&gt; 0,(EXP(LN(E14/D14)/(E$5-D$5))-1)*100,0)</f>
        <v>0.26478155132725334</v>
      </c>
      <c r="E41" s="18">
        <f>IF(F$5-E$5 &lt;&gt; 0,(EXP(LN(F14/E14)/(F$5-E$5))-1)*100,0)</f>
        <v>0.25867798237886319</v>
      </c>
      <c r="F41" s="18">
        <f>IF(F$5-D$5 &lt;&gt; 0,(EXP(LN(F14/D14)/(F$5-D$5))-1)*100,0)</f>
        <v>0.26071246407701754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2.7210000000000036</v>
      </c>
      <c r="C45" s="27">
        <f>D7-C7</f>
        <v>3.5720000000000489</v>
      </c>
      <c r="D45" s="27">
        <f>E7-D7</f>
        <v>-0.46199999999999619</v>
      </c>
      <c r="E45" s="27">
        <f>F7-E7</f>
        <v>-0.52800000000000225</v>
      </c>
      <c r="F45" s="27">
        <f>F7-D7</f>
        <v>-0.98999999999999844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4.7249999999989427</v>
      </c>
      <c r="C46" s="27">
        <f>D8-C8</f>
        <v>-3.4729999999993026</v>
      </c>
      <c r="D46" s="27">
        <f t="shared" si="14"/>
        <v>-5.2800000000002001</v>
      </c>
      <c r="E46" s="27">
        <f t="shared" si="14"/>
        <v>-6.6030000000000655</v>
      </c>
      <c r="F46" s="27">
        <f t="shared" ref="F46:F52" si="15">F8-D8</f>
        <v>-11.883000000000266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4.7549999999998391</v>
      </c>
      <c r="C47" s="27">
        <f t="shared" ref="C47:C50" si="16">D9-C9</f>
        <v>-2.1980000000001638</v>
      </c>
      <c r="D47" s="27">
        <f t="shared" si="14"/>
        <v>1.6500000000000199</v>
      </c>
      <c r="E47" s="27">
        <f t="shared" si="14"/>
        <v>3.2150000000000176</v>
      </c>
      <c r="F47" s="27">
        <f t="shared" si="15"/>
        <v>4.8650000000000375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19.60899999999981</v>
      </c>
      <c r="C48" s="27">
        <f t="shared" si="16"/>
        <v>-2.315999999999633</v>
      </c>
      <c r="D48" s="27">
        <f t="shared" si="14"/>
        <v>3.9800000000000182</v>
      </c>
      <c r="E48" s="27">
        <f t="shared" si="14"/>
        <v>8.0280000000004748</v>
      </c>
      <c r="F48" s="27">
        <f t="shared" si="15"/>
        <v>12.008000000000493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8.2299999999999045</v>
      </c>
      <c r="C49" s="27">
        <f t="shared" si="16"/>
        <v>4.54200000000003</v>
      </c>
      <c r="D49" s="27">
        <f t="shared" si="14"/>
        <v>5.507999999999754</v>
      </c>
      <c r="E49" s="27">
        <f t="shared" si="14"/>
        <v>12.779999999999688</v>
      </c>
      <c r="F49" s="27">
        <f t="shared" si="15"/>
        <v>18.287999999999442</v>
      </c>
    </row>
    <row r="50" spans="1:6" x14ac:dyDescent="0.2">
      <c r="A50" t="str">
        <f>$A$12</f>
        <v>Non-marketed services</v>
      </c>
      <c r="B50" s="27">
        <f t="shared" si="14"/>
        <v>10.982000000000085</v>
      </c>
      <c r="C50" s="27">
        <f t="shared" si="16"/>
        <v>-3.2149999999997476</v>
      </c>
      <c r="D50" s="27">
        <f t="shared" si="14"/>
        <v>9.0610000000003197</v>
      </c>
      <c r="E50" s="27">
        <f t="shared" si="14"/>
        <v>11.913999999999703</v>
      </c>
      <c r="F50" s="27">
        <f t="shared" si="15"/>
        <v>20.975000000000023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51.02199999999857</v>
      </c>
      <c r="C52" s="29">
        <f>D14-C14</f>
        <v>-3.0879999999988286</v>
      </c>
      <c r="D52" s="29">
        <f t="shared" si="14"/>
        <v>14.45699999999988</v>
      </c>
      <c r="E52" s="29">
        <f t="shared" si="14"/>
        <v>28.805999999999813</v>
      </c>
      <c r="F52" s="29">
        <f t="shared" si="15"/>
        <v>43.262999999999693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Derbyshire and Nottinghamshire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8.7189999999999994</v>
      </c>
      <c r="C5" s="11">
        <v>10.016999999999976</v>
      </c>
      <c r="D5" s="11">
        <v>15.148000000000032</v>
      </c>
      <c r="E5" s="11">
        <v>14.957000000000036</v>
      </c>
      <c r="F5" s="11">
        <v>14.392000000000037</v>
      </c>
      <c r="G5" s="10"/>
    </row>
    <row r="6" spans="1:7" x14ac:dyDescent="0.2">
      <c r="A6" s="10" t="str">
        <f>name!B5</f>
        <v>Mining and quarrying</v>
      </c>
      <c r="B6" s="11">
        <v>2.1029999999999958</v>
      </c>
      <c r="C6" s="11">
        <v>1.6550000000000005</v>
      </c>
      <c r="D6" s="11">
        <v>1.6610000000000025</v>
      </c>
      <c r="E6" s="11">
        <v>1.258</v>
      </c>
      <c r="F6" s="11">
        <v>0.83599999999999741</v>
      </c>
    </row>
    <row r="7" spans="1:7" x14ac:dyDescent="0.2">
      <c r="A7" s="10" t="str">
        <f>name!B6</f>
        <v>Food drink and tobacco</v>
      </c>
      <c r="B7" s="11">
        <v>19.334999999999994</v>
      </c>
      <c r="C7" s="11">
        <v>19.333000000000016</v>
      </c>
      <c r="D7" s="11">
        <v>18.852000000000018</v>
      </c>
      <c r="E7" s="11">
        <v>20.320999999999977</v>
      </c>
      <c r="F7" s="11">
        <v>22.015999999999984</v>
      </c>
      <c r="G7" s="11"/>
    </row>
    <row r="8" spans="1:7" x14ac:dyDescent="0.2">
      <c r="A8" s="10" t="str">
        <f>name!B7</f>
        <v>Engineering</v>
      </c>
      <c r="B8" s="11">
        <v>13.805999999999989</v>
      </c>
      <c r="C8" s="11">
        <v>12.977999999999989</v>
      </c>
      <c r="D8" s="11">
        <v>12.040999999999951</v>
      </c>
      <c r="E8" s="11">
        <v>11.832999999999991</v>
      </c>
      <c r="F8" s="11">
        <v>9.8180000000000014</v>
      </c>
      <c r="G8" s="11"/>
    </row>
    <row r="9" spans="1:7" x14ac:dyDescent="0.2">
      <c r="A9" s="10" t="str">
        <f>name!B8</f>
        <v>Rest of manufacturing</v>
      </c>
      <c r="B9" s="11">
        <v>97.97300000000044</v>
      </c>
      <c r="C9" s="11">
        <v>103.52799999999938</v>
      </c>
      <c r="D9" s="11">
        <v>101.47300000000011</v>
      </c>
      <c r="E9" s="11">
        <v>94.931999999999903</v>
      </c>
      <c r="F9" s="11">
        <v>88.648999999999816</v>
      </c>
      <c r="G9" s="11"/>
    </row>
    <row r="10" spans="1:7" x14ac:dyDescent="0.2">
      <c r="A10" s="10" t="str">
        <f>name!B9</f>
        <v>Electricity and gas</v>
      </c>
      <c r="B10" s="11">
        <v>7.0649999999999871</v>
      </c>
      <c r="C10" s="11">
        <v>7.850000000000021</v>
      </c>
      <c r="D10" s="11">
        <v>6.7250000000000023</v>
      </c>
      <c r="E10" s="11">
        <v>6.6230000000000002</v>
      </c>
      <c r="F10" s="11">
        <v>6.7470000000000017</v>
      </c>
      <c r="G10" s="11"/>
    </row>
    <row r="11" spans="1:7" x14ac:dyDescent="0.2">
      <c r="A11" s="10" t="str">
        <f>name!B10</f>
        <v>Water and sewerage</v>
      </c>
      <c r="B11" s="11">
        <v>5.8570000000000029</v>
      </c>
      <c r="C11" s="11">
        <v>6.9429999999999925</v>
      </c>
      <c r="D11" s="11">
        <v>6.5030000000000046</v>
      </c>
      <c r="E11" s="11">
        <v>6.7370000000000063</v>
      </c>
      <c r="F11" s="11">
        <v>7.0720000000000027</v>
      </c>
      <c r="G11" s="11"/>
    </row>
    <row r="12" spans="1:7" x14ac:dyDescent="0.2">
      <c r="A12" s="10" t="str">
        <f>name!B11</f>
        <v>Construction</v>
      </c>
      <c r="B12" s="11">
        <v>67.311000000000249</v>
      </c>
      <c r="C12" s="11">
        <v>72.066000000000088</v>
      </c>
      <c r="D12" s="11">
        <v>69.867999999999924</v>
      </c>
      <c r="E12" s="11">
        <v>71.517999999999944</v>
      </c>
      <c r="F12" s="11">
        <v>74.732999999999961</v>
      </c>
      <c r="G12" s="11"/>
    </row>
    <row r="13" spans="1:7" x14ac:dyDescent="0.2">
      <c r="A13" s="10" t="str">
        <f>name!B12</f>
        <v>Wholesale and retail trade</v>
      </c>
      <c r="B13" s="11">
        <v>161.6089999999999</v>
      </c>
      <c r="C13" s="11">
        <v>165.72099999999972</v>
      </c>
      <c r="D13" s="11">
        <v>157.30799999999994</v>
      </c>
      <c r="E13" s="11">
        <v>160.04700000000008</v>
      </c>
      <c r="F13" s="11">
        <v>163.44300000000041</v>
      </c>
      <c r="G13" s="11"/>
    </row>
    <row r="14" spans="1:7" x14ac:dyDescent="0.2">
      <c r="A14" s="10" t="str">
        <f>name!B13</f>
        <v>Transport and storage</v>
      </c>
      <c r="B14" s="11">
        <v>43.941000000000038</v>
      </c>
      <c r="C14" s="11">
        <v>51.620999999999896</v>
      </c>
      <c r="D14" s="11">
        <v>58.65999999999994</v>
      </c>
      <c r="E14" s="11">
        <v>60.375999999999799</v>
      </c>
      <c r="F14" s="11">
        <v>60.862000000000144</v>
      </c>
      <c r="G14" s="11"/>
    </row>
    <row r="15" spans="1:7" x14ac:dyDescent="0.2">
      <c r="A15" s="10" t="str">
        <f>name!B14</f>
        <v>Accommodation and food</v>
      </c>
      <c r="B15" s="11">
        <v>60.161999999999914</v>
      </c>
      <c r="C15" s="11">
        <v>67.979000000000028</v>
      </c>
      <c r="D15" s="11">
        <v>67.037000000000148</v>
      </c>
      <c r="E15" s="11">
        <v>66.562000000000111</v>
      </c>
      <c r="F15" s="11">
        <v>70.707999999999913</v>
      </c>
      <c r="G15" s="11"/>
    </row>
    <row r="16" spans="1:7" x14ac:dyDescent="0.2">
      <c r="A16" s="10" t="str">
        <f>name!B15</f>
        <v>Media</v>
      </c>
      <c r="B16" s="11">
        <v>3.3860000000000032</v>
      </c>
      <c r="C16" s="11">
        <v>5.2889999999999979</v>
      </c>
      <c r="D16" s="11">
        <v>3.9050000000000091</v>
      </c>
      <c r="E16" s="11">
        <v>3.8379999999999983</v>
      </c>
      <c r="F16" s="11">
        <v>3.9010000000000034</v>
      </c>
      <c r="G16" s="11"/>
    </row>
    <row r="17" spans="1:7" x14ac:dyDescent="0.2">
      <c r="A17" s="10" t="str">
        <f>name!B16</f>
        <v>Information technology</v>
      </c>
      <c r="B17" s="11">
        <v>24.572000000000088</v>
      </c>
      <c r="C17" s="11">
        <v>27.297999999999998</v>
      </c>
      <c r="D17" s="11">
        <v>24.986999999999998</v>
      </c>
      <c r="E17" s="11">
        <v>26.65499999999998</v>
      </c>
      <c r="F17" s="11">
        <v>28.340999999999983</v>
      </c>
      <c r="G17" s="11"/>
    </row>
    <row r="18" spans="1:7" x14ac:dyDescent="0.2">
      <c r="A18" s="10" t="str">
        <f>name!B17</f>
        <v>Finance and insurance</v>
      </c>
      <c r="B18" s="11">
        <v>15.077000000000025</v>
      </c>
      <c r="C18" s="11">
        <v>14.335999999999977</v>
      </c>
      <c r="D18" s="11">
        <v>16.35099999999996</v>
      </c>
      <c r="E18" s="11">
        <v>16.082000000000001</v>
      </c>
      <c r="F18" s="11">
        <v>15.02799999999996</v>
      </c>
      <c r="G18" s="11"/>
    </row>
    <row r="19" spans="1:7" x14ac:dyDescent="0.2">
      <c r="A19" s="10" t="str">
        <f>name!B18</f>
        <v>Real estate</v>
      </c>
      <c r="B19" s="11">
        <v>12.879000000000021</v>
      </c>
      <c r="C19" s="11">
        <v>17.645999999999944</v>
      </c>
      <c r="D19" s="11">
        <v>18.449999999999982</v>
      </c>
      <c r="E19" s="11">
        <v>17.590999999999994</v>
      </c>
      <c r="F19" s="11">
        <v>19.136000000000013</v>
      </c>
      <c r="G19" s="11"/>
    </row>
    <row r="20" spans="1:7" x14ac:dyDescent="0.2">
      <c r="A20" s="10" t="str">
        <f>name!B19</f>
        <v>Professional services</v>
      </c>
      <c r="B20" s="11">
        <v>66.617000000000061</v>
      </c>
      <c r="C20" s="11">
        <v>84.544000000000153</v>
      </c>
      <c r="D20" s="11">
        <v>91.995000000000132</v>
      </c>
      <c r="E20" s="11">
        <v>95.035999999999987</v>
      </c>
      <c r="F20" s="11">
        <v>100.00899999999992</v>
      </c>
      <c r="G20" s="11"/>
    </row>
    <row r="21" spans="1:7" x14ac:dyDescent="0.2">
      <c r="A21" s="10" t="str">
        <f>name!B20</f>
        <v>Support services</v>
      </c>
      <c r="B21" s="11">
        <v>111.55100000000014</v>
      </c>
      <c r="C21" s="11">
        <v>82.691000000000173</v>
      </c>
      <c r="D21" s="11">
        <v>82.903000000000219</v>
      </c>
      <c r="E21" s="11">
        <v>88.045000000000115</v>
      </c>
      <c r="F21" s="11">
        <v>93.546999999999898</v>
      </c>
      <c r="G21" s="11"/>
    </row>
    <row r="22" spans="1:7" x14ac:dyDescent="0.2">
      <c r="A22" s="10" t="str">
        <f>name!B21</f>
        <v>Public admin. and defence</v>
      </c>
      <c r="B22" s="11">
        <v>42.550000000000082</v>
      </c>
      <c r="C22" s="11">
        <v>41.714999999999932</v>
      </c>
      <c r="D22" s="11">
        <v>43.204000000000022</v>
      </c>
      <c r="E22" s="11">
        <v>44.91400000000008</v>
      </c>
      <c r="F22" s="11">
        <v>47.69200000000005</v>
      </c>
      <c r="G22" s="11"/>
    </row>
    <row r="23" spans="1:7" x14ac:dyDescent="0.2">
      <c r="A23" s="10" t="str">
        <f>name!B22</f>
        <v>Education</v>
      </c>
      <c r="B23" s="11">
        <v>93.772999999999968</v>
      </c>
      <c r="C23" s="11">
        <v>95.924000000000149</v>
      </c>
      <c r="D23" s="11">
        <v>95.377000000000137</v>
      </c>
      <c r="E23" s="11">
        <v>93.075000000000117</v>
      </c>
      <c r="F23" s="11">
        <v>93.453000000000173</v>
      </c>
      <c r="G23" s="11"/>
    </row>
    <row r="24" spans="1:7" x14ac:dyDescent="0.2">
      <c r="A24" s="10" t="str">
        <f>name!B23</f>
        <v>Health and social work</v>
      </c>
      <c r="B24" s="11">
        <v>131.56499999999991</v>
      </c>
      <c r="C24" s="11">
        <v>141.23099999999994</v>
      </c>
      <c r="D24" s="11">
        <v>137.0740000000001</v>
      </c>
      <c r="E24" s="11">
        <v>146.72700000000034</v>
      </c>
      <c r="F24" s="11">
        <v>155.48500000000007</v>
      </c>
      <c r="G24" s="11"/>
    </row>
    <row r="25" spans="1:7" x14ac:dyDescent="0.2">
      <c r="A25" s="10" t="str">
        <f>name!B24</f>
        <v>Arts and entertainment</v>
      </c>
      <c r="B25" s="11">
        <v>25.581000000000007</v>
      </c>
      <c r="C25" s="11">
        <v>29.120999999999928</v>
      </c>
      <c r="D25" s="11">
        <v>26.521999999999988</v>
      </c>
      <c r="E25" s="11">
        <v>24.86299999999996</v>
      </c>
      <c r="F25" s="11">
        <v>25.28799999999999</v>
      </c>
      <c r="G25" s="11"/>
    </row>
    <row r="26" spans="1:7" x14ac:dyDescent="0.2">
      <c r="A26" s="10" t="str">
        <f>name!B25</f>
        <v>Other services</v>
      </c>
      <c r="B26" s="11">
        <v>22.861000000000001</v>
      </c>
      <c r="C26" s="11">
        <v>29.82900000000004</v>
      </c>
      <c r="D26" s="11">
        <v>30.182999999999979</v>
      </c>
      <c r="E26" s="11">
        <v>28.694000000000017</v>
      </c>
      <c r="F26" s="11">
        <v>28.333999999999943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1038.293000000001</v>
      </c>
      <c r="C28" s="11">
        <f t="shared" ref="C28:F28" si="0">SUM(C5:C26)</f>
        <v>1089.3149999999991</v>
      </c>
      <c r="D28" s="11">
        <f t="shared" si="0"/>
        <v>1086.2270000000005</v>
      </c>
      <c r="E28" s="11">
        <f t="shared" si="0"/>
        <v>1100.6840000000004</v>
      </c>
      <c r="F28" s="11">
        <f t="shared" si="0"/>
        <v>1129.49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0.83974369469889432</v>
      </c>
      <c r="C32" s="18">
        <f t="shared" ref="C32:E32" si="1">C5/C$28*100</f>
        <v>0.91956871979179433</v>
      </c>
      <c r="D32" s="18">
        <f t="shared" si="1"/>
        <v>1.3945519674985085</v>
      </c>
      <c r="E32" s="18">
        <f t="shared" si="1"/>
        <v>1.358882295009288</v>
      </c>
      <c r="F32" s="18">
        <f>F5/F$28*100</f>
        <v>1.2742034015352095</v>
      </c>
    </row>
    <row r="33" spans="1:6" x14ac:dyDescent="0.2">
      <c r="A33" t="str">
        <f>$A$6</f>
        <v>Mining and quarrying</v>
      </c>
      <c r="B33" s="18">
        <f t="shared" ref="B33:F53" si="2">B6/B$28*100</f>
        <v>0.20254398324942896</v>
      </c>
      <c r="C33" s="18">
        <f t="shared" si="2"/>
        <v>0.151930341544916</v>
      </c>
      <c r="D33" s="18">
        <f t="shared" si="2"/>
        <v>0.1529146301831939</v>
      </c>
      <c r="E33" s="18">
        <f t="shared" si="2"/>
        <v>0.114292567167325</v>
      </c>
      <c r="F33" s="18">
        <f t="shared" si="2"/>
        <v>7.4015706203684625E-2</v>
      </c>
    </row>
    <row r="34" spans="1:6" x14ac:dyDescent="0.2">
      <c r="A34" t="str">
        <f>$A$7</f>
        <v>Food drink and tobacco</v>
      </c>
      <c r="B34" s="18">
        <f t="shared" si="2"/>
        <v>1.8621911156099458</v>
      </c>
      <c r="C34" s="18">
        <f t="shared" si="2"/>
        <v>1.7747850713521827</v>
      </c>
      <c r="D34" s="18">
        <f t="shared" si="2"/>
        <v>1.7355488309533835</v>
      </c>
      <c r="E34" s="18">
        <f t="shared" si="2"/>
        <v>1.8462156259198799</v>
      </c>
      <c r="F34" s="18">
        <f t="shared" si="2"/>
        <v>1.949198310742015</v>
      </c>
    </row>
    <row r="35" spans="1:6" x14ac:dyDescent="0.2">
      <c r="A35" t="str">
        <f>$A$8</f>
        <v>Engineering</v>
      </c>
      <c r="B35" s="18">
        <f t="shared" si="2"/>
        <v>1.3296824692066667</v>
      </c>
      <c r="C35" s="18">
        <f t="shared" si="2"/>
        <v>1.1913909199818233</v>
      </c>
      <c r="D35" s="18">
        <f t="shared" si="2"/>
        <v>1.1085159915929126</v>
      </c>
      <c r="E35" s="18">
        <f t="shared" si="2"/>
        <v>1.0750587816303305</v>
      </c>
      <c r="F35" s="18">
        <f t="shared" si="2"/>
        <v>0.86924187022461474</v>
      </c>
    </row>
    <row r="36" spans="1:6" x14ac:dyDescent="0.2">
      <c r="A36" t="str">
        <f>$A$9</f>
        <v>Rest of manufacturing</v>
      </c>
      <c r="B36" s="18">
        <f t="shared" si="2"/>
        <v>9.4359684597700593</v>
      </c>
      <c r="C36" s="18">
        <f t="shared" si="2"/>
        <v>9.5039543199165948</v>
      </c>
      <c r="D36" s="18">
        <f t="shared" si="2"/>
        <v>9.341785832979669</v>
      </c>
      <c r="E36" s="18">
        <f t="shared" si="2"/>
        <v>8.6248187490687478</v>
      </c>
      <c r="F36" s="18">
        <f t="shared" si="2"/>
        <v>7.8485865302038809</v>
      </c>
    </row>
    <row r="37" spans="1:6" x14ac:dyDescent="0.2">
      <c r="A37" t="str">
        <f>$A$10</f>
        <v>Electricity and gas</v>
      </c>
      <c r="B37" s="18">
        <f t="shared" si="2"/>
        <v>0.68044376683652685</v>
      </c>
      <c r="C37" s="18">
        <f t="shared" si="2"/>
        <v>0.72063636321908975</v>
      </c>
      <c r="D37" s="18">
        <f t="shared" si="2"/>
        <v>0.61911552557614558</v>
      </c>
      <c r="E37" s="18">
        <f t="shared" si="2"/>
        <v>0.60171675067503461</v>
      </c>
      <c r="F37" s="18">
        <f t="shared" si="2"/>
        <v>0.59734924611993034</v>
      </c>
    </row>
    <row r="38" spans="1:6" x14ac:dyDescent="0.2">
      <c r="A38" t="str">
        <f>$A$11</f>
        <v>Water and sewerage</v>
      </c>
      <c r="B38" s="18">
        <f t="shared" si="2"/>
        <v>0.56409895857912917</v>
      </c>
      <c r="C38" s="18">
        <f t="shared" si="2"/>
        <v>0.63737302800383711</v>
      </c>
      <c r="D38" s="18">
        <f t="shared" si="2"/>
        <v>0.59867780859801878</v>
      </c>
      <c r="E38" s="18">
        <f t="shared" si="2"/>
        <v>0.61207394674584203</v>
      </c>
      <c r="F38" s="18">
        <f t="shared" si="2"/>
        <v>0.62612329458428162</v>
      </c>
    </row>
    <row r="39" spans="1:6" x14ac:dyDescent="0.2">
      <c r="A39" t="str">
        <f>$A$12</f>
        <v>Construction</v>
      </c>
      <c r="B39" s="18">
        <f t="shared" si="2"/>
        <v>6.482852142892245</v>
      </c>
      <c r="C39" s="18">
        <f t="shared" si="2"/>
        <v>6.6157172167830378</v>
      </c>
      <c r="D39" s="18">
        <f t="shared" si="2"/>
        <v>6.432173017242242</v>
      </c>
      <c r="E39" s="18">
        <f t="shared" si="2"/>
        <v>6.4975960402804001</v>
      </c>
      <c r="F39" s="18">
        <f t="shared" si="2"/>
        <v>6.6165260427272461</v>
      </c>
    </row>
    <row r="40" spans="1:6" x14ac:dyDescent="0.2">
      <c r="A40" t="str">
        <f>$A$13</f>
        <v>Wholesale and retail trade</v>
      </c>
      <c r="B40" s="18">
        <f t="shared" si="2"/>
        <v>15.564874269594394</v>
      </c>
      <c r="C40" s="18">
        <f t="shared" si="2"/>
        <v>15.213322133634428</v>
      </c>
      <c r="D40" s="18">
        <f t="shared" si="2"/>
        <v>14.482055776554981</v>
      </c>
      <c r="E40" s="18">
        <f t="shared" si="2"/>
        <v>14.54068561003885</v>
      </c>
      <c r="F40" s="18">
        <f t="shared" si="2"/>
        <v>14.470513240489105</v>
      </c>
    </row>
    <row r="41" spans="1:6" x14ac:dyDescent="0.2">
      <c r="A41" t="str">
        <f>$A$14</f>
        <v>Transport and storage</v>
      </c>
      <c r="B41" s="18">
        <f t="shared" si="2"/>
        <v>4.2320424003629027</v>
      </c>
      <c r="C41" s="18">
        <f t="shared" si="2"/>
        <v>4.7388496440423511</v>
      </c>
      <c r="D41" s="18">
        <f t="shared" si="2"/>
        <v>5.4003444952113977</v>
      </c>
      <c r="E41" s="18">
        <f t="shared" si="2"/>
        <v>5.4853164032546831</v>
      </c>
      <c r="F41" s="18">
        <f t="shared" si="2"/>
        <v>5.3884496542687534</v>
      </c>
    </row>
    <row r="42" spans="1:6" x14ac:dyDescent="0.2">
      <c r="A42" t="str">
        <f>$A$15</f>
        <v>Accommodation and food</v>
      </c>
      <c r="B42" s="18">
        <f t="shared" si="2"/>
        <v>5.7943181741569916</v>
      </c>
      <c r="C42" s="18">
        <f t="shared" si="2"/>
        <v>6.2405273038561004</v>
      </c>
      <c r="D42" s="18">
        <f t="shared" si="2"/>
        <v>6.1715460948770486</v>
      </c>
      <c r="E42" s="18">
        <f t="shared" si="2"/>
        <v>6.0473305689916534</v>
      </c>
      <c r="F42" s="18">
        <f t="shared" si="2"/>
        <v>6.2601705194379687</v>
      </c>
    </row>
    <row r="43" spans="1:6" x14ac:dyDescent="0.2">
      <c r="A43" t="str">
        <f>$A$16</f>
        <v>Media</v>
      </c>
      <c r="B43" s="18">
        <f t="shared" si="2"/>
        <v>0.32611218605923376</v>
      </c>
      <c r="C43" s="18">
        <f t="shared" si="2"/>
        <v>0.48553448726952281</v>
      </c>
      <c r="D43" s="18">
        <f t="shared" si="2"/>
        <v>0.35950128288101907</v>
      </c>
      <c r="E43" s="18">
        <f t="shared" si="2"/>
        <v>0.34869226771716466</v>
      </c>
      <c r="F43" s="18">
        <f t="shared" si="2"/>
        <v>0.34537711710595076</v>
      </c>
    </row>
    <row r="44" spans="1:6" x14ac:dyDescent="0.2">
      <c r="A44" t="str">
        <f>$A$17</f>
        <v>Information technology</v>
      </c>
      <c r="B44" s="18">
        <f t="shared" si="2"/>
        <v>2.3665766792225376</v>
      </c>
      <c r="C44" s="18">
        <f t="shared" si="2"/>
        <v>2.5059785277904019</v>
      </c>
      <c r="D44" s="18">
        <f t="shared" si="2"/>
        <v>2.3003479014975676</v>
      </c>
      <c r="E44" s="18">
        <f t="shared" si="2"/>
        <v>2.421675976029448</v>
      </c>
      <c r="F44" s="18">
        <f t="shared" si="2"/>
        <v>2.5091855616251566</v>
      </c>
    </row>
    <row r="45" spans="1:6" x14ac:dyDescent="0.2">
      <c r="A45" t="str">
        <f>$A$18</f>
        <v>Finance and insurance</v>
      </c>
      <c r="B45" s="18">
        <f t="shared" si="2"/>
        <v>1.4520949288880893</v>
      </c>
      <c r="C45" s="18">
        <f t="shared" si="2"/>
        <v>1.3160564207781944</v>
      </c>
      <c r="D45" s="18">
        <f t="shared" si="2"/>
        <v>1.5053022986907849</v>
      </c>
      <c r="E45" s="18">
        <f t="shared" si="2"/>
        <v>1.4610914667606683</v>
      </c>
      <c r="F45" s="18">
        <f t="shared" si="2"/>
        <v>1.3305120009915943</v>
      </c>
    </row>
    <row r="46" spans="1:6" x14ac:dyDescent="0.2">
      <c r="A46" t="str">
        <f>$A$19</f>
        <v>Real estate</v>
      </c>
      <c r="B46" s="18">
        <f t="shared" si="2"/>
        <v>1.240401312538947</v>
      </c>
      <c r="C46" s="18">
        <f t="shared" si="2"/>
        <v>1.6199171038680233</v>
      </c>
      <c r="D46" s="18">
        <f t="shared" si="2"/>
        <v>1.698539992101096</v>
      </c>
      <c r="E46" s="18">
        <f t="shared" si="2"/>
        <v>1.5981880358031904</v>
      </c>
      <c r="F46" s="18">
        <f t="shared" si="2"/>
        <v>1.6942159735809981</v>
      </c>
    </row>
    <row r="47" spans="1:6" x14ac:dyDescent="0.2">
      <c r="A47" s="10" t="str">
        <f>$A$20</f>
        <v>Professional services</v>
      </c>
      <c r="B47" s="18">
        <f t="shared" si="2"/>
        <v>6.4160116653006414</v>
      </c>
      <c r="C47" s="18">
        <f t="shared" si="2"/>
        <v>7.7612077314642898</v>
      </c>
      <c r="D47" s="18">
        <f t="shared" si="2"/>
        <v>8.4692242045171113</v>
      </c>
      <c r="E47" s="18">
        <f t="shared" si="2"/>
        <v>8.6342674191684399</v>
      </c>
      <c r="F47" s="18">
        <f t="shared" si="2"/>
        <v>8.8543501934501343</v>
      </c>
    </row>
    <row r="48" spans="1:6" x14ac:dyDescent="0.2">
      <c r="A48" s="10" t="str">
        <f>$A$21</f>
        <v>Support services</v>
      </c>
      <c r="B48" s="18">
        <f t="shared" si="2"/>
        <v>10.743691809537388</v>
      </c>
      <c r="C48" s="18">
        <f t="shared" si="2"/>
        <v>7.5911008294203457</v>
      </c>
      <c r="D48" s="18">
        <f t="shared" si="2"/>
        <v>7.6321984262958091</v>
      </c>
      <c r="E48" s="18">
        <f t="shared" si="2"/>
        <v>7.9991169127560751</v>
      </c>
      <c r="F48" s="18">
        <f t="shared" si="2"/>
        <v>8.2822335744450939</v>
      </c>
    </row>
    <row r="49" spans="1:9" x14ac:dyDescent="0.2">
      <c r="A49" s="10" t="str">
        <f>$A$22</f>
        <v>Public admin. and defence</v>
      </c>
      <c r="B49" s="18">
        <f t="shared" si="2"/>
        <v>4.0980725093976398</v>
      </c>
      <c r="C49" s="18">
        <f t="shared" si="2"/>
        <v>3.8294708142272862</v>
      </c>
      <c r="D49" s="18">
        <f t="shared" si="2"/>
        <v>3.9774374969504533</v>
      </c>
      <c r="E49" s="18">
        <f t="shared" si="2"/>
        <v>4.0805535467036922</v>
      </c>
      <c r="F49" s="18">
        <f t="shared" si="2"/>
        <v>4.2224366749594999</v>
      </c>
    </row>
    <row r="50" spans="1:9" x14ac:dyDescent="0.2">
      <c r="A50" s="10" t="str">
        <f>$A$23</f>
        <v>Education</v>
      </c>
      <c r="B50" s="18">
        <f t="shared" si="2"/>
        <v>9.0314583648353466</v>
      </c>
      <c r="C50" s="18">
        <f t="shared" si="2"/>
        <v>8.8059009561054626</v>
      </c>
      <c r="D50" s="18">
        <f t="shared" si="2"/>
        <v>8.7805771721748851</v>
      </c>
      <c r="E50" s="18">
        <f t="shared" si="2"/>
        <v>8.4561054762311496</v>
      </c>
      <c r="F50" s="18">
        <f t="shared" si="2"/>
        <v>8.273911234273891</v>
      </c>
    </row>
    <row r="51" spans="1:9" x14ac:dyDescent="0.2">
      <c r="A51" s="10" t="str">
        <f>$A$24</f>
        <v>Health and social work</v>
      </c>
      <c r="B51" s="18">
        <f t="shared" si="2"/>
        <v>12.671278723828417</v>
      </c>
      <c r="C51" s="18">
        <f t="shared" si="2"/>
        <v>12.965120282012094</v>
      </c>
      <c r="D51" s="18">
        <f t="shared" si="2"/>
        <v>12.619277554323363</v>
      </c>
      <c r="E51" s="18">
        <f t="shared" si="2"/>
        <v>13.330529016502494</v>
      </c>
      <c r="F51" s="18">
        <f t="shared" si="2"/>
        <v>13.765947463014285</v>
      </c>
    </row>
    <row r="52" spans="1:9" x14ac:dyDescent="0.2">
      <c r="A52" s="10" t="str">
        <f>$A$25</f>
        <v>Arts and entertainment</v>
      </c>
      <c r="B52" s="18">
        <f t="shared" si="2"/>
        <v>2.4637554139342153</v>
      </c>
      <c r="C52" s="18">
        <f t="shared" si="2"/>
        <v>2.6733314055163064</v>
      </c>
      <c r="D52" s="18">
        <f t="shared" si="2"/>
        <v>2.4416627463688503</v>
      </c>
      <c r="E52" s="18">
        <f t="shared" si="2"/>
        <v>2.2588681220041309</v>
      </c>
      <c r="F52" s="18">
        <f t="shared" si="2"/>
        <v>2.2388865771277291</v>
      </c>
    </row>
    <row r="53" spans="1:9" x14ac:dyDescent="0.2">
      <c r="A53" s="10" t="str">
        <f>$A$26</f>
        <v>Other services</v>
      </c>
      <c r="B53" s="18">
        <f t="shared" si="2"/>
        <v>2.2017869715003355</v>
      </c>
      <c r="C53" s="18">
        <f t="shared" si="2"/>
        <v>2.7383263794219364</v>
      </c>
      <c r="D53" s="18">
        <f t="shared" si="2"/>
        <v>2.7787009529315663</v>
      </c>
      <c r="E53" s="18">
        <f t="shared" si="2"/>
        <v>2.6069244215415144</v>
      </c>
      <c r="F53" s="18">
        <f t="shared" si="2"/>
        <v>2.5085658128889978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Derbyshire and Nottinghamshire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3.5303659280587096</v>
      </c>
      <c r="C63" s="18">
        <f>IF(AND(D$3-C$3 &lt;&gt; 0,C5&lt;&gt;0,D5&lt;&gt;0),(EXP(LN(D5/C5)/(D$3-C$3))-1)*100,0)</f>
        <v>51.222921034242461</v>
      </c>
      <c r="D63" s="18">
        <f t="shared" ref="B63:E78" si="3">IF(AND(E$3-D$3 &lt;&gt; 0,D5&lt;&gt;0,E5&lt;&gt;0),(EXP(LN(E5/D5)/(E$3-D$3))-1)*100,0)</f>
        <v>-0.25346009335908137</v>
      </c>
      <c r="E63" s="18">
        <f t="shared" si="3"/>
        <v>-0.38432876951405293</v>
      </c>
      <c r="F63" s="18">
        <f>IF(AND(F$3-D$3 &lt;&gt; 0,D5&lt;&gt;0,F5&lt;&gt;0),(EXP(LN(F5/D5)/(F$3-D$3))-1)*100,0)</f>
        <v>-0.34072496651760265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-5.8132782089013286</v>
      </c>
      <c r="C64" s="18">
        <f t="shared" ref="C64:C78" si="4">IF(AND(D$3-C$3 &lt;&gt; 0,C6&lt;&gt;0,D6&lt;&gt;0),(EXP(LN(D6/C6)/(D$3-C$3))-1)*100,0)</f>
        <v>0.36253776435057894</v>
      </c>
      <c r="D64" s="18">
        <f t="shared" si="3"/>
        <v>-5.4063024715626185</v>
      </c>
      <c r="E64" s="18">
        <f t="shared" si="3"/>
        <v>-4.004126749441328</v>
      </c>
      <c r="F64" s="18">
        <f t="shared" ref="F64:F84" si="5">IF(AND(F$3-D$3 &lt;&gt; 0,D6&lt;&gt;0,F6&lt;&gt;0),(EXP(LN(F6/D6)/(F$3-D$3))-1)*100,0)</f>
        <v>-4.4738129779701268</v>
      </c>
    </row>
    <row r="65" spans="1:6" x14ac:dyDescent="0.2">
      <c r="A65" t="str">
        <f>$A$7</f>
        <v>Food drink and tobacco</v>
      </c>
      <c r="B65" s="18">
        <f t="shared" si="3"/>
        <v>-2.5860842826186392E-3</v>
      </c>
      <c r="C65" s="18">
        <f t="shared" si="4"/>
        <v>-2.4879739305849968</v>
      </c>
      <c r="D65" s="18">
        <f t="shared" si="3"/>
        <v>1.5120337934257266</v>
      </c>
      <c r="E65" s="18">
        <f t="shared" si="3"/>
        <v>0.80436404057226962</v>
      </c>
      <c r="F65" s="18">
        <f t="shared" si="5"/>
        <v>1.0397041005986596</v>
      </c>
    </row>
    <row r="66" spans="1:6" x14ac:dyDescent="0.2">
      <c r="A66" t="str">
        <f>$A$8</f>
        <v>Engineering</v>
      </c>
      <c r="B66" s="18">
        <f t="shared" si="3"/>
        <v>-1.5342994305182267</v>
      </c>
      <c r="C66" s="18">
        <f t="shared" si="4"/>
        <v>-7.2199106179691714</v>
      </c>
      <c r="D66" s="18">
        <f t="shared" si="3"/>
        <v>-0.34789851601566557</v>
      </c>
      <c r="E66" s="18">
        <f t="shared" si="3"/>
        <v>-1.8494322016907039</v>
      </c>
      <c r="F66" s="18">
        <f t="shared" si="5"/>
        <v>-1.3514518179614798</v>
      </c>
    </row>
    <row r="67" spans="1:6" x14ac:dyDescent="0.2">
      <c r="A67" t="str">
        <f>$A$9</f>
        <v>Rest of manufacturing</v>
      </c>
      <c r="B67" s="18">
        <f t="shared" si="3"/>
        <v>1.3883030778349514</v>
      </c>
      <c r="C67" s="18">
        <f t="shared" si="4"/>
        <v>-1.9849702495936206</v>
      </c>
      <c r="D67" s="18">
        <f t="shared" si="3"/>
        <v>-1.3237978394852634</v>
      </c>
      <c r="E67" s="18">
        <f t="shared" si="3"/>
        <v>-0.68242179139202941</v>
      </c>
      <c r="F67" s="18">
        <f t="shared" si="5"/>
        <v>-0.89667567649628355</v>
      </c>
    </row>
    <row r="68" spans="1:6" x14ac:dyDescent="0.2">
      <c r="A68" t="str">
        <f>$A$10</f>
        <v>Electricity and gas</v>
      </c>
      <c r="B68" s="18">
        <f t="shared" si="3"/>
        <v>2.6690096080342007</v>
      </c>
      <c r="C68" s="18">
        <f t="shared" si="4"/>
        <v>-14.331210191082999</v>
      </c>
      <c r="D68" s="18">
        <f t="shared" si="3"/>
        <v>-0.30520302544894129</v>
      </c>
      <c r="E68" s="18">
        <f t="shared" si="3"/>
        <v>0.18566737023646418</v>
      </c>
      <c r="F68" s="18">
        <f t="shared" si="5"/>
        <v>2.1775944997326491E-2</v>
      </c>
    </row>
    <row r="69" spans="1:6" x14ac:dyDescent="0.2">
      <c r="A69" t="str">
        <f>$A$11</f>
        <v>Water and sewerage</v>
      </c>
      <c r="B69" s="18">
        <f t="shared" si="3"/>
        <v>4.3441211002539504</v>
      </c>
      <c r="C69" s="18">
        <f t="shared" si="4"/>
        <v>-6.3373181621775636</v>
      </c>
      <c r="D69" s="18">
        <f t="shared" si="3"/>
        <v>0.70952756509399251</v>
      </c>
      <c r="E69" s="18">
        <f t="shared" si="3"/>
        <v>0.48646545332138302</v>
      </c>
      <c r="F69" s="18">
        <f t="shared" si="5"/>
        <v>0.56076454074125426</v>
      </c>
    </row>
    <row r="70" spans="1:6" x14ac:dyDescent="0.2">
      <c r="A70" t="str">
        <f>$A$12</f>
        <v>Construction</v>
      </c>
      <c r="B70" s="18">
        <f t="shared" si="3"/>
        <v>1.721110711953977</v>
      </c>
      <c r="C70" s="18">
        <f t="shared" si="4"/>
        <v>-3.0499819609804413</v>
      </c>
      <c r="D70" s="18">
        <f t="shared" si="3"/>
        <v>0.46791971526918275</v>
      </c>
      <c r="E70" s="18">
        <f t="shared" si="3"/>
        <v>0.44069416709666687</v>
      </c>
      <c r="F70" s="18">
        <f t="shared" si="5"/>
        <v>0.44976852996845285</v>
      </c>
    </row>
    <row r="71" spans="1:6" x14ac:dyDescent="0.2">
      <c r="A71" t="str">
        <f>$A$13</f>
        <v>Wholesale and retail trade</v>
      </c>
      <c r="B71" s="18">
        <f t="shared" si="3"/>
        <v>0.63012231663359675</v>
      </c>
      <c r="C71" s="18">
        <f t="shared" si="4"/>
        <v>-5.0766046548112786</v>
      </c>
      <c r="D71" s="18">
        <f t="shared" si="3"/>
        <v>0.34583373156209518</v>
      </c>
      <c r="E71" s="18">
        <f t="shared" si="3"/>
        <v>0.21018842285027706</v>
      </c>
      <c r="F71" s="18">
        <f t="shared" si="5"/>
        <v>0.25538313990776107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4.1092024017846063</v>
      </c>
      <c r="C72" s="18">
        <f t="shared" si="4"/>
        <v>13.635923364522306</v>
      </c>
      <c r="D72" s="18">
        <f t="shared" si="3"/>
        <v>0.57833818378909552</v>
      </c>
      <c r="E72" s="18">
        <f t="shared" si="3"/>
        <v>8.0205459923288203E-2</v>
      </c>
      <c r="F72" s="18">
        <f t="shared" si="5"/>
        <v>0.24597497451741557</v>
      </c>
    </row>
    <row r="73" spans="1:6" x14ac:dyDescent="0.2">
      <c r="A73" t="str">
        <f>$A$15</f>
        <v>Accommodation and food</v>
      </c>
      <c r="B73" s="18">
        <f t="shared" si="6"/>
        <v>3.1010591012660571</v>
      </c>
      <c r="C73" s="18">
        <f>IF(AND(D$3-C$3 &lt;&gt; 0,C15&lt;&gt;0,D15&lt;&gt;0),(EXP(LN(D15/C15)/(D$3-C$3))-1)*100,0)</f>
        <v>-1.3857220612246146</v>
      </c>
      <c r="D73" s="18">
        <f t="shared" si="3"/>
        <v>-0.14211615183272741</v>
      </c>
      <c r="E73" s="18">
        <f t="shared" si="3"/>
        <v>0.60607803078598366</v>
      </c>
      <c r="F73" s="18">
        <f t="shared" si="5"/>
        <v>0.356059155965327</v>
      </c>
    </row>
    <row r="74" spans="1:6" x14ac:dyDescent="0.2">
      <c r="A74" t="str">
        <f>$A$16</f>
        <v>Media</v>
      </c>
      <c r="B74" s="18">
        <f t="shared" si="6"/>
        <v>11.794812864219795</v>
      </c>
      <c r="C74" s="18">
        <f>IF(AND(D$3-C$3 &lt;&gt; 0,C16&lt;&gt;0,D16&lt;&gt;0),(EXP(LN(D16/C16)/(D$3-C$3))-1)*100,0)</f>
        <v>-26.16751748912818</v>
      </c>
      <c r="D74" s="18">
        <f t="shared" si="3"/>
        <v>-0.34552938267984334</v>
      </c>
      <c r="E74" s="18">
        <f t="shared" si="3"/>
        <v>0.16294794551090508</v>
      </c>
      <c r="F74" s="18">
        <f t="shared" si="5"/>
        <v>-6.8321183810393649E-3</v>
      </c>
    </row>
    <row r="75" spans="1:6" x14ac:dyDescent="0.2">
      <c r="A75" t="str">
        <f>$A$17</f>
        <v>Information technology</v>
      </c>
      <c r="B75" s="18">
        <f t="shared" si="6"/>
        <v>2.665039999699248</v>
      </c>
      <c r="C75" s="18">
        <f t="shared" si="4"/>
        <v>-8.4658216719173609</v>
      </c>
      <c r="D75" s="18">
        <f t="shared" si="3"/>
        <v>1.3008090725679322</v>
      </c>
      <c r="E75" s="18">
        <f t="shared" si="3"/>
        <v>0.61521239726147758</v>
      </c>
      <c r="F75" s="18">
        <f t="shared" si="5"/>
        <v>0.84322750213019493</v>
      </c>
    </row>
    <row r="76" spans="1:6" x14ac:dyDescent="0.2">
      <c r="A76" t="str">
        <f>$A$18</f>
        <v>Finance and insurance</v>
      </c>
      <c r="B76" s="18">
        <f t="shared" si="6"/>
        <v>-1.252010004607429</v>
      </c>
      <c r="C76" s="18">
        <f t="shared" si="4"/>
        <v>14.055524553571331</v>
      </c>
      <c r="D76" s="18">
        <f t="shared" si="3"/>
        <v>-0.33121872507276828</v>
      </c>
      <c r="E76" s="18">
        <f t="shared" si="3"/>
        <v>-0.67556280901601706</v>
      </c>
      <c r="F76" s="18">
        <f t="shared" si="5"/>
        <v>-0.5609138365148203</v>
      </c>
    </row>
    <row r="77" spans="1:6" x14ac:dyDescent="0.2">
      <c r="A77" t="str">
        <f>$A$19</f>
        <v>Real estate</v>
      </c>
      <c r="B77" s="18">
        <f t="shared" si="6"/>
        <v>8.1909745810945225</v>
      </c>
      <c r="C77" s="18">
        <f t="shared" si="4"/>
        <v>4.5562733764028085</v>
      </c>
      <c r="D77" s="18">
        <f t="shared" si="3"/>
        <v>-0.94900748732568152</v>
      </c>
      <c r="E77" s="18">
        <f t="shared" si="3"/>
        <v>0.84539313633893443</v>
      </c>
      <c r="F77" s="18">
        <f t="shared" si="5"/>
        <v>0.243676458203268</v>
      </c>
    </row>
    <row r="78" spans="1:6" x14ac:dyDescent="0.2">
      <c r="A78" t="str">
        <f>$A$20</f>
        <v>Professional services</v>
      </c>
      <c r="B78" s="18">
        <f t="shared" si="6"/>
        <v>6.138862796226352</v>
      </c>
      <c r="C78" s="18">
        <f t="shared" si="4"/>
        <v>8.8131623769870835</v>
      </c>
      <c r="D78" s="18">
        <f t="shared" si="3"/>
        <v>0.65255068352181311</v>
      </c>
      <c r="E78" s="18">
        <f t="shared" si="3"/>
        <v>0.51134708692688324</v>
      </c>
      <c r="F78" s="18">
        <f t="shared" si="5"/>
        <v>0.55839292851198596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-7.2110641540299341</v>
      </c>
      <c r="C79" s="18">
        <f t="shared" ref="C79:C84" si="8">IF(AND(D$3-C$3 &lt;&gt; 0,C21&lt;&gt;0,D21&lt;&gt;0),(EXP(LN(D21/C21)/(D$3-C$3))-1)*100,0)</f>
        <v>0.25637614734377312</v>
      </c>
      <c r="D79" s="18">
        <f t="shared" ref="D79:D84" si="9">IF(AND(E$3-D$3 &lt;&gt; 0,D21&lt;&gt;0,E21&lt;&gt;0),(EXP(LN(E21/D21)/(E$3-D$3))-1)*100,0)</f>
        <v>1.2108075919025074</v>
      </c>
      <c r="E79" s="18">
        <f t="shared" ref="E79:E84" si="10">IF(AND(F$3-E$3 &lt;&gt; 0,E21&lt;&gt;0,F21&lt;&gt;0),(EXP(LN(F21/E21)/(F$3-E$3))-1)*100,0)</f>
        <v>0.60800022731961612</v>
      </c>
      <c r="F79" s="18">
        <f t="shared" si="5"/>
        <v>0.80853603411255026</v>
      </c>
    </row>
    <row r="80" spans="1:6" x14ac:dyDescent="0.2">
      <c r="A80" s="10" t="str">
        <f>$A$22</f>
        <v>Public admin. and defence</v>
      </c>
      <c r="B80" s="18">
        <f t="shared" si="7"/>
        <v>-0.49425150430799647</v>
      </c>
      <c r="C80" s="18">
        <f t="shared" si="8"/>
        <v>3.5694594270648361</v>
      </c>
      <c r="D80" s="18">
        <f t="shared" si="9"/>
        <v>0.77935058138223212</v>
      </c>
      <c r="E80" s="18">
        <f t="shared" si="10"/>
        <v>0.60194564305582343</v>
      </c>
      <c r="F80" s="18">
        <f t="shared" si="5"/>
        <v>0.66104589629176758</v>
      </c>
    </row>
    <row r="81" spans="1:6" x14ac:dyDescent="0.2">
      <c r="A81" s="10" t="str">
        <f>$A$23</f>
        <v>Education</v>
      </c>
      <c r="B81" s="18">
        <f t="shared" si="7"/>
        <v>0.56859145912617759</v>
      </c>
      <c r="C81" s="18">
        <f t="shared" si="8"/>
        <v>-0.57024310912806575</v>
      </c>
      <c r="D81" s="18">
        <f t="shared" si="9"/>
        <v>-0.48744490219899683</v>
      </c>
      <c r="E81" s="18">
        <f t="shared" si="10"/>
        <v>4.0538378142973563E-2</v>
      </c>
      <c r="F81" s="18">
        <f t="shared" si="5"/>
        <v>-0.13576657452075702</v>
      </c>
    </row>
    <row r="82" spans="1:6" x14ac:dyDescent="0.2">
      <c r="A82" s="10" t="str">
        <f>$A$24</f>
        <v>Health and social work</v>
      </c>
      <c r="B82" s="18">
        <f t="shared" si="7"/>
        <v>1.7881956795404941</v>
      </c>
      <c r="C82" s="18">
        <f t="shared" si="8"/>
        <v>-2.9434047765716009</v>
      </c>
      <c r="D82" s="18">
        <f t="shared" si="9"/>
        <v>1.3703603563012035</v>
      </c>
      <c r="E82" s="18">
        <f t="shared" si="10"/>
        <v>0.58143930097462881</v>
      </c>
      <c r="F82" s="18">
        <f t="shared" si="5"/>
        <v>0.84372841268041121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3.2933093315851369</v>
      </c>
      <c r="C83" s="18">
        <f t="shared" si="8"/>
        <v>-8.9248308780603196</v>
      </c>
      <c r="D83" s="18">
        <f t="shared" si="9"/>
        <v>-1.2835675482790965</v>
      </c>
      <c r="E83" s="18">
        <f t="shared" si="10"/>
        <v>0.16963592249197301</v>
      </c>
      <c r="F83" s="18">
        <f t="shared" si="5"/>
        <v>-0.31712676969715137</v>
      </c>
    </row>
    <row r="84" spans="1:6" x14ac:dyDescent="0.2">
      <c r="A84" s="10" t="str">
        <f>$A$26</f>
        <v>Other services</v>
      </c>
      <c r="B84" s="18">
        <f t="shared" si="7"/>
        <v>6.8773969031210358</v>
      </c>
      <c r="C84" s="18">
        <f t="shared" si="8"/>
        <v>1.1867645579802799</v>
      </c>
      <c r="D84" s="18">
        <f t="shared" si="9"/>
        <v>-1.006714566765099</v>
      </c>
      <c r="E84" s="18">
        <f t="shared" si="10"/>
        <v>-0.12617577853288875</v>
      </c>
      <c r="F84" s="18">
        <f t="shared" si="5"/>
        <v>-0.420555544715151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1.2064961440545696</v>
      </c>
      <c r="C86" s="18">
        <f>IF(AND(D$3-C$3 &lt;&gt; 0,C28&lt;&gt;0,D28&lt;&gt;0),(EXP(LN(D28/C28)/(D$3-C$3))-1)*100,0)</f>
        <v>-0.28348090313624619</v>
      </c>
      <c r="D86" s="18">
        <f>IF(AND(E$3-D$3 &lt;&gt; 0,D28&lt;&gt;0,E28&lt;&gt;0),(EXP(LN(E28/D28)/(E$3-D$3))-1)*100,0)</f>
        <v>0.26478155132725334</v>
      </c>
      <c r="E86" s="18">
        <f>IF(AND(F$3-E$3 &lt;&gt; 0,E28&lt;&gt;0,F28&lt;&gt;0),(EXP(LN(F28/E28)/(F$3-E$3))-1)*100,0)</f>
        <v>0.25867798237886319</v>
      </c>
      <c r="F86" s="18">
        <f>IF(AND(F$3-D$3 &lt;&gt; 0,D28&lt;&gt;0,F28&lt;&gt;0),(EXP(LN(F28/D28)/(F$3-D$3))-1)*100,0)</f>
        <v>0.26071246407701754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1.2979999999999769</v>
      </c>
      <c r="C90" s="27">
        <f>D5-C5</f>
        <v>5.1310000000000553</v>
      </c>
      <c r="D90" s="27">
        <f t="shared" si="11"/>
        <v>-0.1909999999999954</v>
      </c>
      <c r="E90" s="27">
        <f t="shared" si="11"/>
        <v>-0.5649999999999995</v>
      </c>
      <c r="F90" s="27">
        <f>F5-D5</f>
        <v>-0.7559999999999949</v>
      </c>
    </row>
    <row r="91" spans="1:6" x14ac:dyDescent="0.2">
      <c r="A91" t="str">
        <f>$A$6</f>
        <v>Mining and quarrying</v>
      </c>
      <c r="B91" s="27">
        <f t="shared" si="11"/>
        <v>-0.44799999999999529</v>
      </c>
      <c r="C91" s="27">
        <f t="shared" ref="C91:C105" si="12">D6-C6</f>
        <v>6.0000000000020037E-3</v>
      </c>
      <c r="D91" s="27">
        <f t="shared" si="11"/>
        <v>-0.40300000000000247</v>
      </c>
      <c r="E91" s="27">
        <f t="shared" si="11"/>
        <v>-0.4220000000000026</v>
      </c>
      <c r="F91" s="27">
        <f t="shared" ref="F91:F111" si="13">F6-D6</f>
        <v>-0.82500000000000506</v>
      </c>
    </row>
    <row r="92" spans="1:6" x14ac:dyDescent="0.2">
      <c r="A92" t="str">
        <f>$A$7</f>
        <v>Food drink and tobacco</v>
      </c>
      <c r="B92" s="27">
        <f t="shared" si="11"/>
        <v>-1.9999999999775753E-3</v>
      </c>
      <c r="C92" s="27">
        <f t="shared" si="12"/>
        <v>-0.4809999999999981</v>
      </c>
      <c r="D92" s="27">
        <f t="shared" si="11"/>
        <v>1.4689999999999586</v>
      </c>
      <c r="E92" s="27">
        <f t="shared" si="11"/>
        <v>1.6950000000000074</v>
      </c>
      <c r="F92" s="27">
        <f t="shared" si="13"/>
        <v>3.163999999999966</v>
      </c>
    </row>
    <row r="93" spans="1:6" x14ac:dyDescent="0.2">
      <c r="A93" t="str">
        <f>$A$8</f>
        <v>Engineering</v>
      </c>
      <c r="B93" s="27">
        <f t="shared" si="11"/>
        <v>-0.8279999999999994</v>
      </c>
      <c r="C93" s="27">
        <f t="shared" si="12"/>
        <v>-0.93700000000003847</v>
      </c>
      <c r="D93" s="27">
        <f t="shared" si="11"/>
        <v>-0.20799999999995933</v>
      </c>
      <c r="E93" s="27">
        <f t="shared" si="11"/>
        <v>-2.0149999999999899</v>
      </c>
      <c r="F93" s="27">
        <f t="shared" si="13"/>
        <v>-2.2229999999999492</v>
      </c>
    </row>
    <row r="94" spans="1:6" x14ac:dyDescent="0.2">
      <c r="A94" t="str">
        <f>$A$9</f>
        <v>Rest of manufacturing</v>
      </c>
      <c r="B94" s="27">
        <f t="shared" si="11"/>
        <v>5.554999999998941</v>
      </c>
      <c r="C94" s="27">
        <f t="shared" si="12"/>
        <v>-2.0549999999992679</v>
      </c>
      <c r="D94" s="27">
        <f t="shared" si="11"/>
        <v>-6.54100000000021</v>
      </c>
      <c r="E94" s="27">
        <f t="shared" si="11"/>
        <v>-6.2830000000000865</v>
      </c>
      <c r="F94" s="27">
        <f t="shared" si="13"/>
        <v>-12.824000000000296</v>
      </c>
    </row>
    <row r="95" spans="1:6" x14ac:dyDescent="0.2">
      <c r="A95" t="str">
        <f>$A$10</f>
        <v>Electricity and gas</v>
      </c>
      <c r="B95" s="27">
        <f t="shared" si="11"/>
        <v>0.78500000000003389</v>
      </c>
      <c r="C95" s="27">
        <f t="shared" si="12"/>
        <v>-1.1250000000000187</v>
      </c>
      <c r="D95" s="27">
        <f t="shared" si="11"/>
        <v>-0.10200000000000209</v>
      </c>
      <c r="E95" s="27">
        <f t="shared" si="11"/>
        <v>0.12400000000000144</v>
      </c>
      <c r="F95" s="27">
        <f t="shared" si="13"/>
        <v>2.1999999999999353E-2</v>
      </c>
    </row>
    <row r="96" spans="1:6" x14ac:dyDescent="0.2">
      <c r="A96" t="str">
        <f>$A$11</f>
        <v>Water and sewerage</v>
      </c>
      <c r="B96" s="27">
        <f t="shared" si="11"/>
        <v>1.0859999999999896</v>
      </c>
      <c r="C96" s="27">
        <f t="shared" si="12"/>
        <v>-0.43999999999998796</v>
      </c>
      <c r="D96" s="27">
        <f t="shared" si="11"/>
        <v>0.23400000000000176</v>
      </c>
      <c r="E96" s="27">
        <f t="shared" si="11"/>
        <v>0.33499999999999641</v>
      </c>
      <c r="F96" s="27">
        <f t="shared" si="13"/>
        <v>0.56899999999999817</v>
      </c>
    </row>
    <row r="97" spans="1:6" x14ac:dyDescent="0.2">
      <c r="A97" t="str">
        <f>$A$12</f>
        <v>Construction</v>
      </c>
      <c r="B97" s="27">
        <f t="shared" si="11"/>
        <v>4.7549999999998391</v>
      </c>
      <c r="C97" s="27">
        <f t="shared" si="12"/>
        <v>-2.1980000000001638</v>
      </c>
      <c r="D97" s="27">
        <f t="shared" si="11"/>
        <v>1.6500000000000199</v>
      </c>
      <c r="E97" s="27">
        <f t="shared" si="11"/>
        <v>3.2150000000000176</v>
      </c>
      <c r="F97" s="27">
        <f t="shared" si="13"/>
        <v>4.8650000000000375</v>
      </c>
    </row>
    <row r="98" spans="1:6" x14ac:dyDescent="0.2">
      <c r="A98" t="str">
        <f>$A$13</f>
        <v>Wholesale and retail trade</v>
      </c>
      <c r="B98" s="27">
        <f t="shared" si="11"/>
        <v>4.1119999999998242</v>
      </c>
      <c r="C98" s="27">
        <f t="shared" si="12"/>
        <v>-8.4129999999997835</v>
      </c>
      <c r="D98" s="27">
        <f t="shared" si="11"/>
        <v>2.7390000000001464</v>
      </c>
      <c r="E98" s="27">
        <f t="shared" si="11"/>
        <v>3.3960000000003276</v>
      </c>
      <c r="F98" s="27">
        <f t="shared" si="13"/>
        <v>6.1350000000004741</v>
      </c>
    </row>
    <row r="99" spans="1:6" x14ac:dyDescent="0.2">
      <c r="A99" t="str">
        <f>$A$14</f>
        <v>Transport and storage</v>
      </c>
      <c r="B99" s="27">
        <f t="shared" si="11"/>
        <v>7.6799999999998576</v>
      </c>
      <c r="C99" s="27">
        <f t="shared" si="12"/>
        <v>7.0390000000000441</v>
      </c>
      <c r="D99" s="27">
        <f t="shared" si="11"/>
        <v>1.715999999999859</v>
      </c>
      <c r="E99" s="27">
        <f t="shared" si="11"/>
        <v>0.48600000000034527</v>
      </c>
      <c r="F99" s="27">
        <f t="shared" si="13"/>
        <v>2.2020000000002042</v>
      </c>
    </row>
    <row r="100" spans="1:6" x14ac:dyDescent="0.2">
      <c r="A100" t="str">
        <f>$A$15</f>
        <v>Accommodation and food</v>
      </c>
      <c r="B100" s="27">
        <f t="shared" si="11"/>
        <v>7.8170000000001139</v>
      </c>
      <c r="C100" s="27">
        <f t="shared" si="12"/>
        <v>-0.94199999999987938</v>
      </c>
      <c r="D100" s="27">
        <f t="shared" si="11"/>
        <v>-0.47500000000003695</v>
      </c>
      <c r="E100" s="27">
        <f t="shared" si="11"/>
        <v>4.1459999999998018</v>
      </c>
      <c r="F100" s="27">
        <f t="shared" si="13"/>
        <v>3.6709999999997649</v>
      </c>
    </row>
    <row r="101" spans="1:6" x14ac:dyDescent="0.2">
      <c r="A101" t="str">
        <f>$A$16</f>
        <v>Media</v>
      </c>
      <c r="B101" s="27">
        <f t="shared" si="11"/>
        <v>1.9029999999999947</v>
      </c>
      <c r="C101" s="27">
        <f t="shared" si="12"/>
        <v>-1.3839999999999888</v>
      </c>
      <c r="D101" s="27">
        <f t="shared" si="11"/>
        <v>-6.7000000000010829E-2</v>
      </c>
      <c r="E101" s="27">
        <f t="shared" si="11"/>
        <v>6.3000000000005052E-2</v>
      </c>
      <c r="F101" s="27">
        <f t="shared" si="13"/>
        <v>-4.0000000000057767E-3</v>
      </c>
    </row>
    <row r="102" spans="1:6" x14ac:dyDescent="0.2">
      <c r="A102" t="str">
        <f>$A$17</f>
        <v>Information technology</v>
      </c>
      <c r="B102" s="27">
        <f t="shared" si="11"/>
        <v>2.7259999999999103</v>
      </c>
      <c r="C102" s="27">
        <f t="shared" si="12"/>
        <v>-2.3109999999999999</v>
      </c>
      <c r="D102" s="27">
        <f t="shared" si="11"/>
        <v>1.6679999999999815</v>
      </c>
      <c r="E102" s="27">
        <f t="shared" si="11"/>
        <v>1.6860000000000035</v>
      </c>
      <c r="F102" s="27">
        <f t="shared" si="13"/>
        <v>3.353999999999985</v>
      </c>
    </row>
    <row r="103" spans="1:6" x14ac:dyDescent="0.2">
      <c r="A103" t="str">
        <f>$A$18</f>
        <v>Finance and insurance</v>
      </c>
      <c r="B103" s="27">
        <f t="shared" si="11"/>
        <v>-0.74100000000004762</v>
      </c>
      <c r="C103" s="27">
        <f t="shared" si="12"/>
        <v>2.0149999999999828</v>
      </c>
      <c r="D103" s="27">
        <f t="shared" si="11"/>
        <v>-0.26899999999995927</v>
      </c>
      <c r="E103" s="27">
        <f t="shared" si="11"/>
        <v>-1.0540000000000411</v>
      </c>
      <c r="F103" s="27">
        <f t="shared" si="13"/>
        <v>-1.3230000000000004</v>
      </c>
    </row>
    <row r="104" spans="1:6" x14ac:dyDescent="0.2">
      <c r="A104" t="str">
        <f>$A$19</f>
        <v>Real estate</v>
      </c>
      <c r="B104" s="27">
        <f t="shared" si="11"/>
        <v>4.7669999999999231</v>
      </c>
      <c r="C104" s="27">
        <f t="shared" si="12"/>
        <v>0.80400000000003757</v>
      </c>
      <c r="D104" s="27">
        <f t="shared" si="11"/>
        <v>-0.85899999999998755</v>
      </c>
      <c r="E104" s="27">
        <f t="shared" si="11"/>
        <v>1.5450000000000195</v>
      </c>
      <c r="F104" s="27">
        <f t="shared" si="13"/>
        <v>0.68600000000003192</v>
      </c>
    </row>
    <row r="105" spans="1:6" x14ac:dyDescent="0.2">
      <c r="A105" t="str">
        <f>$A$20</f>
        <v>Professional services</v>
      </c>
      <c r="B105" s="27">
        <f t="shared" si="11"/>
        <v>17.927000000000092</v>
      </c>
      <c r="C105" s="27">
        <f t="shared" si="12"/>
        <v>7.4509999999999792</v>
      </c>
      <c r="D105" s="27">
        <f t="shared" si="11"/>
        <v>3.0409999999998547</v>
      </c>
      <c r="E105" s="27">
        <f t="shared" si="11"/>
        <v>4.9729999999999279</v>
      </c>
      <c r="F105" s="27">
        <f t="shared" si="13"/>
        <v>8.0139999999997826</v>
      </c>
    </row>
    <row r="106" spans="1:6" x14ac:dyDescent="0.2">
      <c r="A106" s="10" t="str">
        <f>$A$21</f>
        <v>Support services</v>
      </c>
      <c r="B106" s="27">
        <f t="shared" ref="B106:B111" si="14">C21-B21</f>
        <v>-28.859999999999971</v>
      </c>
      <c r="C106" s="27">
        <f t="shared" ref="C106:C111" si="15">D21-C21</f>
        <v>0.21200000000004593</v>
      </c>
      <c r="D106" s="27">
        <f t="shared" ref="D106:D111" si="16">E21-D21</f>
        <v>5.1419999999998964</v>
      </c>
      <c r="E106" s="27">
        <f t="shared" ref="E106:E111" si="17">F21-E21</f>
        <v>5.5019999999997822</v>
      </c>
      <c r="F106" s="27">
        <f t="shared" si="13"/>
        <v>10.643999999999679</v>
      </c>
    </row>
    <row r="107" spans="1:6" x14ac:dyDescent="0.2">
      <c r="A107" s="10" t="str">
        <f>$A$22</f>
        <v>Public admin. and defence</v>
      </c>
      <c r="B107" s="27">
        <f t="shared" si="14"/>
        <v>-0.83500000000015007</v>
      </c>
      <c r="C107" s="27">
        <f t="shared" si="15"/>
        <v>1.4890000000000896</v>
      </c>
      <c r="D107" s="27">
        <f t="shared" si="16"/>
        <v>1.7100000000000577</v>
      </c>
      <c r="E107" s="27">
        <f t="shared" si="17"/>
        <v>2.7779999999999703</v>
      </c>
      <c r="F107" s="27">
        <f t="shared" si="13"/>
        <v>4.488000000000028</v>
      </c>
    </row>
    <row r="108" spans="1:6" x14ac:dyDescent="0.2">
      <c r="A108" s="10" t="str">
        <f>$A$23</f>
        <v>Education</v>
      </c>
      <c r="B108" s="27">
        <f t="shared" si="14"/>
        <v>2.151000000000181</v>
      </c>
      <c r="C108" s="27">
        <f t="shared" si="15"/>
        <v>-0.54700000000001125</v>
      </c>
      <c r="D108" s="27">
        <f t="shared" si="16"/>
        <v>-2.3020000000000209</v>
      </c>
      <c r="E108" s="27">
        <f t="shared" si="17"/>
        <v>0.37800000000005696</v>
      </c>
      <c r="F108" s="27">
        <f t="shared" si="13"/>
        <v>-1.923999999999964</v>
      </c>
    </row>
    <row r="109" spans="1:6" x14ac:dyDescent="0.2">
      <c r="A109" s="10" t="str">
        <f>$A$24</f>
        <v>Health and social work</v>
      </c>
      <c r="B109" s="27">
        <f t="shared" si="14"/>
        <v>9.6660000000000252</v>
      </c>
      <c r="C109" s="27">
        <f t="shared" si="15"/>
        <v>-4.1569999999998402</v>
      </c>
      <c r="D109" s="27">
        <f t="shared" si="16"/>
        <v>9.6530000000002474</v>
      </c>
      <c r="E109" s="27">
        <f t="shared" si="17"/>
        <v>8.7579999999997256</v>
      </c>
      <c r="F109" s="27">
        <f t="shared" si="13"/>
        <v>18.410999999999973</v>
      </c>
    </row>
    <row r="110" spans="1:6" x14ac:dyDescent="0.2">
      <c r="A110" s="10" t="str">
        <f>$A$25</f>
        <v>Arts and entertainment</v>
      </c>
      <c r="B110" s="27">
        <f t="shared" si="14"/>
        <v>3.539999999999921</v>
      </c>
      <c r="C110" s="27">
        <f t="shared" si="15"/>
        <v>-2.5989999999999398</v>
      </c>
      <c r="D110" s="27">
        <f t="shared" si="16"/>
        <v>-1.6590000000000273</v>
      </c>
      <c r="E110" s="27">
        <f t="shared" si="17"/>
        <v>0.42500000000002913</v>
      </c>
      <c r="F110" s="27">
        <f t="shared" si="13"/>
        <v>-1.2339999999999982</v>
      </c>
    </row>
    <row r="111" spans="1:6" x14ac:dyDescent="0.2">
      <c r="A111" s="10" t="str">
        <f>$A$26</f>
        <v>Other services</v>
      </c>
      <c r="B111" s="27">
        <f t="shared" si="14"/>
        <v>6.9680000000000391</v>
      </c>
      <c r="C111" s="27">
        <f t="shared" si="15"/>
        <v>0.35399999999993881</v>
      </c>
      <c r="D111" s="27">
        <f t="shared" si="16"/>
        <v>-1.4889999999999617</v>
      </c>
      <c r="E111" s="27">
        <f t="shared" si="17"/>
        <v>-0.36000000000007404</v>
      </c>
      <c r="F111" s="27">
        <f t="shared" si="13"/>
        <v>-1.8490000000000357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51.021999999998116</v>
      </c>
      <c r="C113" s="29">
        <f>D28-C28</f>
        <v>-3.0879999999986012</v>
      </c>
      <c r="D113" s="29">
        <f>E28-D28</f>
        <v>14.45699999999988</v>
      </c>
      <c r="E113" s="29">
        <f>F28-E28</f>
        <v>28.805999999999585</v>
      </c>
      <c r="F113" s="29">
        <f>F28-D28</f>
        <v>43.262999999999465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Derbyshire and Nottinghamshire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23.743999999999986</v>
      </c>
      <c r="C7" s="31">
        <f>'Ind T1'!C7</f>
        <v>26.464999999999989</v>
      </c>
      <c r="D7" s="31">
        <f>'Ind T1'!D7</f>
        <v>30.037000000000038</v>
      </c>
      <c r="E7" s="31">
        <f>'Ind T1'!E7</f>
        <v>29.575000000000042</v>
      </c>
      <c r="F7" s="31">
        <f>'Ind T1'!F7</f>
        <v>29.04700000000004</v>
      </c>
      <c r="H7" s="31">
        <f>C7-B7</f>
        <v>2.7210000000000036</v>
      </c>
      <c r="I7" s="31">
        <f>D7-C7</f>
        <v>3.5720000000000489</v>
      </c>
      <c r="J7" s="31">
        <f>E7-D7</f>
        <v>-0.46199999999999619</v>
      </c>
      <c r="K7" s="31">
        <f>F7-E7</f>
        <v>-0.52800000000000225</v>
      </c>
      <c r="L7" s="31">
        <f>F7-D7</f>
        <v>-0.98999999999999844</v>
      </c>
    </row>
    <row r="8" spans="1:12" x14ac:dyDescent="0.2">
      <c r="A8" t="str">
        <f>'Ind T2'!A5</f>
        <v>Agriculture</v>
      </c>
      <c r="B8" s="32">
        <f>'Ind T2'!B5</f>
        <v>8.7189999999999994</v>
      </c>
      <c r="C8" s="32">
        <f>'Ind T2'!C5</f>
        <v>10.016999999999976</v>
      </c>
      <c r="D8" s="32">
        <f>'Ind T2'!D5</f>
        <v>15.148000000000032</v>
      </c>
      <c r="E8" s="32">
        <f>'Ind T2'!E5</f>
        <v>14.957000000000036</v>
      </c>
      <c r="F8" s="32">
        <f>'Ind T2'!F5</f>
        <v>14.392000000000037</v>
      </c>
      <c r="H8" s="11">
        <f t="shared" ref="H8:H40" si="0">C8-B8</f>
        <v>1.2979999999999769</v>
      </c>
      <c r="I8" s="31">
        <f t="shared" ref="I8:I38" si="1">D8-C8</f>
        <v>5.1310000000000553</v>
      </c>
      <c r="J8" s="11">
        <f t="shared" ref="J8:J38" si="2">E8-D8</f>
        <v>-0.1909999999999954</v>
      </c>
      <c r="K8" s="11">
        <f t="shared" ref="K8:K38" si="3">F8-E8</f>
        <v>-0.5649999999999995</v>
      </c>
      <c r="L8" s="31">
        <f t="shared" ref="L8:L40" si="4">F8-D8</f>
        <v>-0.7559999999999949</v>
      </c>
    </row>
    <row r="9" spans="1:12" x14ac:dyDescent="0.2">
      <c r="A9" t="str">
        <f>'Ind T2'!A6</f>
        <v>Mining and quarrying</v>
      </c>
      <c r="B9" s="32">
        <f>'Ind T2'!B6</f>
        <v>2.1029999999999958</v>
      </c>
      <c r="C9" s="32">
        <f>'Ind T2'!C6</f>
        <v>1.6550000000000005</v>
      </c>
      <c r="D9" s="32">
        <f>'Ind T2'!D6</f>
        <v>1.6610000000000025</v>
      </c>
      <c r="E9" s="32">
        <f>'Ind T2'!E6</f>
        <v>1.258</v>
      </c>
      <c r="F9" s="32">
        <f>'Ind T2'!F6</f>
        <v>0.83599999999999741</v>
      </c>
      <c r="H9" s="11">
        <f t="shared" si="0"/>
        <v>-0.44799999999999529</v>
      </c>
      <c r="I9" s="31">
        <f t="shared" si="1"/>
        <v>6.0000000000020037E-3</v>
      </c>
      <c r="J9" s="11">
        <f t="shared" si="2"/>
        <v>-0.40300000000000247</v>
      </c>
      <c r="K9" s="11">
        <f t="shared" si="3"/>
        <v>-0.4220000000000026</v>
      </c>
      <c r="L9" s="31">
        <f t="shared" si="4"/>
        <v>-0.82500000000000506</v>
      </c>
    </row>
    <row r="10" spans="1:12" x14ac:dyDescent="0.2">
      <c r="A10" t="str">
        <f>'Ind T2'!A10</f>
        <v>Electricity and gas</v>
      </c>
      <c r="B10" s="32">
        <f>'Ind T2'!B10</f>
        <v>7.0649999999999871</v>
      </c>
      <c r="C10" s="32">
        <f>'Ind T2'!C10</f>
        <v>7.850000000000021</v>
      </c>
      <c r="D10" s="32">
        <f>'Ind T2'!D10</f>
        <v>6.7250000000000023</v>
      </c>
      <c r="E10" s="32">
        <f>'Ind T2'!E10</f>
        <v>6.6230000000000002</v>
      </c>
      <c r="F10" s="32">
        <f>'Ind T2'!F10</f>
        <v>6.7470000000000017</v>
      </c>
      <c r="H10" s="11">
        <f t="shared" si="0"/>
        <v>0.78500000000003389</v>
      </c>
      <c r="I10" s="31">
        <f t="shared" si="1"/>
        <v>-1.1250000000000187</v>
      </c>
      <c r="J10" s="11">
        <f t="shared" si="2"/>
        <v>-0.10200000000000209</v>
      </c>
      <c r="K10" s="11">
        <f t="shared" si="3"/>
        <v>0.12400000000000144</v>
      </c>
      <c r="L10" s="31">
        <f t="shared" si="4"/>
        <v>2.1999999999999353E-2</v>
      </c>
    </row>
    <row r="11" spans="1:12" x14ac:dyDescent="0.2">
      <c r="A11" t="str">
        <f>'Ind T2'!A11</f>
        <v>Water and sewerage</v>
      </c>
      <c r="B11" s="32">
        <f>'Ind T2'!B11</f>
        <v>5.8570000000000029</v>
      </c>
      <c r="C11" s="32">
        <f>'Ind T2'!C11</f>
        <v>6.9429999999999925</v>
      </c>
      <c r="D11" s="32">
        <f>'Ind T2'!D11</f>
        <v>6.5030000000000046</v>
      </c>
      <c r="E11" s="32">
        <f>'Ind T2'!E11</f>
        <v>6.7370000000000063</v>
      </c>
      <c r="F11" s="32">
        <f>'Ind T2'!F11</f>
        <v>7.0720000000000027</v>
      </c>
      <c r="H11" s="11">
        <f t="shared" ref="H11" si="5">C11-B11</f>
        <v>1.0859999999999896</v>
      </c>
      <c r="I11" s="31">
        <f t="shared" ref="I11" si="6">D11-C11</f>
        <v>-0.43999999999998796</v>
      </c>
      <c r="J11" s="11">
        <f t="shared" ref="J11" si="7">E11-D11</f>
        <v>0.23400000000000176</v>
      </c>
      <c r="K11" s="11">
        <f t="shared" ref="K11" si="8">F11-E11</f>
        <v>0.33499999999999641</v>
      </c>
      <c r="L11" s="31">
        <f t="shared" si="4"/>
        <v>0.56899999999999817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131.11400000000043</v>
      </c>
      <c r="C13" s="31">
        <f>'Ind T1'!C8</f>
        <v>135.83899999999937</v>
      </c>
      <c r="D13" s="31">
        <f>'Ind T1'!D8</f>
        <v>132.36600000000007</v>
      </c>
      <c r="E13" s="31">
        <f>'Ind T1'!E8</f>
        <v>127.08599999999987</v>
      </c>
      <c r="F13" s="31">
        <f>'Ind T1'!F8</f>
        <v>120.48299999999981</v>
      </c>
      <c r="H13" s="31">
        <f t="shared" si="0"/>
        <v>4.7249999999989427</v>
      </c>
      <c r="I13" s="31">
        <f t="shared" si="1"/>
        <v>-3.4729999999993026</v>
      </c>
      <c r="J13" s="31">
        <f t="shared" si="2"/>
        <v>-5.2800000000002001</v>
      </c>
      <c r="K13" s="31">
        <f t="shared" si="3"/>
        <v>-6.6030000000000655</v>
      </c>
      <c r="L13" s="31">
        <f t="shared" si="4"/>
        <v>-11.883000000000266</v>
      </c>
    </row>
    <row r="14" spans="1:12" x14ac:dyDescent="0.2">
      <c r="A14" t="str">
        <f>'Ind T2'!A7</f>
        <v>Food drink and tobacco</v>
      </c>
      <c r="B14" s="32">
        <f>'Ind T2'!B7</f>
        <v>19.334999999999994</v>
      </c>
      <c r="C14" s="32">
        <f>'Ind T2'!C7</f>
        <v>19.333000000000016</v>
      </c>
      <c r="D14" s="32">
        <f>'Ind T2'!D7</f>
        <v>18.852000000000018</v>
      </c>
      <c r="E14" s="32">
        <f>'Ind T2'!E7</f>
        <v>20.320999999999977</v>
      </c>
      <c r="F14" s="32">
        <f>'Ind T2'!F7</f>
        <v>22.015999999999984</v>
      </c>
      <c r="H14" s="11">
        <f t="shared" si="0"/>
        <v>-1.9999999999775753E-3</v>
      </c>
      <c r="I14" s="31">
        <f t="shared" si="1"/>
        <v>-0.4809999999999981</v>
      </c>
      <c r="J14" s="11">
        <f t="shared" si="2"/>
        <v>1.4689999999999586</v>
      </c>
      <c r="K14" s="11">
        <f t="shared" si="3"/>
        <v>1.6950000000000074</v>
      </c>
      <c r="L14" s="31">
        <f t="shared" si="4"/>
        <v>3.163999999999966</v>
      </c>
    </row>
    <row r="15" spans="1:12" x14ac:dyDescent="0.2">
      <c r="A15" t="str">
        <f>'Ind T2'!A8</f>
        <v>Engineering</v>
      </c>
      <c r="B15" s="32">
        <f>'Ind T2'!B8</f>
        <v>13.805999999999989</v>
      </c>
      <c r="C15" s="32">
        <f>'Ind T2'!C8</f>
        <v>12.977999999999989</v>
      </c>
      <c r="D15" s="32">
        <f>'Ind T2'!D8</f>
        <v>12.040999999999951</v>
      </c>
      <c r="E15" s="32">
        <f>'Ind T2'!E8</f>
        <v>11.832999999999991</v>
      </c>
      <c r="F15" s="32">
        <f>'Ind T2'!F8</f>
        <v>9.8180000000000014</v>
      </c>
      <c r="H15" s="11">
        <f t="shared" si="0"/>
        <v>-0.8279999999999994</v>
      </c>
      <c r="I15" s="31">
        <f t="shared" si="1"/>
        <v>-0.93700000000003847</v>
      </c>
      <c r="J15" s="11">
        <f t="shared" si="2"/>
        <v>-0.20799999999995933</v>
      </c>
      <c r="K15" s="11">
        <f t="shared" si="3"/>
        <v>-2.0149999999999899</v>
      </c>
      <c r="L15" s="31">
        <f t="shared" si="4"/>
        <v>-2.2229999999999492</v>
      </c>
    </row>
    <row r="16" spans="1:12" x14ac:dyDescent="0.2">
      <c r="A16" t="str">
        <f>'Ind T2'!A9</f>
        <v>Rest of manufacturing</v>
      </c>
      <c r="B16" s="32">
        <f>'Ind T2'!B9</f>
        <v>97.97300000000044</v>
      </c>
      <c r="C16" s="32">
        <f>'Ind T2'!C9</f>
        <v>103.52799999999938</v>
      </c>
      <c r="D16" s="32">
        <f>'Ind T2'!D9</f>
        <v>101.47300000000011</v>
      </c>
      <c r="E16" s="32">
        <f>'Ind T2'!E9</f>
        <v>94.931999999999903</v>
      </c>
      <c r="F16" s="32">
        <f>'Ind T2'!F9</f>
        <v>88.648999999999816</v>
      </c>
      <c r="H16" s="11">
        <f t="shared" si="0"/>
        <v>5.554999999998941</v>
      </c>
      <c r="I16" s="31">
        <f t="shared" si="1"/>
        <v>-2.0549999999992679</v>
      </c>
      <c r="J16" s="11">
        <f t="shared" si="2"/>
        <v>-6.54100000000021</v>
      </c>
      <c r="K16" s="11">
        <f t="shared" si="3"/>
        <v>-6.2830000000000865</v>
      </c>
      <c r="L16" s="31">
        <f t="shared" si="4"/>
        <v>-12.824000000000296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67.311000000000249</v>
      </c>
      <c r="C18" s="31">
        <f>'Ind T1'!C9</f>
        <v>72.066000000000088</v>
      </c>
      <c r="D18" s="31">
        <f>'Ind T1'!D9</f>
        <v>69.867999999999924</v>
      </c>
      <c r="E18" s="31">
        <f>'Ind T1'!E9</f>
        <v>71.517999999999944</v>
      </c>
      <c r="F18" s="31">
        <f>'Ind T1'!F9</f>
        <v>74.732999999999961</v>
      </c>
      <c r="H18" s="31">
        <f t="shared" si="0"/>
        <v>4.7549999999998391</v>
      </c>
      <c r="I18" s="31">
        <f t="shared" si="1"/>
        <v>-2.1980000000001638</v>
      </c>
      <c r="J18" s="31">
        <f t="shared" si="2"/>
        <v>1.6500000000000199</v>
      </c>
      <c r="K18" s="31">
        <f t="shared" si="3"/>
        <v>3.2150000000000176</v>
      </c>
      <c r="L18" s="31">
        <f t="shared" si="4"/>
        <v>4.8650000000000375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265.71199999999982</v>
      </c>
      <c r="C20" s="31">
        <f>'Ind T1'!C10</f>
        <v>285.32099999999963</v>
      </c>
      <c r="D20" s="31">
        <f>'Ind T1'!D10</f>
        <v>283.005</v>
      </c>
      <c r="E20" s="31">
        <f>'Ind T1'!E10</f>
        <v>286.98500000000001</v>
      </c>
      <c r="F20" s="31">
        <f>'Ind T1'!F10</f>
        <v>295.01300000000049</v>
      </c>
      <c r="H20" s="31">
        <f t="shared" si="0"/>
        <v>19.60899999999981</v>
      </c>
      <c r="I20" s="31">
        <f t="shared" si="1"/>
        <v>-2.315999999999633</v>
      </c>
      <c r="J20" s="31">
        <f t="shared" si="2"/>
        <v>3.9800000000000182</v>
      </c>
      <c r="K20" s="31">
        <f t="shared" si="3"/>
        <v>8.0280000000004748</v>
      </c>
      <c r="L20" s="31">
        <f t="shared" si="4"/>
        <v>12.008000000000493</v>
      </c>
    </row>
    <row r="21" spans="1:12" x14ac:dyDescent="0.2">
      <c r="A21" s="10" t="str">
        <f>'Ind T2'!A13</f>
        <v>Wholesale and retail trade</v>
      </c>
      <c r="B21" s="32">
        <f>'Ind T2'!B13</f>
        <v>161.6089999999999</v>
      </c>
      <c r="C21" s="32">
        <f>'Ind T2'!C13</f>
        <v>165.72099999999972</v>
      </c>
      <c r="D21" s="32">
        <f>'Ind T2'!D13</f>
        <v>157.30799999999994</v>
      </c>
      <c r="E21" s="32">
        <f>'Ind T2'!E13</f>
        <v>160.04700000000008</v>
      </c>
      <c r="F21" s="32">
        <f>'Ind T2'!F13</f>
        <v>163.44300000000041</v>
      </c>
      <c r="H21" s="11">
        <f t="shared" si="0"/>
        <v>4.1119999999998242</v>
      </c>
      <c r="I21" s="31">
        <f t="shared" si="1"/>
        <v>-8.4129999999997835</v>
      </c>
      <c r="J21" s="11">
        <f t="shared" si="2"/>
        <v>2.7390000000001464</v>
      </c>
      <c r="K21" s="11">
        <f t="shared" si="3"/>
        <v>3.3960000000003276</v>
      </c>
      <c r="L21" s="31">
        <f t="shared" si="4"/>
        <v>6.1350000000004741</v>
      </c>
    </row>
    <row r="22" spans="1:12" x14ac:dyDescent="0.2">
      <c r="A22" s="10" t="str">
        <f>'Ind T2'!A14</f>
        <v>Transport and storage</v>
      </c>
      <c r="B22" s="32">
        <f>'Ind T2'!B14</f>
        <v>43.941000000000038</v>
      </c>
      <c r="C22" s="32">
        <f>'Ind T2'!C14</f>
        <v>51.620999999999896</v>
      </c>
      <c r="D22" s="32">
        <f>'Ind T2'!D14</f>
        <v>58.65999999999994</v>
      </c>
      <c r="E22" s="32">
        <f>'Ind T2'!E14</f>
        <v>60.375999999999799</v>
      </c>
      <c r="F22" s="32">
        <f>'Ind T2'!F14</f>
        <v>60.862000000000144</v>
      </c>
      <c r="H22" s="11">
        <f t="shared" si="0"/>
        <v>7.6799999999998576</v>
      </c>
      <c r="I22" s="31">
        <f t="shared" si="1"/>
        <v>7.0390000000000441</v>
      </c>
      <c r="J22" s="11">
        <f t="shared" si="2"/>
        <v>1.715999999999859</v>
      </c>
      <c r="K22" s="11">
        <f t="shared" si="3"/>
        <v>0.48600000000034527</v>
      </c>
      <c r="L22" s="31">
        <f t="shared" si="4"/>
        <v>2.2020000000002042</v>
      </c>
    </row>
    <row r="23" spans="1:12" x14ac:dyDescent="0.2">
      <c r="A23" s="10" t="str">
        <f>'Ind T2'!A15</f>
        <v>Accommodation and food</v>
      </c>
      <c r="B23" s="32">
        <f>'Ind T2'!B15</f>
        <v>60.161999999999914</v>
      </c>
      <c r="C23" s="32">
        <f>'Ind T2'!C15</f>
        <v>67.979000000000028</v>
      </c>
      <c r="D23" s="32">
        <f>'Ind T2'!D15</f>
        <v>67.037000000000148</v>
      </c>
      <c r="E23" s="32">
        <f>'Ind T2'!E15</f>
        <v>66.562000000000111</v>
      </c>
      <c r="F23" s="32">
        <f>'Ind T2'!F15</f>
        <v>70.707999999999913</v>
      </c>
      <c r="H23" s="11">
        <f t="shared" si="0"/>
        <v>7.8170000000001139</v>
      </c>
      <c r="I23" s="31">
        <f t="shared" si="1"/>
        <v>-0.94199999999987938</v>
      </c>
      <c r="J23" s="11">
        <f t="shared" si="2"/>
        <v>-0.47500000000003695</v>
      </c>
      <c r="K23" s="11">
        <f t="shared" si="3"/>
        <v>4.1459999999998018</v>
      </c>
      <c r="L23" s="31">
        <f t="shared" si="4"/>
        <v>3.6709999999997649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282.52400000000034</v>
      </c>
      <c r="C25" s="31">
        <f>'Ind T1'!C11</f>
        <v>290.75400000000025</v>
      </c>
      <c r="D25" s="31">
        <f>'Ind T1'!D11</f>
        <v>295.29600000000028</v>
      </c>
      <c r="E25" s="31">
        <f>'Ind T1'!E11</f>
        <v>300.80400000000003</v>
      </c>
      <c r="F25" s="31">
        <f>'Ind T1'!F11</f>
        <v>313.58399999999972</v>
      </c>
      <c r="H25" s="31">
        <f t="shared" si="0"/>
        <v>8.2299999999999045</v>
      </c>
      <c r="I25" s="31">
        <f t="shared" si="1"/>
        <v>4.54200000000003</v>
      </c>
      <c r="J25" s="31">
        <f t="shared" si="2"/>
        <v>5.507999999999754</v>
      </c>
      <c r="K25" s="31">
        <f t="shared" si="3"/>
        <v>12.779999999999688</v>
      </c>
      <c r="L25" s="31">
        <f t="shared" si="4"/>
        <v>18.287999999999442</v>
      </c>
    </row>
    <row r="26" spans="1:12" x14ac:dyDescent="0.2">
      <c r="A26" s="10" t="str">
        <f>'Ind T2'!A16</f>
        <v>Media</v>
      </c>
      <c r="B26" s="11">
        <f>'Ind T2'!B16</f>
        <v>3.3860000000000032</v>
      </c>
      <c r="C26" s="11">
        <f>'Ind T2'!C16</f>
        <v>5.2889999999999979</v>
      </c>
      <c r="D26" s="11">
        <f>'Ind T2'!D16</f>
        <v>3.9050000000000091</v>
      </c>
      <c r="E26" s="11">
        <f>'Ind T2'!E16</f>
        <v>3.8379999999999983</v>
      </c>
      <c r="F26" s="11">
        <f>'Ind T2'!F16</f>
        <v>3.9010000000000034</v>
      </c>
      <c r="H26" s="11">
        <f t="shared" si="0"/>
        <v>1.9029999999999947</v>
      </c>
      <c r="I26" s="31">
        <f t="shared" si="1"/>
        <v>-1.3839999999999888</v>
      </c>
      <c r="J26" s="11">
        <f t="shared" si="2"/>
        <v>-6.7000000000010829E-2</v>
      </c>
      <c r="K26" s="11">
        <f t="shared" si="3"/>
        <v>6.3000000000005052E-2</v>
      </c>
      <c r="L26" s="31">
        <f t="shared" si="4"/>
        <v>-4.0000000000057767E-3</v>
      </c>
    </row>
    <row r="27" spans="1:12" x14ac:dyDescent="0.2">
      <c r="A27" s="10" t="str">
        <f>'Ind T2'!A17</f>
        <v>Information technology</v>
      </c>
      <c r="B27" s="11">
        <f>'Ind T2'!B17</f>
        <v>24.572000000000088</v>
      </c>
      <c r="C27" s="11">
        <f>'Ind T2'!C17</f>
        <v>27.297999999999998</v>
      </c>
      <c r="D27" s="11">
        <f>'Ind T2'!D17</f>
        <v>24.986999999999998</v>
      </c>
      <c r="E27" s="11">
        <f>'Ind T2'!E17</f>
        <v>26.65499999999998</v>
      </c>
      <c r="F27" s="11">
        <f>'Ind T2'!F17</f>
        <v>28.340999999999983</v>
      </c>
      <c r="H27" s="11">
        <f t="shared" si="0"/>
        <v>2.7259999999999103</v>
      </c>
      <c r="I27" s="31">
        <f t="shared" si="1"/>
        <v>-2.3109999999999999</v>
      </c>
      <c r="J27" s="11">
        <f t="shared" si="2"/>
        <v>1.6679999999999815</v>
      </c>
      <c r="K27" s="11">
        <f t="shared" si="3"/>
        <v>1.6860000000000035</v>
      </c>
      <c r="L27" s="31">
        <f t="shared" si="4"/>
        <v>3.353999999999985</v>
      </c>
    </row>
    <row r="28" spans="1:12" x14ac:dyDescent="0.2">
      <c r="A28" s="10" t="str">
        <f>'Ind T2'!A18</f>
        <v>Finance and insurance</v>
      </c>
      <c r="B28" s="11">
        <f>'Ind T2'!B18</f>
        <v>15.077000000000025</v>
      </c>
      <c r="C28" s="11">
        <f>'Ind T2'!C18</f>
        <v>14.335999999999977</v>
      </c>
      <c r="D28" s="11">
        <f>'Ind T2'!D18</f>
        <v>16.35099999999996</v>
      </c>
      <c r="E28" s="11">
        <f>'Ind T2'!E18</f>
        <v>16.082000000000001</v>
      </c>
      <c r="F28" s="11">
        <f>'Ind T2'!F18</f>
        <v>15.02799999999996</v>
      </c>
      <c r="H28" s="11">
        <f t="shared" si="0"/>
        <v>-0.74100000000004762</v>
      </c>
      <c r="I28" s="31">
        <f t="shared" si="1"/>
        <v>2.0149999999999828</v>
      </c>
      <c r="J28" s="11">
        <f t="shared" si="2"/>
        <v>-0.26899999999995927</v>
      </c>
      <c r="K28" s="11">
        <f t="shared" si="3"/>
        <v>-1.0540000000000411</v>
      </c>
      <c r="L28" s="31">
        <f t="shared" si="4"/>
        <v>-1.3230000000000004</v>
      </c>
    </row>
    <row r="29" spans="1:12" x14ac:dyDescent="0.2">
      <c r="A29" s="10" t="str">
        <f>'Ind T2'!A19</f>
        <v>Real estate</v>
      </c>
      <c r="B29" s="11">
        <f>'Ind T2'!B19</f>
        <v>12.879000000000021</v>
      </c>
      <c r="C29" s="11">
        <f>'Ind T2'!C19</f>
        <v>17.645999999999944</v>
      </c>
      <c r="D29" s="11">
        <f>'Ind T2'!D19</f>
        <v>18.449999999999982</v>
      </c>
      <c r="E29" s="11">
        <f>'Ind T2'!E19</f>
        <v>17.590999999999994</v>
      </c>
      <c r="F29" s="11">
        <f>'Ind T2'!F19</f>
        <v>19.136000000000013</v>
      </c>
      <c r="H29" s="11">
        <f t="shared" ref="H29:H31" si="9">C29-B29</f>
        <v>4.7669999999999231</v>
      </c>
      <c r="I29" s="31">
        <f t="shared" ref="I29:I31" si="10">D29-C29</f>
        <v>0.80400000000003757</v>
      </c>
      <c r="J29" s="11">
        <f t="shared" ref="J29:J31" si="11">E29-D29</f>
        <v>-0.85899999999998755</v>
      </c>
      <c r="K29" s="11">
        <f t="shared" ref="K29:K31" si="12">F29-E29</f>
        <v>1.5450000000000195</v>
      </c>
      <c r="L29" s="31">
        <f t="shared" si="4"/>
        <v>0.68600000000003192</v>
      </c>
    </row>
    <row r="30" spans="1:12" x14ac:dyDescent="0.2">
      <c r="A30" s="10" t="str">
        <f>'Ind T2'!A20</f>
        <v>Professional services</v>
      </c>
      <c r="B30" s="11">
        <f>'Ind T2'!B20</f>
        <v>66.617000000000061</v>
      </c>
      <c r="C30" s="11">
        <f>'Ind T2'!C20</f>
        <v>84.544000000000153</v>
      </c>
      <c r="D30" s="11">
        <f>'Ind T2'!D20</f>
        <v>91.995000000000132</v>
      </c>
      <c r="E30" s="11">
        <f>'Ind T2'!E20</f>
        <v>95.035999999999987</v>
      </c>
      <c r="F30" s="11">
        <f>'Ind T2'!F20</f>
        <v>100.00899999999992</v>
      </c>
      <c r="H30" s="11">
        <f t="shared" si="9"/>
        <v>17.927000000000092</v>
      </c>
      <c r="I30" s="31">
        <f t="shared" si="10"/>
        <v>7.4509999999999792</v>
      </c>
      <c r="J30" s="11">
        <f t="shared" si="11"/>
        <v>3.0409999999998547</v>
      </c>
      <c r="K30" s="11">
        <f t="shared" si="12"/>
        <v>4.9729999999999279</v>
      </c>
      <c r="L30" s="31">
        <f t="shared" si="4"/>
        <v>8.0139999999997826</v>
      </c>
    </row>
    <row r="31" spans="1:12" x14ac:dyDescent="0.2">
      <c r="A31" s="10" t="str">
        <f>'Ind T2'!A21</f>
        <v>Support services</v>
      </c>
      <c r="B31" s="11">
        <f>'Ind T2'!B21</f>
        <v>111.55100000000014</v>
      </c>
      <c r="C31" s="11">
        <f>'Ind T2'!C21</f>
        <v>82.691000000000173</v>
      </c>
      <c r="D31" s="11">
        <f>'Ind T2'!D21</f>
        <v>82.903000000000219</v>
      </c>
      <c r="E31" s="11">
        <f>'Ind T2'!E21</f>
        <v>88.045000000000115</v>
      </c>
      <c r="F31" s="11">
        <f>'Ind T2'!F21</f>
        <v>93.546999999999898</v>
      </c>
      <c r="H31" s="11">
        <f t="shared" si="9"/>
        <v>-28.859999999999971</v>
      </c>
      <c r="I31" s="31">
        <f t="shared" si="10"/>
        <v>0.21200000000004593</v>
      </c>
      <c r="J31" s="11">
        <f t="shared" si="11"/>
        <v>5.1419999999998964</v>
      </c>
      <c r="K31" s="11">
        <f t="shared" si="12"/>
        <v>5.5019999999997822</v>
      </c>
      <c r="L31" s="31">
        <f t="shared" si="4"/>
        <v>10.643999999999679</v>
      </c>
    </row>
    <row r="32" spans="1:12" x14ac:dyDescent="0.2">
      <c r="A32" s="10" t="str">
        <f>'Ind T2'!A25</f>
        <v>Arts and entertainment</v>
      </c>
      <c r="B32" s="11">
        <f>'Ind T2'!B25</f>
        <v>25.581000000000007</v>
      </c>
      <c r="C32" s="11">
        <f>'Ind T2'!C25</f>
        <v>29.120999999999928</v>
      </c>
      <c r="D32" s="11">
        <f>'Ind T2'!D25</f>
        <v>26.521999999999988</v>
      </c>
      <c r="E32" s="11">
        <f>'Ind T2'!E25</f>
        <v>24.86299999999996</v>
      </c>
      <c r="F32" s="11">
        <f>'Ind T2'!F25</f>
        <v>25.28799999999999</v>
      </c>
      <c r="H32" s="11">
        <f t="shared" ref="H32" si="13">C32-B32</f>
        <v>3.539999999999921</v>
      </c>
      <c r="I32" s="31">
        <f t="shared" ref="I32:I33" si="14">D32-C32</f>
        <v>-2.5989999999999398</v>
      </c>
      <c r="J32" s="11">
        <f t="shared" ref="J32:J33" si="15">E32-D32</f>
        <v>-1.6590000000000273</v>
      </c>
      <c r="K32" s="11">
        <f t="shared" ref="K32:K33" si="16">F32-E32</f>
        <v>0.42500000000002913</v>
      </c>
      <c r="L32" s="31">
        <f t="shared" si="4"/>
        <v>-1.2339999999999982</v>
      </c>
    </row>
    <row r="33" spans="1:12" x14ac:dyDescent="0.2">
      <c r="A33" s="10" t="str">
        <f>'Ind T2'!A26</f>
        <v>Other services</v>
      </c>
      <c r="B33" s="11">
        <f>'Ind T2'!B26</f>
        <v>22.861000000000001</v>
      </c>
      <c r="C33" s="11">
        <f>'Ind T2'!C26</f>
        <v>29.82900000000004</v>
      </c>
      <c r="D33" s="11">
        <f>'Ind T2'!D26</f>
        <v>30.182999999999979</v>
      </c>
      <c r="E33" s="11">
        <f>'Ind T2'!E26</f>
        <v>28.694000000000017</v>
      </c>
      <c r="F33" s="11">
        <f>'Ind T2'!F26</f>
        <v>28.333999999999943</v>
      </c>
      <c r="H33" s="11">
        <f>C33-B33</f>
        <v>6.9680000000000391</v>
      </c>
      <c r="I33" s="31">
        <f t="shared" si="14"/>
        <v>0.35399999999993881</v>
      </c>
      <c r="J33" s="11">
        <f t="shared" si="15"/>
        <v>-1.4889999999999617</v>
      </c>
      <c r="K33" s="11">
        <f t="shared" si="16"/>
        <v>-0.36000000000007404</v>
      </c>
      <c r="L33" s="31">
        <f t="shared" si="4"/>
        <v>-1.8490000000000357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267.88799999999992</v>
      </c>
      <c r="C35" s="31">
        <f>'Ind T1'!C12</f>
        <v>278.87</v>
      </c>
      <c r="D35" s="31">
        <f>'Ind T1'!D12</f>
        <v>275.65500000000026</v>
      </c>
      <c r="E35" s="31">
        <f>'Ind T1'!E12</f>
        <v>284.71600000000058</v>
      </c>
      <c r="F35" s="31">
        <f>'Ind T1'!F12</f>
        <v>296.63000000000028</v>
      </c>
      <c r="H35" s="31">
        <f t="shared" si="0"/>
        <v>10.982000000000085</v>
      </c>
      <c r="I35" s="31">
        <f t="shared" si="1"/>
        <v>-3.2149999999997476</v>
      </c>
      <c r="J35" s="31">
        <f t="shared" si="2"/>
        <v>9.0610000000003197</v>
      </c>
      <c r="K35" s="31">
        <f t="shared" si="3"/>
        <v>11.913999999999703</v>
      </c>
      <c r="L35" s="31">
        <f t="shared" si="4"/>
        <v>20.975000000000023</v>
      </c>
    </row>
    <row r="36" spans="1:12" x14ac:dyDescent="0.2">
      <c r="A36" s="10" t="str">
        <f>'Ind T2'!A22</f>
        <v>Public admin. and defence</v>
      </c>
      <c r="B36" s="32">
        <f>'Ind T2'!B22</f>
        <v>42.550000000000082</v>
      </c>
      <c r="C36" s="32">
        <f>'Ind T2'!C22</f>
        <v>41.714999999999932</v>
      </c>
      <c r="D36" s="32">
        <f>'Ind T2'!D22</f>
        <v>43.204000000000022</v>
      </c>
      <c r="E36" s="32">
        <f>'Ind T2'!E22</f>
        <v>44.91400000000008</v>
      </c>
      <c r="F36" s="32">
        <f>'Ind T2'!F22</f>
        <v>47.69200000000005</v>
      </c>
      <c r="H36" s="11">
        <f t="shared" si="0"/>
        <v>-0.83500000000015007</v>
      </c>
      <c r="I36" s="31">
        <f t="shared" si="1"/>
        <v>1.4890000000000896</v>
      </c>
      <c r="J36" s="11">
        <f t="shared" si="2"/>
        <v>1.7100000000000577</v>
      </c>
      <c r="K36" s="11">
        <f t="shared" si="3"/>
        <v>2.7779999999999703</v>
      </c>
      <c r="L36" s="31">
        <f t="shared" si="4"/>
        <v>4.488000000000028</v>
      </c>
    </row>
    <row r="37" spans="1:12" x14ac:dyDescent="0.2">
      <c r="A37" s="10" t="str">
        <f>'Ind T2'!A23</f>
        <v>Education</v>
      </c>
      <c r="B37" s="32">
        <f>'Ind T2'!B23</f>
        <v>93.772999999999968</v>
      </c>
      <c r="C37" s="32">
        <f>'Ind T2'!C23</f>
        <v>95.924000000000149</v>
      </c>
      <c r="D37" s="32">
        <f>'Ind T2'!D23</f>
        <v>95.377000000000137</v>
      </c>
      <c r="E37" s="32">
        <f>'Ind T2'!E23</f>
        <v>93.075000000000117</v>
      </c>
      <c r="F37" s="32">
        <f>'Ind T2'!F23</f>
        <v>93.453000000000173</v>
      </c>
      <c r="H37" s="11">
        <f t="shared" si="0"/>
        <v>2.151000000000181</v>
      </c>
      <c r="I37" s="31">
        <f t="shared" si="1"/>
        <v>-0.54700000000001125</v>
      </c>
      <c r="J37" s="11">
        <f t="shared" si="2"/>
        <v>-2.3020000000000209</v>
      </c>
      <c r="K37" s="11">
        <f t="shared" si="3"/>
        <v>0.37800000000005696</v>
      </c>
      <c r="L37" s="31">
        <f t="shared" si="4"/>
        <v>-1.923999999999964</v>
      </c>
    </row>
    <row r="38" spans="1:12" x14ac:dyDescent="0.2">
      <c r="A38" s="10" t="str">
        <f>'Ind T2'!A24</f>
        <v>Health and social work</v>
      </c>
      <c r="B38" s="32">
        <f>'Ind T2'!B24</f>
        <v>131.56499999999991</v>
      </c>
      <c r="C38" s="32">
        <f>'Ind T2'!C24</f>
        <v>141.23099999999994</v>
      </c>
      <c r="D38" s="32">
        <f>'Ind T2'!D24</f>
        <v>137.0740000000001</v>
      </c>
      <c r="E38" s="32">
        <f>'Ind T2'!E24</f>
        <v>146.72700000000034</v>
      </c>
      <c r="F38" s="32">
        <f>'Ind T2'!F24</f>
        <v>155.48500000000007</v>
      </c>
      <c r="H38" s="11">
        <f t="shared" si="0"/>
        <v>9.6660000000000252</v>
      </c>
      <c r="I38" s="31">
        <f t="shared" si="1"/>
        <v>-4.1569999999998402</v>
      </c>
      <c r="J38" s="11">
        <f t="shared" si="2"/>
        <v>9.6530000000002474</v>
      </c>
      <c r="K38" s="11">
        <f t="shared" si="3"/>
        <v>8.7579999999997256</v>
      </c>
      <c r="L38" s="31">
        <f t="shared" si="4"/>
        <v>18.410999999999973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1038.2930000000008</v>
      </c>
      <c r="C40" s="33">
        <f>'Ind T1'!C14</f>
        <v>1089.3149999999994</v>
      </c>
      <c r="D40" s="33">
        <f>'Ind T1'!D14</f>
        <v>1086.2270000000005</v>
      </c>
      <c r="E40" s="33">
        <f>'Ind T1'!E14</f>
        <v>1100.6840000000004</v>
      </c>
      <c r="F40" s="33">
        <f>'Ind T1'!F14</f>
        <v>1129.4900000000002</v>
      </c>
      <c r="G40" s="24"/>
      <c r="H40" s="34">
        <f t="shared" si="0"/>
        <v>51.02199999999857</v>
      </c>
      <c r="I40" s="34">
        <f>D40-C40</f>
        <v>-3.0879999999988286</v>
      </c>
      <c r="J40" s="34">
        <f>E40-D40</f>
        <v>14.45699999999988</v>
      </c>
      <c r="K40" s="34">
        <f>F40-E40</f>
        <v>28.805999999999813</v>
      </c>
      <c r="L40" s="205">
        <f t="shared" si="4"/>
        <v>43.262999999999693</v>
      </c>
    </row>
    <row r="44" spans="1:12" ht="15.75" x14ac:dyDescent="0.25">
      <c r="A44" s="19" t="str">
        <f>CONCATENATE(A1," (Continued)")</f>
        <v>Industry Table 4  Employment by Industry Group in Sector (SIC 2007), 2015-2035, Derbyshire and Nottinghamshire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2.7494494868047781</v>
      </c>
      <c r="C50" s="44">
        <f t="shared" ref="B50:E54" si="17">IF(AND(D$5-C$5 &lt;&gt; 0,C7&lt;&gt;0,D7&lt;&gt;0),(EXP(LN(D7/C7)/(D$5-C$5))-1)*100,0)</f>
        <v>13.497071604005484</v>
      </c>
      <c r="D50" s="44">
        <f t="shared" si="17"/>
        <v>-0.30953086638644267</v>
      </c>
      <c r="E50" s="44">
        <f t="shared" si="17"/>
        <v>-0.17997986287752177</v>
      </c>
      <c r="F50" s="44">
        <f>IF(AND(F$5-D$5 &lt;&gt; 0,D7&lt;&gt;0,F7&lt;&gt;0),(EXP(LN(F7/D7)/(F$5-D$5))-1)*100,0)</f>
        <v>-0.22318222611099614</v>
      </c>
      <c r="H50" s="44">
        <f>(B7/B$40)*100</f>
        <v>2.2868304033639797</v>
      </c>
      <c r="I50" s="44">
        <f>(C7/C$40)*100</f>
        <v>2.4295084525596367</v>
      </c>
      <c r="J50" s="44">
        <f>(D7/D$40)*100</f>
        <v>2.7652599318558666</v>
      </c>
      <c r="K50" s="44">
        <f>(E7/E$40)*100</f>
        <v>2.6869655595974895</v>
      </c>
      <c r="L50" s="44">
        <f>(F7/F$40)*100</f>
        <v>2.5716916484431058</v>
      </c>
    </row>
    <row r="51" spans="1:12" x14ac:dyDescent="0.2">
      <c r="A51" t="str">
        <f>A8</f>
        <v>Agriculture</v>
      </c>
      <c r="B51" s="40">
        <f t="shared" si="17"/>
        <v>3.5303659280587096</v>
      </c>
      <c r="C51" s="44">
        <f t="shared" si="17"/>
        <v>51.222921034242461</v>
      </c>
      <c r="D51" s="40">
        <f t="shared" si="17"/>
        <v>-0.25346009335908137</v>
      </c>
      <c r="E51" s="40">
        <f t="shared" si="17"/>
        <v>-0.38432876951405293</v>
      </c>
      <c r="F51" s="44">
        <f t="shared" ref="F51:F83" si="18">IF(AND(F$5-D$5 &lt;&gt; 0,D8&lt;&gt;0,F8&lt;&gt;0),(EXP(LN(F8/D8)/(F$5-D$5))-1)*100,0)</f>
        <v>-0.34072496651760265</v>
      </c>
      <c r="H51" s="40">
        <f t="shared" ref="H51:L54" si="19">(B8/B$7)*100</f>
        <v>36.720855795148267</v>
      </c>
      <c r="I51" s="40">
        <f t="shared" si="19"/>
        <v>37.849990553561234</v>
      </c>
      <c r="J51" s="40">
        <f t="shared" si="19"/>
        <v>50.431134933581959</v>
      </c>
      <c r="K51" s="40">
        <f t="shared" si="19"/>
        <v>50.57311918850386</v>
      </c>
      <c r="L51" s="40">
        <f t="shared" si="19"/>
        <v>49.547285433951934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-5.8132782089013286</v>
      </c>
      <c r="C52" s="44">
        <f t="shared" si="17"/>
        <v>0.36253776435057894</v>
      </c>
      <c r="D52" s="40">
        <f t="shared" si="17"/>
        <v>-5.4063024715626185</v>
      </c>
      <c r="E52" s="40">
        <f t="shared" si="17"/>
        <v>-4.004126749441328</v>
      </c>
      <c r="F52" s="44">
        <f t="shared" si="18"/>
        <v>-4.4738129779701268</v>
      </c>
      <c r="H52" s="40">
        <f t="shared" si="19"/>
        <v>8.8569743935309848</v>
      </c>
      <c r="I52" s="40">
        <f t="shared" si="19"/>
        <v>6.2535424145097345</v>
      </c>
      <c r="J52" s="40">
        <f t="shared" si="19"/>
        <v>5.5298465226221003</v>
      </c>
      <c r="K52" s="40">
        <f t="shared" si="19"/>
        <v>4.2535925612848624</v>
      </c>
      <c r="L52" s="40">
        <f t="shared" si="19"/>
        <v>2.8780941233173691</v>
      </c>
    </row>
    <row r="53" spans="1:12" x14ac:dyDescent="0.2">
      <c r="A53" t="str">
        <f>A10</f>
        <v>Electricity and gas</v>
      </c>
      <c r="B53" s="40">
        <f t="shared" si="17"/>
        <v>2.6690096080342007</v>
      </c>
      <c r="C53" s="44">
        <f t="shared" si="17"/>
        <v>-14.331210191082999</v>
      </c>
      <c r="D53" s="40">
        <f t="shared" si="17"/>
        <v>-0.30520302544894129</v>
      </c>
      <c r="E53" s="40">
        <f t="shared" si="17"/>
        <v>0.18566737023646418</v>
      </c>
      <c r="F53" s="44">
        <f t="shared" si="18"/>
        <v>2.1775944997326491E-2</v>
      </c>
      <c r="H53" s="40">
        <f t="shared" si="19"/>
        <v>29.754885444743902</v>
      </c>
      <c r="I53" s="40">
        <f t="shared" si="19"/>
        <v>29.661817494804549</v>
      </c>
      <c r="J53" s="40">
        <f t="shared" si="19"/>
        <v>22.389053500682472</v>
      </c>
      <c r="K53" s="40">
        <f t="shared" si="19"/>
        <v>22.393913778529132</v>
      </c>
      <c r="L53" s="40">
        <f t="shared" si="19"/>
        <v>23.227872069404732</v>
      </c>
    </row>
    <row r="54" spans="1:12" x14ac:dyDescent="0.2">
      <c r="A54" t="str">
        <f>A11</f>
        <v>Water and sewerage</v>
      </c>
      <c r="B54" s="40">
        <f t="shared" si="17"/>
        <v>4.3441211002539504</v>
      </c>
      <c r="C54" s="44">
        <f t="shared" si="17"/>
        <v>-6.3373181621775636</v>
      </c>
      <c r="D54" s="40">
        <f t="shared" si="17"/>
        <v>0.70952756509399251</v>
      </c>
      <c r="E54" s="40">
        <f t="shared" si="17"/>
        <v>0.48646545332138302</v>
      </c>
      <c r="F54" s="44">
        <f t="shared" si="18"/>
        <v>0.56076454074125426</v>
      </c>
      <c r="H54" s="40">
        <f t="shared" si="19"/>
        <v>24.667284366576848</v>
      </c>
      <c r="I54" s="40">
        <f t="shared" si="19"/>
        <v>26.23464953712449</v>
      </c>
      <c r="J54" s="40">
        <f t="shared" si="19"/>
        <v>21.649965043113482</v>
      </c>
      <c r="K54" s="40">
        <f t="shared" si="19"/>
        <v>22.779374471682154</v>
      </c>
      <c r="L54" s="40">
        <f t="shared" si="19"/>
        <v>24.346748373325966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0.88900809036860373</v>
      </c>
      <c r="C56" s="44">
        <f t="shared" si="20"/>
        <v>-2.5567031559414644</v>
      </c>
      <c r="D56" s="44">
        <f t="shared" si="20"/>
        <v>-0.81083069592552404</v>
      </c>
      <c r="E56" s="44">
        <f t="shared" si="20"/>
        <v>-0.53213271601469936</v>
      </c>
      <c r="F56" s="44">
        <f t="shared" si="18"/>
        <v>-0.62511894251405797</v>
      </c>
      <c r="H56" s="44">
        <f>(B13/B$40)*100</f>
        <v>12.627842044586677</v>
      </c>
      <c r="I56" s="44">
        <f>(C13/C$40)*100</f>
        <v>12.470130311250598</v>
      </c>
      <c r="J56" s="44">
        <f>(D13/D$40)*100</f>
        <v>12.185850655525963</v>
      </c>
      <c r="K56" s="44">
        <f>(E13/E$40)*100</f>
        <v>11.546093156618959</v>
      </c>
      <c r="L56" s="44">
        <f>(F13/F$40)*100</f>
        <v>10.667026711170509</v>
      </c>
    </row>
    <row r="57" spans="1:12" x14ac:dyDescent="0.2">
      <c r="A57" t="str">
        <f>A14</f>
        <v>Food drink and tobacco</v>
      </c>
      <c r="B57" s="40">
        <f t="shared" si="20"/>
        <v>-2.5860842826186392E-3</v>
      </c>
      <c r="C57" s="44">
        <f t="shared" si="20"/>
        <v>-2.4879739305849968</v>
      </c>
      <c r="D57" s="40">
        <f t="shared" si="20"/>
        <v>1.5120337934257266</v>
      </c>
      <c r="E57" s="40">
        <f t="shared" si="20"/>
        <v>0.80436404057226962</v>
      </c>
      <c r="F57" s="44">
        <f t="shared" si="18"/>
        <v>1.0397041005986596</v>
      </c>
      <c r="H57" s="40">
        <f t="shared" ref="H57:L59" si="21">(B14/B$13)*100</f>
        <v>14.746708970819233</v>
      </c>
      <c r="I57" s="40">
        <f t="shared" si="21"/>
        <v>14.232289695890065</v>
      </c>
      <c r="J57" s="40">
        <f t="shared" si="21"/>
        <v>14.242328090295098</v>
      </c>
      <c r="K57" s="40">
        <f t="shared" si="21"/>
        <v>15.989959554947042</v>
      </c>
      <c r="L57" s="40">
        <f t="shared" si="21"/>
        <v>18.273117369255427</v>
      </c>
    </row>
    <row r="58" spans="1:12" x14ac:dyDescent="0.2">
      <c r="A58" t="str">
        <f>A15</f>
        <v>Engineering</v>
      </c>
      <c r="B58" s="40">
        <f t="shared" si="20"/>
        <v>-1.5342994305182267</v>
      </c>
      <c r="C58" s="44">
        <f t="shared" si="20"/>
        <v>-7.2199106179691714</v>
      </c>
      <c r="D58" s="40">
        <f t="shared" si="20"/>
        <v>-0.34789851601566557</v>
      </c>
      <c r="E58" s="40">
        <f t="shared" si="20"/>
        <v>-1.8494322016907039</v>
      </c>
      <c r="F58" s="44">
        <f t="shared" si="18"/>
        <v>-1.3514518179614798</v>
      </c>
      <c r="H58" s="40">
        <f t="shared" si="21"/>
        <v>10.529767988162929</v>
      </c>
      <c r="I58" s="40">
        <f t="shared" si="21"/>
        <v>9.5539572582248464</v>
      </c>
      <c r="J58" s="40">
        <f t="shared" si="21"/>
        <v>9.0967468987503928</v>
      </c>
      <c r="K58" s="40">
        <f t="shared" si="21"/>
        <v>9.3110177360212791</v>
      </c>
      <c r="L58" s="40">
        <f t="shared" si="21"/>
        <v>8.1488674750794861</v>
      </c>
    </row>
    <row r="59" spans="1:12" x14ac:dyDescent="0.2">
      <c r="A59" t="str">
        <f>A16</f>
        <v>Rest of manufacturing</v>
      </c>
      <c r="B59" s="40">
        <f t="shared" si="20"/>
        <v>1.3883030778349514</v>
      </c>
      <c r="C59" s="44">
        <f t="shared" si="20"/>
        <v>-1.9849702495936206</v>
      </c>
      <c r="D59" s="40">
        <f t="shared" si="20"/>
        <v>-1.3237978394852634</v>
      </c>
      <c r="E59" s="40">
        <f t="shared" si="20"/>
        <v>-0.68242179139202941</v>
      </c>
      <c r="F59" s="44">
        <f t="shared" si="18"/>
        <v>-0.89667567649628355</v>
      </c>
      <c r="H59" s="40">
        <f t="shared" si="21"/>
        <v>74.723523041017827</v>
      </c>
      <c r="I59" s="40">
        <f t="shared" si="21"/>
        <v>76.213753045885099</v>
      </c>
      <c r="J59" s="40">
        <f t="shared" si="21"/>
        <v>76.660925010954514</v>
      </c>
      <c r="K59" s="40">
        <f t="shared" si="21"/>
        <v>74.699022709031681</v>
      </c>
      <c r="L59" s="40">
        <f t="shared" si="21"/>
        <v>73.578015155665071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1.721110711953977</v>
      </c>
      <c r="C61" s="44">
        <f>IF(AND(D$5-C$5 &lt;&gt; 0,C18&lt;&gt;0,D18&lt;&gt;0),(EXP(LN(D18/C18)/(D$5-C$5))-1)*100,0)</f>
        <v>-3.0499819609804413</v>
      </c>
      <c r="D61" s="44">
        <f>IF(AND(E$5-D$5 &lt;&gt; 0,D18&lt;&gt;0,E18&lt;&gt;0),(EXP(LN(E18/D18)/(E$5-D$5))-1)*100,0)</f>
        <v>0.46791971526918275</v>
      </c>
      <c r="E61" s="44">
        <f>IF(AND(F$5-E$5 &lt;&gt; 0,E18&lt;&gt;0,F18&lt;&gt;0),(EXP(LN(F18/E18)/(F$5-E$5))-1)*100,0)</f>
        <v>0.44069416709666687</v>
      </c>
      <c r="F61" s="44">
        <f t="shared" si="18"/>
        <v>0.44976852996845285</v>
      </c>
      <c r="H61" s="44">
        <f>(B18/B$40)*100</f>
        <v>6.4828521428922468</v>
      </c>
      <c r="I61" s="44">
        <f>(C18/C$40)*100</f>
        <v>6.615717216783036</v>
      </c>
      <c r="J61" s="44">
        <f>(D18/D$40)*100</f>
        <v>6.432173017242242</v>
      </c>
      <c r="K61" s="44">
        <f>(E18/E$40)*100</f>
        <v>6.4975960402804001</v>
      </c>
      <c r="L61" s="44">
        <f>(F18/F$40)*100</f>
        <v>6.6165260427272443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1.7959834142249997</v>
      </c>
      <c r="C63" s="44">
        <f t="shared" si="22"/>
        <v>-0.81171732890310544</v>
      </c>
      <c r="D63" s="44">
        <f t="shared" si="22"/>
        <v>0.27969811240233788</v>
      </c>
      <c r="E63" s="44">
        <f t="shared" si="22"/>
        <v>0.2762756755772644</v>
      </c>
      <c r="F63" s="44">
        <f t="shared" si="18"/>
        <v>0.27741647487387056</v>
      </c>
      <c r="H63" s="44">
        <f>(B20/B$40)*100</f>
        <v>25.59123484411429</v>
      </c>
      <c r="I63" s="44">
        <f>(C20/C$40)*100</f>
        <v>26.192699081532872</v>
      </c>
      <c r="J63" s="44">
        <f>(D20/D$40)*100</f>
        <v>26.053946366643423</v>
      </c>
      <c r="K63" s="44">
        <f>(E20/E$40)*100</f>
        <v>26.073332582285186</v>
      </c>
      <c r="L63" s="44">
        <f>(F20/F$40)*100</f>
        <v>26.119133414195829</v>
      </c>
    </row>
    <row r="64" spans="1:12" x14ac:dyDescent="0.2">
      <c r="A64" t="str">
        <f>A21</f>
        <v>Wholesale and retail trade</v>
      </c>
      <c r="B64" s="40">
        <f t="shared" si="22"/>
        <v>0.63012231663359675</v>
      </c>
      <c r="C64" s="44">
        <f t="shared" si="22"/>
        <v>-5.0766046548112786</v>
      </c>
      <c r="D64" s="40">
        <f t="shared" si="22"/>
        <v>0.34583373156209518</v>
      </c>
      <c r="E64" s="40">
        <f t="shared" si="22"/>
        <v>0.21018842285027706</v>
      </c>
      <c r="F64" s="44">
        <f t="shared" si="18"/>
        <v>0.25538313990776107</v>
      </c>
      <c r="H64" s="40">
        <f t="shared" ref="H64:L66" si="23">(B21/B$20)*100</f>
        <v>60.821114590233037</v>
      </c>
      <c r="I64" s="40">
        <f t="shared" si="23"/>
        <v>58.082300286344136</v>
      </c>
      <c r="J64" s="40">
        <f t="shared" si="23"/>
        <v>55.584883659299287</v>
      </c>
      <c r="K64" s="40">
        <f t="shared" si="23"/>
        <v>55.768419952262335</v>
      </c>
      <c r="L64" s="40">
        <f t="shared" si="23"/>
        <v>55.401965337120785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4.1092024017846063</v>
      </c>
      <c r="C65" s="44">
        <f t="shared" si="22"/>
        <v>13.635923364522306</v>
      </c>
      <c r="D65" s="40">
        <f t="shared" si="22"/>
        <v>0.57833818378909552</v>
      </c>
      <c r="E65" s="40">
        <f t="shared" si="22"/>
        <v>8.0205459923288203E-2</v>
      </c>
      <c r="F65" s="44">
        <f t="shared" si="18"/>
        <v>0.24597497451741557</v>
      </c>
      <c r="H65" s="40">
        <f t="shared" si="23"/>
        <v>16.537077738303154</v>
      </c>
      <c r="I65" s="40">
        <f t="shared" si="23"/>
        <v>18.092253987613937</v>
      </c>
      <c r="J65" s="40">
        <f t="shared" si="23"/>
        <v>20.72754898323349</v>
      </c>
      <c r="K65" s="40">
        <f t="shared" si="23"/>
        <v>21.038033346690522</v>
      </c>
      <c r="L65" s="40">
        <f t="shared" si="23"/>
        <v>20.630277309813479</v>
      </c>
    </row>
    <row r="66" spans="1:12" x14ac:dyDescent="0.2">
      <c r="A66" t="str">
        <f>A23</f>
        <v>Accommodation and food</v>
      </c>
      <c r="B66" s="40">
        <f t="shared" si="22"/>
        <v>3.1010591012660571</v>
      </c>
      <c r="C66" s="44">
        <f t="shared" si="22"/>
        <v>-1.3857220612246146</v>
      </c>
      <c r="D66" s="40">
        <f t="shared" si="22"/>
        <v>-0.14211615183272741</v>
      </c>
      <c r="E66" s="40">
        <f t="shared" si="22"/>
        <v>0.60607803078598366</v>
      </c>
      <c r="F66" s="44">
        <f t="shared" si="18"/>
        <v>0.356059155965327</v>
      </c>
      <c r="H66" s="40">
        <f t="shared" si="23"/>
        <v>22.641807671463823</v>
      </c>
      <c r="I66" s="40">
        <f t="shared" si="23"/>
        <v>23.825445726041938</v>
      </c>
      <c r="J66" s="40">
        <f t="shared" si="23"/>
        <v>23.687567357467234</v>
      </c>
      <c r="K66" s="40">
        <f t="shared" si="23"/>
        <v>23.193546701047129</v>
      </c>
      <c r="L66" s="40">
        <f t="shared" si="23"/>
        <v>23.967757353065728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0.72043388017382082</v>
      </c>
      <c r="C68" s="44">
        <f t="shared" si="24"/>
        <v>1.5621453187230516</v>
      </c>
      <c r="D68" s="44">
        <f t="shared" si="24"/>
        <v>0.37029684592415624</v>
      </c>
      <c r="E68" s="44">
        <f t="shared" si="24"/>
        <v>0.41695059941315726</v>
      </c>
      <c r="F68" s="44">
        <f t="shared" si="18"/>
        <v>0.401396939255938</v>
      </c>
      <c r="H68" s="44">
        <f>(B25/B$40)*100</f>
        <v>27.210430966981392</v>
      </c>
      <c r="I68" s="44">
        <f>(C25/C$40)*100</f>
        <v>26.691452885529017</v>
      </c>
      <c r="J68" s="44">
        <f>(D25/D$40)*100</f>
        <v>27.18547780528381</v>
      </c>
      <c r="K68" s="44">
        <f>(E25/E$40)*100</f>
        <v>27.32882462178063</v>
      </c>
      <c r="L68" s="44">
        <f>(F25/F$40)*100</f>
        <v>27.763326811215649</v>
      </c>
    </row>
    <row r="69" spans="1:12" x14ac:dyDescent="0.2">
      <c r="A69" t="str">
        <f>A26</f>
        <v>Media</v>
      </c>
      <c r="B69" s="40">
        <f t="shared" si="24"/>
        <v>11.794812864219795</v>
      </c>
      <c r="C69" s="44">
        <f t="shared" si="24"/>
        <v>-26.16751748912818</v>
      </c>
      <c r="D69" s="40">
        <f t="shared" si="24"/>
        <v>-0.34552938267984334</v>
      </c>
      <c r="E69" s="40">
        <f t="shared" si="24"/>
        <v>0.16294794551090508</v>
      </c>
      <c r="F69" s="44">
        <f t="shared" si="18"/>
        <v>-6.8321183810393649E-3</v>
      </c>
      <c r="H69" s="40">
        <f t="shared" ref="H69:L71" si="25">(B26/B$25)*100</f>
        <v>1.1984822528351571</v>
      </c>
      <c r="I69" s="40">
        <f t="shared" si="25"/>
        <v>1.8190635382488267</v>
      </c>
      <c r="J69" s="40">
        <f t="shared" si="25"/>
        <v>1.3224019289120088</v>
      </c>
      <c r="K69" s="40">
        <f t="shared" si="25"/>
        <v>1.2759138841238806</v>
      </c>
      <c r="L69" s="40">
        <f t="shared" si="25"/>
        <v>1.2440047961630718</v>
      </c>
    </row>
    <row r="70" spans="1:12" x14ac:dyDescent="0.2">
      <c r="A70" t="str">
        <f>A27</f>
        <v>Information technology</v>
      </c>
      <c r="B70" s="40">
        <f t="shared" si="24"/>
        <v>2.665039999699248</v>
      </c>
      <c r="C70" s="44">
        <f t="shared" si="24"/>
        <v>-8.4658216719173609</v>
      </c>
      <c r="D70" s="40">
        <f t="shared" si="24"/>
        <v>1.3008090725679322</v>
      </c>
      <c r="E70" s="40">
        <f t="shared" si="24"/>
        <v>0.61521239726147758</v>
      </c>
      <c r="F70" s="44">
        <f t="shared" si="18"/>
        <v>0.84322750213019493</v>
      </c>
      <c r="H70" s="40">
        <f t="shared" si="25"/>
        <v>8.6973142104741754</v>
      </c>
      <c r="I70" s="40">
        <f t="shared" si="25"/>
        <v>9.3886928468739796</v>
      </c>
      <c r="J70" s="40">
        <f t="shared" si="25"/>
        <v>8.4616791287386128</v>
      </c>
      <c r="K70" s="40">
        <f t="shared" si="25"/>
        <v>8.8612518450552447</v>
      </c>
      <c r="L70" s="40">
        <f t="shared" si="25"/>
        <v>9.0377697841726636</v>
      </c>
    </row>
    <row r="71" spans="1:12" x14ac:dyDescent="0.2">
      <c r="A71" t="str">
        <f>A28</f>
        <v>Finance and insurance</v>
      </c>
      <c r="B71" s="40">
        <f t="shared" si="24"/>
        <v>-1.252010004607429</v>
      </c>
      <c r="C71" s="44">
        <f t="shared" si="24"/>
        <v>14.055524553571331</v>
      </c>
      <c r="D71" s="40">
        <f t="shared" si="24"/>
        <v>-0.33121872507276828</v>
      </c>
      <c r="E71" s="40">
        <f t="shared" si="24"/>
        <v>-0.67556280901601706</v>
      </c>
      <c r="F71" s="44">
        <f t="shared" si="18"/>
        <v>-0.5609138365148203</v>
      </c>
      <c r="H71" s="40">
        <f t="shared" si="25"/>
        <v>5.3365377808610974</v>
      </c>
      <c r="I71" s="40">
        <f t="shared" si="25"/>
        <v>4.9306286413944314</v>
      </c>
      <c r="J71" s="40">
        <f t="shared" si="25"/>
        <v>5.5371559384481825</v>
      </c>
      <c r="K71" s="40">
        <f t="shared" si="25"/>
        <v>5.3463384795414948</v>
      </c>
      <c r="L71" s="40">
        <f t="shared" si="25"/>
        <v>4.7923363436909963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8.1909745810945225</v>
      </c>
      <c r="C72" s="44">
        <f t="shared" si="27"/>
        <v>4.5562733764028085</v>
      </c>
      <c r="D72" s="40">
        <f t="shared" si="27"/>
        <v>-0.94900748732568152</v>
      </c>
      <c r="E72" s="40">
        <f t="shared" si="27"/>
        <v>0.84539313633893443</v>
      </c>
      <c r="F72" s="44">
        <f t="shared" si="18"/>
        <v>0.243676458203268</v>
      </c>
      <c r="H72" s="40">
        <f t="shared" ref="H72:L72" si="28">(B29/B$25)*100</f>
        <v>4.5585507779870049</v>
      </c>
      <c r="I72" s="40">
        <f t="shared" si="28"/>
        <v>6.0690480612476279</v>
      </c>
      <c r="J72" s="40">
        <f t="shared" si="28"/>
        <v>6.2479681404421203</v>
      </c>
      <c r="K72" s="40">
        <f t="shared" si="28"/>
        <v>5.8479940426324095</v>
      </c>
      <c r="L72" s="40">
        <f t="shared" si="28"/>
        <v>6.1023521608245419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6.138862796226352</v>
      </c>
      <c r="C73" s="44">
        <f t="shared" si="29"/>
        <v>8.8131623769870835</v>
      </c>
      <c r="D73" s="40">
        <f t="shared" si="29"/>
        <v>0.65255068352181311</v>
      </c>
      <c r="E73" s="40">
        <f t="shared" si="29"/>
        <v>0.51134708692688324</v>
      </c>
      <c r="F73" s="44">
        <f t="shared" si="18"/>
        <v>0.55839292851198596</v>
      </c>
      <c r="H73" s="40">
        <f t="shared" ref="H73:L73" si="30">(B30/B$25)*100</f>
        <v>23.579235746343667</v>
      </c>
      <c r="I73" s="40">
        <f t="shared" si="30"/>
        <v>29.07750194322351</v>
      </c>
      <c r="J73" s="40">
        <f t="shared" si="30"/>
        <v>31.153486671001318</v>
      </c>
      <c r="K73" s="40">
        <f t="shared" si="30"/>
        <v>31.593994760707961</v>
      </c>
      <c r="L73" s="40">
        <f t="shared" si="30"/>
        <v>31.892252155722232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-7.2110641540299341</v>
      </c>
      <c r="C74" s="44">
        <f t="shared" si="31"/>
        <v>0.25637614734377312</v>
      </c>
      <c r="D74" s="40">
        <f t="shared" si="31"/>
        <v>1.2108075919025074</v>
      </c>
      <c r="E74" s="40">
        <f t="shared" si="31"/>
        <v>0.60800022731961612</v>
      </c>
      <c r="F74" s="44">
        <f t="shared" si="18"/>
        <v>0.80853603411255026</v>
      </c>
      <c r="H74" s="40">
        <f>(B31/B$25)*100</f>
        <v>39.483725276436694</v>
      </c>
      <c r="I74" s="40">
        <f t="shared" ref="I74:L74" si="32">(C31/C$25)*100</f>
        <v>28.4401934281214</v>
      </c>
      <c r="J74" s="40">
        <f t="shared" si="32"/>
        <v>28.074542154313008</v>
      </c>
      <c r="K74" s="40">
        <f t="shared" si="32"/>
        <v>29.269890028058171</v>
      </c>
      <c r="L74" s="40">
        <f t="shared" si="32"/>
        <v>29.831560283687935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3.2933093315851369</v>
      </c>
      <c r="C75" s="44">
        <f t="shared" si="33"/>
        <v>-8.9248308780603196</v>
      </c>
      <c r="D75" s="40">
        <f t="shared" si="33"/>
        <v>-1.2835675482790965</v>
      </c>
      <c r="E75" s="40">
        <f t="shared" si="33"/>
        <v>0.16963592249197301</v>
      </c>
      <c r="F75" s="44">
        <f t="shared" si="18"/>
        <v>-0.31712676969715137</v>
      </c>
      <c r="H75" s="40">
        <f t="shared" ref="H75:L75" si="34">(B32/B$25)*100</f>
        <v>9.0544520111565667</v>
      </c>
      <c r="I75" s="40">
        <f t="shared" si="34"/>
        <v>10.015683361191902</v>
      </c>
      <c r="J75" s="40">
        <f t="shared" si="34"/>
        <v>8.9814965322930078</v>
      </c>
      <c r="K75" s="40">
        <f t="shared" si="34"/>
        <v>8.265515086235542</v>
      </c>
      <c r="L75" s="40">
        <f t="shared" si="34"/>
        <v>8.0641869483136936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6.8773969031210358</v>
      </c>
      <c r="C76" s="44">
        <f t="shared" si="35"/>
        <v>1.1867645579802799</v>
      </c>
      <c r="D76" s="40">
        <f t="shared" si="35"/>
        <v>-1.006714566765099</v>
      </c>
      <c r="E76" s="40">
        <f t="shared" si="35"/>
        <v>-0.12617577853288875</v>
      </c>
      <c r="F76" s="44">
        <f t="shared" si="18"/>
        <v>-0.420555544715151</v>
      </c>
      <c r="H76" s="40">
        <f t="shared" ref="H76:L76" si="36">(B33/B$25)*100</f>
        <v>8.0917019439056403</v>
      </c>
      <c r="I76" s="40">
        <f t="shared" si="36"/>
        <v>10.259188179698308</v>
      </c>
      <c r="J76" s="40">
        <f t="shared" si="36"/>
        <v>10.221269505851739</v>
      </c>
      <c r="K76" s="40">
        <f t="shared" si="36"/>
        <v>9.5391018736453024</v>
      </c>
      <c r="L76" s="40">
        <f t="shared" si="36"/>
        <v>9.0355375274248591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1.0094797313054515</v>
      </c>
      <c r="C78" s="44">
        <f t="shared" ref="C78:C83" si="38">IF(AND(D$5-C$5 &lt;&gt; 0,C35&lt;&gt;0,D35&lt;&gt;0),(EXP(LN(D35/C35)/(D$5-C$5))-1)*100,0)</f>
        <v>-1.1528669272419911</v>
      </c>
      <c r="D78" s="44">
        <f t="shared" si="37"/>
        <v>0.64893870990494484</v>
      </c>
      <c r="E78" s="44">
        <f t="shared" si="37"/>
        <v>0.4107751648610547</v>
      </c>
      <c r="F78" s="44">
        <f t="shared" si="18"/>
        <v>0.490100329311427</v>
      </c>
      <c r="H78" s="44">
        <f>(B35/B$40)*100</f>
        <v>25.800809598061409</v>
      </c>
      <c r="I78" s="44">
        <f>(C35/C$40)*100</f>
        <v>25.600492052344837</v>
      </c>
      <c r="J78" s="44">
        <f>(D35/D$40)*100</f>
        <v>25.377292223448698</v>
      </c>
      <c r="K78" s="44">
        <f>(E35/E$40)*100</f>
        <v>25.867188039437337</v>
      </c>
      <c r="L78" s="44">
        <f>(F35/F$40)*100</f>
        <v>26.262295372247667</v>
      </c>
    </row>
    <row r="79" spans="1:12" x14ac:dyDescent="0.2">
      <c r="A79" t="str">
        <f>A36</f>
        <v>Public admin. and defence</v>
      </c>
      <c r="B79" s="40">
        <f t="shared" si="37"/>
        <v>-0.49425150430799647</v>
      </c>
      <c r="C79" s="44">
        <f t="shared" si="38"/>
        <v>3.5694594270648361</v>
      </c>
      <c r="D79" s="40">
        <f t="shared" si="37"/>
        <v>0.77935058138223212</v>
      </c>
      <c r="E79" s="40">
        <f t="shared" si="37"/>
        <v>0.60194564305582343</v>
      </c>
      <c r="F79" s="44">
        <f t="shared" si="18"/>
        <v>0.66104589629176758</v>
      </c>
      <c r="H79" s="40">
        <f>(B36/B$35)*100</f>
        <v>15.88350355372398</v>
      </c>
      <c r="I79" s="40">
        <f t="shared" ref="I79:L81" si="39">(C36/C$35)*100</f>
        <v>14.958582852225028</v>
      </c>
      <c r="J79" s="40">
        <f t="shared" si="39"/>
        <v>15.673214706789276</v>
      </c>
      <c r="K79" s="40">
        <f t="shared" si="39"/>
        <v>15.775017912586572</v>
      </c>
      <c r="L79" s="40">
        <f t="shared" si="39"/>
        <v>16.077942217577455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0.56859145912617759</v>
      </c>
      <c r="C80" s="44">
        <f t="shared" si="38"/>
        <v>-0.57024310912806575</v>
      </c>
      <c r="D80" s="40">
        <f t="shared" si="40"/>
        <v>-0.48744490219899683</v>
      </c>
      <c r="E80" s="40">
        <f t="shared" si="40"/>
        <v>4.0538378142973563E-2</v>
      </c>
      <c r="F80" s="44">
        <f t="shared" si="18"/>
        <v>-0.13576657452075702</v>
      </c>
      <c r="H80" s="40">
        <f>(B37/B$35)*100</f>
        <v>35.004554142029505</v>
      </c>
      <c r="I80" s="40">
        <f t="shared" si="39"/>
        <v>34.397389464625142</v>
      </c>
      <c r="J80" s="40">
        <f t="shared" si="39"/>
        <v>34.600134225753223</v>
      </c>
      <c r="K80" s="40">
        <f t="shared" si="39"/>
        <v>32.690470503940745</v>
      </c>
      <c r="L80" s="40">
        <f t="shared" si="39"/>
        <v>31.504905100630442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1.7881956795404941</v>
      </c>
      <c r="C81" s="44">
        <f t="shared" si="38"/>
        <v>-2.9434047765716009</v>
      </c>
      <c r="D81" s="40">
        <f t="shared" si="40"/>
        <v>1.3703603563012035</v>
      </c>
      <c r="E81" s="40">
        <f t="shared" si="40"/>
        <v>0.58143930097462881</v>
      </c>
      <c r="F81" s="44">
        <f t="shared" si="18"/>
        <v>0.84372841268041121</v>
      </c>
      <c r="H81" s="40">
        <f>(B38/B$35)*100</f>
        <v>49.111942304246533</v>
      </c>
      <c r="I81" s="40">
        <f t="shared" si="39"/>
        <v>50.644027683149829</v>
      </c>
      <c r="J81" s="40">
        <f t="shared" si="39"/>
        <v>49.726651067457503</v>
      </c>
      <c r="K81" s="40">
        <f t="shared" si="39"/>
        <v>51.534511583472678</v>
      </c>
      <c r="L81" s="40">
        <f t="shared" si="39"/>
        <v>52.417152681792103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1.2064961440545696</v>
      </c>
      <c r="C83" s="206">
        <f t="shared" si="38"/>
        <v>-0.28348090313626839</v>
      </c>
      <c r="D83" s="43">
        <f>IF(AND(E$5-D$5 &lt;&gt; 0,D40&lt;&gt;0,E40&lt;&gt;0),(EXP(LN(E40/D40)/(E$5-D$5))-1)*100,0)</f>
        <v>0.26478155132725334</v>
      </c>
      <c r="E83" s="43">
        <f>IF(AND(F$5-E$5 &lt;&gt; 0,E40&lt;&gt;0,F40&lt;&gt;0),(EXP(LN(F40/E40)/(F$5-E$5))-1)*100,0)</f>
        <v>0.25867798237886319</v>
      </c>
      <c r="F83" s="206">
        <f t="shared" si="18"/>
        <v>0.26071246407701754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4.8142990193493773</v>
      </c>
      <c r="C89" s="44">
        <f>IF(AND(F$5-D$5 &lt;&gt; 0,D7&lt;&gt;0,F7&lt;&gt;0),(EXP(LN(F7/D7)/(F$5-D$5))-1)*100,0)</f>
        <v>-0.22318222611099614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11.680596204467708</v>
      </c>
      <c r="C90" s="44">
        <f t="shared" ref="C90:C122" si="43">IF(AND(F$5-D$5 &lt;&gt; 0,D8&lt;&gt;0,F8&lt;&gt;0),(EXP(LN(F8/D8)/(F$5-D$5))-1)*100,0)</f>
        <v>-0.34072496651760265</v>
      </c>
    </row>
    <row r="91" spans="1:12" x14ac:dyDescent="0.2">
      <c r="A91" s="30" t="str">
        <f t="shared" si="41"/>
        <v>Mining and quarrying</v>
      </c>
      <c r="B91" s="44">
        <f t="shared" si="42"/>
        <v>-4.6092920496998646</v>
      </c>
      <c r="C91" s="44">
        <f t="shared" si="43"/>
        <v>-4.4738129779701268</v>
      </c>
    </row>
    <row r="92" spans="1:12" x14ac:dyDescent="0.2">
      <c r="A92" s="30" t="str">
        <f t="shared" si="41"/>
        <v>Electricity and gas</v>
      </c>
      <c r="B92" s="44">
        <f t="shared" si="42"/>
        <v>-0.98157263056851685</v>
      </c>
      <c r="C92" s="44">
        <f t="shared" si="43"/>
        <v>2.1775944997326491E-2</v>
      </c>
    </row>
    <row r="93" spans="1:12" x14ac:dyDescent="0.2">
      <c r="A93" s="30" t="str">
        <f t="shared" si="41"/>
        <v>Water and sewerage</v>
      </c>
      <c r="B93" s="44">
        <f t="shared" si="42"/>
        <v>2.1145683786613967</v>
      </c>
      <c r="C93" s="44">
        <f t="shared" si="43"/>
        <v>0.56076454074125426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0.19025353606965112</v>
      </c>
      <c r="C95" s="44">
        <f t="shared" si="43"/>
        <v>-0.62511894251405797</v>
      </c>
    </row>
    <row r="96" spans="1:12" x14ac:dyDescent="0.2">
      <c r="A96" s="30" t="str">
        <f t="shared" si="41"/>
        <v>Food drink and tobacco</v>
      </c>
      <c r="B96" s="44">
        <f t="shared" si="42"/>
        <v>-0.50468050682345167</v>
      </c>
      <c r="C96" s="44">
        <f t="shared" si="43"/>
        <v>1.0397041005986596</v>
      </c>
    </row>
    <row r="97" spans="1:3" x14ac:dyDescent="0.2">
      <c r="A97" s="30" t="str">
        <f t="shared" si="41"/>
        <v>Engineering</v>
      </c>
      <c r="B97" s="44">
        <f t="shared" si="42"/>
        <v>-2.6986339643909285</v>
      </c>
      <c r="C97" s="44">
        <f t="shared" si="43"/>
        <v>-1.3514518179614798</v>
      </c>
    </row>
    <row r="98" spans="1:3" x14ac:dyDescent="0.2">
      <c r="A98" s="30" t="str">
        <f t="shared" si="41"/>
        <v>Rest of manufacturing</v>
      </c>
      <c r="B98" s="44">
        <f t="shared" si="42"/>
        <v>0.70448636658280162</v>
      </c>
      <c r="C98" s="44">
        <f t="shared" si="43"/>
        <v>-0.89667567649628355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0.74846866859947792</v>
      </c>
      <c r="C100" s="44">
        <f t="shared" si="43"/>
        <v>0.44976852996845285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1.269015520364869</v>
      </c>
      <c r="C102" s="44">
        <f t="shared" si="43"/>
        <v>0.27741647487387056</v>
      </c>
    </row>
    <row r="103" spans="1:3" x14ac:dyDescent="0.2">
      <c r="A103" s="30" t="str">
        <f t="shared" si="41"/>
        <v>Wholesale and retail trade</v>
      </c>
      <c r="B103" s="44">
        <f t="shared" si="42"/>
        <v>-0.53803081362699956</v>
      </c>
      <c r="C103" s="44">
        <f t="shared" si="43"/>
        <v>0.25538313990776107</v>
      </c>
    </row>
    <row r="104" spans="1:3" x14ac:dyDescent="0.2">
      <c r="A104" s="30" t="str">
        <f t="shared" si="41"/>
        <v>Transport and storage</v>
      </c>
      <c r="B104" s="44">
        <f t="shared" si="42"/>
        <v>5.9484053567269157</v>
      </c>
      <c r="C104" s="44">
        <f t="shared" si="43"/>
        <v>0.24597497451741557</v>
      </c>
    </row>
    <row r="105" spans="1:3" x14ac:dyDescent="0.2">
      <c r="A105" s="30" t="str">
        <f t="shared" si="41"/>
        <v>Accommodation and food</v>
      </c>
      <c r="B105" s="44">
        <f t="shared" si="42"/>
        <v>2.1876615888527517</v>
      </c>
      <c r="C105" s="44">
        <f t="shared" si="43"/>
        <v>0.356059155965327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0.88821624465349469</v>
      </c>
      <c r="C107" s="44">
        <f t="shared" si="43"/>
        <v>0.401396939255938</v>
      </c>
    </row>
    <row r="108" spans="1:3" x14ac:dyDescent="0.2">
      <c r="A108" s="30" t="str">
        <f t="shared" si="41"/>
        <v>Media</v>
      </c>
      <c r="B108" s="44">
        <f t="shared" si="42"/>
        <v>2.8932338337727792</v>
      </c>
      <c r="C108" s="44">
        <f t="shared" si="43"/>
        <v>-6.8321183810393649E-3</v>
      </c>
    </row>
    <row r="109" spans="1:3" x14ac:dyDescent="0.2">
      <c r="A109" s="30" t="str">
        <f t="shared" si="41"/>
        <v>Information technology</v>
      </c>
      <c r="B109" s="44">
        <f t="shared" si="42"/>
        <v>0.33552375142513746</v>
      </c>
      <c r="C109" s="44">
        <f t="shared" si="43"/>
        <v>0.84322750213019493</v>
      </c>
    </row>
    <row r="110" spans="1:3" x14ac:dyDescent="0.2">
      <c r="A110" s="30" t="str">
        <f t="shared" si="41"/>
        <v>Finance and insurance</v>
      </c>
      <c r="B110" s="44">
        <f t="shared" si="42"/>
        <v>1.6356050073413675</v>
      </c>
      <c r="C110" s="44">
        <f t="shared" si="43"/>
        <v>-0.5609138365148203</v>
      </c>
    </row>
    <row r="111" spans="1:3" x14ac:dyDescent="0.2">
      <c r="A111" s="30" t="str">
        <f t="shared" si="41"/>
        <v>Real estate</v>
      </c>
      <c r="B111" s="44">
        <f t="shared" si="42"/>
        <v>7.4540639878696524</v>
      </c>
      <c r="C111" s="44">
        <f t="shared" si="43"/>
        <v>0.243676458203268</v>
      </c>
    </row>
    <row r="112" spans="1:3" x14ac:dyDescent="0.2">
      <c r="A112" s="30" t="str">
        <f t="shared" si="41"/>
        <v>Professional services</v>
      </c>
      <c r="B112" s="44">
        <f t="shared" si="42"/>
        <v>6.6684122132942392</v>
      </c>
      <c r="C112" s="44">
        <f t="shared" si="43"/>
        <v>0.55839292851198596</v>
      </c>
    </row>
    <row r="113" spans="1:3" x14ac:dyDescent="0.2">
      <c r="A113" s="30" t="str">
        <f t="shared" si="41"/>
        <v>Support services</v>
      </c>
      <c r="B113" s="44">
        <f t="shared" si="42"/>
        <v>-5.7634548757022568</v>
      </c>
      <c r="C113" s="44">
        <f t="shared" si="43"/>
        <v>0.80853603411255026</v>
      </c>
    </row>
    <row r="114" spans="1:3" x14ac:dyDescent="0.2">
      <c r="A114" s="30" t="str">
        <f t="shared" si="41"/>
        <v>Arts and entertainment</v>
      </c>
      <c r="B114" s="44">
        <f t="shared" si="42"/>
        <v>0.72511005986606314</v>
      </c>
      <c r="C114" s="44">
        <f t="shared" si="43"/>
        <v>-0.31712676969715137</v>
      </c>
    </row>
    <row r="115" spans="1:3" x14ac:dyDescent="0.2">
      <c r="A115" s="30" t="str">
        <f t="shared" si="41"/>
        <v>Other services</v>
      </c>
      <c r="B115" s="44">
        <f t="shared" si="42"/>
        <v>5.714226392987487</v>
      </c>
      <c r="C115" s="44">
        <f t="shared" si="43"/>
        <v>-0.420555544715151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0.57325889813506503</v>
      </c>
      <c r="C117" s="44">
        <f t="shared" si="43"/>
        <v>0.490100329311427</v>
      </c>
    </row>
    <row r="118" spans="1:3" x14ac:dyDescent="0.2">
      <c r="A118" s="30" t="str">
        <f t="shared" si="41"/>
        <v>Public admin. and defence</v>
      </c>
      <c r="B118" s="44">
        <f t="shared" si="42"/>
        <v>0.305530366237039</v>
      </c>
      <c r="C118" s="44">
        <f t="shared" si="43"/>
        <v>0.66104589629176758</v>
      </c>
    </row>
    <row r="119" spans="1:3" x14ac:dyDescent="0.2">
      <c r="A119" s="30" t="str">
        <f t="shared" si="41"/>
        <v>Education</v>
      </c>
      <c r="B119" s="44">
        <f t="shared" si="42"/>
        <v>0.33978579050266688</v>
      </c>
      <c r="C119" s="44">
        <f t="shared" si="43"/>
        <v>-0.13576657452075702</v>
      </c>
    </row>
    <row r="120" spans="1:3" x14ac:dyDescent="0.2">
      <c r="A120" s="30" t="str">
        <f t="shared" si="41"/>
        <v>Health and social work</v>
      </c>
      <c r="B120" s="44">
        <f t="shared" si="42"/>
        <v>0.8237724844528671</v>
      </c>
      <c r="C120" s="44">
        <f t="shared" si="43"/>
        <v>0.84372841268041121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0.90673021889013938</v>
      </c>
      <c r="C122" s="206">
        <f t="shared" si="43"/>
        <v>0.26071246407701754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Derbyshire and Nottinghamshire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400.35597219051226</v>
      </c>
      <c r="C9" s="299" t="str">
        <f>CONCATENATE("(",ROUND((B9/$H11)*100,1),")")</f>
        <v>(36.9)</v>
      </c>
      <c r="D9" s="249">
        <f>SUM(D30,D51,D72,D93,D114,D135,D156,D177,D198,D219,D240,D261,D282,D303,D324,D345,D366,D387,D408,D429,D450,D471)</f>
        <v>87.371372005915205</v>
      </c>
      <c r="E9" s="299" t="str">
        <f>CONCATENATE("(",ROUND((D9/$H11)*100,1),")")</f>
        <v>(8)</v>
      </c>
      <c r="F9" s="249">
        <f>SUM(F30,F51,F72,F93,F114,F135,F156,F177,F198,F219,F240,F261,F282,F303,F324,F345,F366,F387,F408,F429,F450,F471)</f>
        <v>77.795141362479185</v>
      </c>
      <c r="G9" s="299" t="str">
        <f>CONCATENATE("(",ROUND((F9/$H11)*100,1),")")</f>
        <v>(7.2)</v>
      </c>
      <c r="H9" s="249">
        <f>SUM(H30,H51,H72,H93,H114,H135,H156,H177,H198,H219,H240,H261,H282,H303,H324,H345,H366,H387,H408,H429,H450,H471)</f>
        <v>565.52248555890674</v>
      </c>
      <c r="I9" s="299" t="str">
        <f>CONCATENATE("(",ROUND((H9/$H11)*100,1),")")</f>
        <v>(52.1)</v>
      </c>
      <c r="K9" s="249">
        <f>B14-B9</f>
        <v>2.2220628006070342</v>
      </c>
      <c r="L9" s="249">
        <f>D14-D9</f>
        <v>1.3667960337411955</v>
      </c>
      <c r="M9" s="249">
        <f>F14-F9</f>
        <v>0.73249454691703875</v>
      </c>
      <c r="N9" s="249">
        <f>SUM(K9:M9)</f>
        <v>4.3213533812652685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241.93552216003542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224.84689153048143</v>
      </c>
      <c r="E10" s="299" t="str">
        <f>CONCATENATE("(",ROUND((D10/$H11)*100,1),")")</f>
        <v>(20.7)</v>
      </c>
      <c r="F10" s="249">
        <f t="shared" ref="F10" si="2">SUM(F31,F52,F73,F94,F115,F136,F157,F178,F199,F220,F241,F262,F283,F304,F325,F346,F367,F388,F409,F430,F451,F472)</f>
        <v>53.922100750576938</v>
      </c>
      <c r="G10" s="299" t="str">
        <f>CONCATENATE("(",ROUND((F10/$H11)*100,1),")")</f>
        <v>(5)</v>
      </c>
      <c r="H10" s="249">
        <f t="shared" ref="H10" si="3">SUM(H31,H52,H73,H94,H115,H136,H157,H178,H199,H220,H241,H262,H283,H304,H325,H346,H367,H388,H409,H430,H451,H472)</f>
        <v>520.70451444109381</v>
      </c>
      <c r="I10" s="299" t="str">
        <f>CONCATENATE("(",ROUND((H10/$H11)*100,1),")")</f>
        <v>(47.9)</v>
      </c>
      <c r="K10" s="249">
        <f t="shared" ref="K10:K11" si="4">B15-B10</f>
        <v>9.1640735079390367</v>
      </c>
      <c r="L10" s="249">
        <f t="shared" ref="L10:L11" si="5">D15-D10</f>
        <v>6.045226180873442E-2</v>
      </c>
      <c r="M10" s="249">
        <f t="shared" ref="M10:M11" si="6">F15-F10</f>
        <v>0.91112084898692558</v>
      </c>
      <c r="N10" s="249">
        <f t="shared" ref="N10:N11" si="7">SUM(K10:M10)</f>
        <v>10.135646618734697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642.29149435054785</v>
      </c>
      <c r="C11" s="299" t="str">
        <f>CONCATENATE("(",ROUND((B11/$H11)*100,1),")")</f>
        <v>(59.1)</v>
      </c>
      <c r="D11" s="249">
        <f t="shared" ref="D11" si="8">SUM(D32,D53,D74,D95,D116,D137,D158,D179,D200,D221,D242,D263,D284,D305,D326,D347,D368,D389,D410,D431,D452,D473)</f>
        <v>312.21826353639671</v>
      </c>
      <c r="E11" s="299" t="str">
        <f>CONCATENATE("(",ROUND((D11/$H11)*100,1),")")</f>
        <v>(28.7)</v>
      </c>
      <c r="F11" s="249">
        <f t="shared" ref="F11" si="9">SUM(F32,F53,F74,F95,F116,F137,F158,F179,F200,F221,F242,F263,F284,F305,F326,F347,F368,F389,F410,F431,F452,F473)</f>
        <v>131.71724211305607</v>
      </c>
      <c r="G11" s="299" t="str">
        <f>CONCATENATE("(",ROUND((F11/$H11)*100,1),")")</f>
        <v>(12.1)</v>
      </c>
      <c r="H11" s="249">
        <f t="shared" ref="H11" si="10">SUM(H32,H53,H74,H95,H116,H137,H158,H179,H200,H221,H242,H263,H284,H305,H326,H347,H368,H389,H410,H431,H452,H473)</f>
        <v>1086.2270000000003</v>
      </c>
      <c r="I11" s="299" t="str">
        <f>CONCATENATE("(",ROUND((H11/$H11)*100,1),")")</f>
        <v>(100)</v>
      </c>
      <c r="K11" s="249">
        <f t="shared" si="4"/>
        <v>11.386136308546043</v>
      </c>
      <c r="L11" s="249">
        <f t="shared" si="5"/>
        <v>1.4272482955497594</v>
      </c>
      <c r="M11" s="249">
        <f t="shared" si="6"/>
        <v>1.6436153959039927</v>
      </c>
      <c r="N11" s="249">
        <f t="shared" si="7"/>
        <v>14.456999999999795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402.5780349911193</v>
      </c>
      <c r="C14" s="299" t="str">
        <f>CONCATENATE("(",ROUND((B14/$H16)*100,1),")")</f>
        <v>(36.6)</v>
      </c>
      <c r="D14" s="249">
        <f t="shared" ref="D14" si="11">SUM(D35,D56,D77,D98,D119,D140,D161,D182,D203,D224,D245,D266,D287,D308,D329,D350,D371,D392,D413,D434,D455,D476)</f>
        <v>88.738168039656401</v>
      </c>
      <c r="E14" s="299" t="str">
        <f>CONCATENATE("(",ROUND((D14/$H16)*100,1),")")</f>
        <v>(8.1)</v>
      </c>
      <c r="F14" s="249">
        <f t="shared" ref="F14" si="12">SUM(F35,F56,F77,F98,F119,F140,F161,F182,F203,F224,F245,F266,F287,F308,F329,F350,F371,F392,F413,F434,F455,F476)</f>
        <v>78.527635909396224</v>
      </c>
      <c r="G14" s="299" t="str">
        <f>CONCATENATE("(",ROUND((F14/$H16)*100,1),")")</f>
        <v>(7.1)</v>
      </c>
      <c r="H14" s="249">
        <f t="shared" ref="H14" si="13">SUM(H35,H56,H77,H98,H119,H140,H161,H182,H203,H224,H245,H266,H287,H308,H329,H350,H371,H392,H413,H434,H455,H476)</f>
        <v>569.84383894017196</v>
      </c>
      <c r="I14" s="299" t="str">
        <f>CONCATENATE("(",ROUND((H14/$H16)*100,1),")")</f>
        <v>(51.8)</v>
      </c>
      <c r="K14" s="249">
        <f>B19-B14</f>
        <v>2.5155412650846074</v>
      </c>
      <c r="L14" s="249">
        <f>D19-D14</f>
        <v>3.8258382939438889</v>
      </c>
      <c r="M14" s="249">
        <f>F19-F14</f>
        <v>3.1185984546647205</v>
      </c>
      <c r="N14" s="249">
        <f>SUM(K14:M14)</f>
        <v>9.4599780136932168</v>
      </c>
    </row>
    <row r="15" spans="1:17" x14ac:dyDescent="0.2">
      <c r="A15" s="282" t="s">
        <v>365</v>
      </c>
      <c r="B15" s="249">
        <f t="shared" si="0"/>
        <v>251.09959566797446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224.90734379229016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54.833221599563863</v>
      </c>
      <c r="G15" s="299" t="str">
        <f>CONCATENATE("(",ROUND((F15/$H16)*100,1),")")</f>
        <v>(5)</v>
      </c>
      <c r="H15" s="249">
        <f t="shared" ref="H15" si="16">SUM(H36,H57,H78,H99,H120,H141,H162,H183,H204,H225,H246,H267,H288,H309,H330,H351,H372,H393,H414,H435,H456,H477)</f>
        <v>530.84016105982857</v>
      </c>
      <c r="I15" s="299" t="str">
        <f>CONCATENATE("(",ROUND((H15/$H16)*100,1),")")</f>
        <v>(48.2)</v>
      </c>
      <c r="K15" s="249">
        <f t="shared" ref="K15:K16" si="17">B20-B15</f>
        <v>16.810128753485372</v>
      </c>
      <c r="L15" s="249">
        <f t="shared" ref="L15:L16" si="18">D20-D15</f>
        <v>-0.52588127049000377</v>
      </c>
      <c r="M15" s="249">
        <f t="shared" ref="M15:M16" si="19">F20-F15</f>
        <v>3.0617745033110637</v>
      </c>
      <c r="N15" s="249">
        <f t="shared" ref="N15:N16" si="20">SUM(K15:M15)</f>
        <v>19.346021986306432</v>
      </c>
    </row>
    <row r="16" spans="1:17" x14ac:dyDescent="0.2">
      <c r="A16" s="282" t="s">
        <v>363</v>
      </c>
      <c r="B16" s="249">
        <f t="shared" si="0"/>
        <v>653.67763065909389</v>
      </c>
      <c r="C16" s="299" t="str">
        <f>CONCATENATE("(",ROUND((B16/$H16)*100,1),")")</f>
        <v>(59.4)</v>
      </c>
      <c r="D16" s="249">
        <f t="shared" ref="D16" si="21">SUM(D37,D58,D79,D100,D121,D142,D163,D184,D205,D226,D247,D268,D289,D310,D331,D352,D373,D394,D415,D436,D457,D478)</f>
        <v>313.64551183194646</v>
      </c>
      <c r="E16" s="299" t="str">
        <f>CONCATENATE("(",ROUND((D16/$H16)*100,1),")")</f>
        <v>(28.5)</v>
      </c>
      <c r="F16" s="249">
        <f t="shared" ref="F16" si="22">SUM(F37,F58,F79,F100,F121,F142,F163,F184,F205,F226,F247,F268,F289,F310,F331,F352,F373,F394,F415,F436,F457,F478)</f>
        <v>133.36085750896007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1100.6840000000004</v>
      </c>
      <c r="I16" s="299" t="str">
        <f>CONCATENATE("(",ROUND((H16/$H16)*100,1),")")</f>
        <v>(100)</v>
      </c>
      <c r="K16" s="249">
        <f t="shared" si="17"/>
        <v>19.325670018569781</v>
      </c>
      <c r="L16" s="249">
        <f t="shared" si="18"/>
        <v>3.2999570234540556</v>
      </c>
      <c r="M16" s="249">
        <f t="shared" si="19"/>
        <v>6.180372957975834</v>
      </c>
      <c r="N16" s="249">
        <f t="shared" si="20"/>
        <v>28.805999999999671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405.0935762562039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92.56400633360029</v>
      </c>
      <c r="E19" s="299" t="str">
        <f>CONCATENATE("(",ROUND((D19/$H21)*100,1),")")</f>
        <v>(8.2)</v>
      </c>
      <c r="F19" s="249">
        <f t="shared" ref="F19" si="25">SUM(F40,F61,F82,F103,F124,F145,F166,F187,F208,F229,F250,F271,F292,F313,F334,F355,F376,F397,F418,F439,F460,F481)</f>
        <v>81.646234364060945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579.30381695386529</v>
      </c>
      <c r="I19" s="299" t="str">
        <f>CONCATENATE("(",ROUND((H19/$H21)*100,1),")")</f>
        <v>(51.3)</v>
      </c>
      <c r="K19" s="249">
        <f>B19-B9</f>
        <v>4.7376040656916416</v>
      </c>
      <c r="L19" s="249">
        <f>D19-D9</f>
        <v>5.1926343276850844</v>
      </c>
      <c r="M19" s="249">
        <f>F19-F9</f>
        <v>3.8510930015817593</v>
      </c>
      <c r="N19" s="249">
        <f>SUM(K19:M19)</f>
        <v>13.781331394958485</v>
      </c>
    </row>
    <row r="20" spans="1:14" x14ac:dyDescent="0.2">
      <c r="A20" s="282" t="s">
        <v>365</v>
      </c>
      <c r="B20" s="249">
        <f t="shared" si="0"/>
        <v>267.90972442145983</v>
      </c>
      <c r="C20" s="299" t="str">
        <f>CONCATENATE("(",ROUND((B20/$H21)*100,1),")")</f>
        <v>(23.7)</v>
      </c>
      <c r="D20" s="249">
        <f t="shared" ref="D20" si="27">SUM(D41,D62,D83,D104,D125,D146,D167,D188,D209,D230,D251,D272,D293,D314,D335,D356,D377,D398,D419,D440,D461,D482)</f>
        <v>224.38146252180016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57.894996102874927</v>
      </c>
      <c r="G20" s="299" t="str">
        <f>CONCATENATE("(",ROUND((F20/$H21)*100,1),")")</f>
        <v>(5.1)</v>
      </c>
      <c r="H20" s="249">
        <f t="shared" ref="H20" si="29">SUM(H41,H62,H83,H104,H125,H146,H167,H188,H209,H230,H251,H272,H293,H314,H335,H356,H377,H398,H419,H440,H461,H482)</f>
        <v>550.18618304613472</v>
      </c>
      <c r="I20" s="299" t="str">
        <f>CONCATENATE("(",ROUND((H20/$H21)*100,1),")")</f>
        <v>(48.7)</v>
      </c>
      <c r="K20" s="249">
        <f t="shared" ref="K20:K21" si="30">B20-B10</f>
        <v>25.974202261424409</v>
      </c>
      <c r="L20" s="249">
        <f t="shared" ref="L20:L21" si="31">D20-D10</f>
        <v>-0.46542900868126935</v>
      </c>
      <c r="M20" s="249">
        <f t="shared" ref="M20:M21" si="32">F20-F10</f>
        <v>3.9728953522979893</v>
      </c>
      <c r="N20" s="249">
        <f t="shared" ref="N20:N21" si="33">SUM(K20:M20)</f>
        <v>29.481668605041129</v>
      </c>
    </row>
    <row r="21" spans="1:14" x14ac:dyDescent="0.2">
      <c r="A21" s="282" t="s">
        <v>363</v>
      </c>
      <c r="B21" s="249">
        <f t="shared" si="0"/>
        <v>673.00330067766367</v>
      </c>
      <c r="C21" s="299" t="str">
        <f>CONCATENATE("(",ROUND((B21/$H21)*100,1),")")</f>
        <v>(59.6)</v>
      </c>
      <c r="D21" s="249">
        <f t="shared" ref="D21" si="34">SUM(D42,D63,D84,D105,D126,D147,D168,D189,D210,D231,D252,D273,D294,D315,D336,D357,D378,D399,D420,D441,D462,D483)</f>
        <v>316.94546885540052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139.5412304669359</v>
      </c>
      <c r="G21" s="299" t="str">
        <f>CONCATENATE("(",ROUND((F21/$H21)*100,1),")")</f>
        <v>(12.4)</v>
      </c>
      <c r="H21" s="249">
        <f t="shared" ref="H21" si="35">SUM(H42,H63,H84,H105,H126,H147,H168,H189,H210,H231,H252,H273,H294,H315,H336,H357,H378,H399,H420,H441,H462,H483)</f>
        <v>1129.49</v>
      </c>
      <c r="I21" s="299" t="str">
        <f>CONCATENATE("(",ROUND((H21/$H21)*100,1),")")</f>
        <v>(100)</v>
      </c>
      <c r="K21" s="249">
        <f t="shared" si="30"/>
        <v>30.711806327115823</v>
      </c>
      <c r="L21" s="249">
        <f t="shared" si="31"/>
        <v>4.727205319003815</v>
      </c>
      <c r="M21" s="249">
        <f t="shared" si="32"/>
        <v>7.8239883538798267</v>
      </c>
      <c r="N21" s="249">
        <f t="shared" si="33"/>
        <v>43.262999999999465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6.7680890352629728</v>
      </c>
      <c r="C30" s="299" t="str">
        <f>CONCATENATE("(",ROUND((B30/$H32)*100,1),")")</f>
        <v>(44.7)</v>
      </c>
      <c r="D30" s="302">
        <f>'Ind T6'!M9</f>
        <v>0.8336368326733159</v>
      </c>
      <c r="E30" s="299" t="str">
        <f>CONCATENATE("(",ROUND((D30/$H32)*100,1),")")</f>
        <v>(5.5)</v>
      </c>
      <c r="F30" s="302">
        <f>'Ind T6'!N9</f>
        <v>3.2869109401740553</v>
      </c>
      <c r="G30" s="299" t="str">
        <f>CONCATENATE("(",ROUND((F30/$H32)*100,1),")")</f>
        <v>(21.7)</v>
      </c>
      <c r="H30" s="302">
        <f>SUM(B30,D30,F30)</f>
        <v>10.888636808110343</v>
      </c>
      <c r="I30" s="299" t="str">
        <f>CONCATENATE("(",ROUND((H30/$H32)*100,1),")")</f>
        <v>(71.9)</v>
      </c>
      <c r="K30" s="302">
        <f>B35-B30</f>
        <v>7.732616180069396E-2</v>
      </c>
      <c r="L30" s="302">
        <f>D35-D30</f>
        <v>-1.2187009027057494E-2</v>
      </c>
      <c r="M30" s="302">
        <f>F35-F30</f>
        <v>-0.16681341932534499</v>
      </c>
      <c r="N30" s="302">
        <f>SUM(K30:M30)</f>
        <v>-0.10167426655170853</v>
      </c>
    </row>
    <row r="31" spans="1:14" x14ac:dyDescent="0.2">
      <c r="A31" s="282" t="s">
        <v>365</v>
      </c>
      <c r="B31" s="302">
        <f>'Ind T6'!L8</f>
        <v>2.4655553644691452</v>
      </c>
      <c r="C31" s="299" t="str">
        <f>CONCATENATE("(",ROUND((B31/$H32)*100,1),")")</f>
        <v>(16.3)</v>
      </c>
      <c r="D31" s="302">
        <f>'Ind T6'!M8</f>
        <v>0.52139517972435367</v>
      </c>
      <c r="E31" s="299" t="str">
        <f>CONCATENATE("(",ROUND((D31/$H32)*100,1),")")</f>
        <v>(3.4)</v>
      </c>
      <c r="F31" s="302">
        <f>'Ind T6'!N8</f>
        <v>1.2724126476961823</v>
      </c>
      <c r="G31" s="299" t="str">
        <f>CONCATENATE("(",ROUND((F31/$H32)*100,1),")")</f>
        <v>(8.4)</v>
      </c>
      <c r="H31" s="302">
        <f t="shared" ref="H31" si="36">SUM(B31,D31,F31)</f>
        <v>4.2593631918896815</v>
      </c>
      <c r="I31" s="299" t="str">
        <f>CONCATENATE("(",ROUND((H31/$H32)*100,1),")")</f>
        <v>(28.1)</v>
      </c>
      <c r="K31" s="302">
        <f t="shared" ref="K31:K32" si="37">B36-B31</f>
        <v>-5.2848374511038188E-2</v>
      </c>
      <c r="L31" s="302">
        <f t="shared" ref="L31:L32" si="38">D36-D31</f>
        <v>-2.6890559514886003E-2</v>
      </c>
      <c r="M31" s="302">
        <f t="shared" ref="M31:M32" si="39">F36-F31</f>
        <v>-9.5867994223737263E-3</v>
      </c>
      <c r="N31" s="302">
        <f t="shared" ref="N31:N32" si="40">SUM(K31:M31)</f>
        <v>-8.9325733448297917E-2</v>
      </c>
    </row>
    <row r="32" spans="1:14" x14ac:dyDescent="0.2">
      <c r="A32" s="282" t="s">
        <v>363</v>
      </c>
      <c r="B32" s="302">
        <f>SUM(B30:B31)</f>
        <v>9.2336443997321176</v>
      </c>
      <c r="C32" s="299" t="str">
        <f>CONCATENATE("(",ROUND((B32/$H32)*100,1),")")</f>
        <v>(61)</v>
      </c>
      <c r="D32" s="302">
        <f>SUM(D30:D31)</f>
        <v>1.3550320123976696</v>
      </c>
      <c r="E32" s="299" t="str">
        <f>CONCATENATE("(",ROUND((D32/$H32)*100,1),")")</f>
        <v>(8.9)</v>
      </c>
      <c r="F32" s="302">
        <f>SUM(F30:F31)</f>
        <v>4.5593235878702378</v>
      </c>
      <c r="G32" s="299" t="str">
        <f>CONCATENATE("(",ROUND((F32/$H32)*100,1),")")</f>
        <v>(30.1)</v>
      </c>
      <c r="H32" s="302">
        <f>SUM(H30:H31)</f>
        <v>15.148000000000025</v>
      </c>
      <c r="I32" s="299" t="str">
        <f>CONCATENATE("(",ROUND((H32/$H32)*100,1),")")</f>
        <v>(100)</v>
      </c>
      <c r="K32" s="302">
        <f t="shared" si="37"/>
        <v>2.4477787289656661E-2</v>
      </c>
      <c r="L32" s="302">
        <f t="shared" si="38"/>
        <v>-3.9077568541943553E-2</v>
      </c>
      <c r="M32" s="302">
        <f t="shared" si="39"/>
        <v>-0.17640021874771872</v>
      </c>
      <c r="N32" s="302">
        <f t="shared" si="40"/>
        <v>-0.19100000000000561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6.8454151970636667</v>
      </c>
      <c r="C35" s="299" t="str">
        <f>CONCATENATE("(",ROUND((B35/$H37)*100,1),")")</f>
        <v>(45.8)</v>
      </c>
      <c r="D35" s="302">
        <f>'Ind T6'!R9</f>
        <v>0.8214498236462584</v>
      </c>
      <c r="E35" s="299" t="str">
        <f>CONCATENATE("(",ROUND((D35/$H37)*100,1),")")</f>
        <v>(5.5)</v>
      </c>
      <c r="F35" s="302">
        <f>'Ind T6'!S9</f>
        <v>3.1200975208487103</v>
      </c>
      <c r="G35" s="299" t="str">
        <f>CONCATENATE("(",ROUND((F35/$H37)*100,1),")")</f>
        <v>(20.9)</v>
      </c>
      <c r="H35" s="302">
        <f>SUM(B35,D35,F35)</f>
        <v>10.786962541558635</v>
      </c>
      <c r="I35" s="299" t="str">
        <f>CONCATENATE("(",ROUND((H35/$H37)*100,1),")")</f>
        <v>(72.1)</v>
      </c>
      <c r="K35" s="302">
        <f>B40-B35</f>
        <v>0.13289379120066069</v>
      </c>
      <c r="L35" s="302">
        <f>D40-D35</f>
        <v>-4.4562715263234964E-2</v>
      </c>
      <c r="M35" s="302">
        <f>F40-F35</f>
        <v>-0.40468858416452447</v>
      </c>
      <c r="N35" s="302">
        <f>SUM(K35:M35)</f>
        <v>-0.31635750822709874</v>
      </c>
    </row>
    <row r="36" spans="1:14" x14ac:dyDescent="0.2">
      <c r="A36" s="282" t="s">
        <v>365</v>
      </c>
      <c r="B36" s="302">
        <f>'Ind T6'!Q8</f>
        <v>2.4127069899581071</v>
      </c>
      <c r="C36" s="299" t="str">
        <f>CONCATENATE("(",ROUND((B36/$H37)*100,1),")")</f>
        <v>(16.1)</v>
      </c>
      <c r="D36" s="302">
        <f>'Ind T6'!R8</f>
        <v>0.49450462020946767</v>
      </c>
      <c r="E36" s="299" t="str">
        <f>CONCATENATE("(",ROUND((D36/$H37)*100,1),")")</f>
        <v>(3.3)</v>
      </c>
      <c r="F36" s="302">
        <f>'Ind T6'!S8</f>
        <v>1.2628258482738086</v>
      </c>
      <c r="G36" s="299" t="str">
        <f>CONCATENATE("(",ROUND((F36/$H37)*100,1),")")</f>
        <v>(8.4)</v>
      </c>
      <c r="H36" s="302">
        <f t="shared" ref="H36" si="41">SUM(B36,D36,F36)</f>
        <v>4.1700374584413833</v>
      </c>
      <c r="I36" s="299" t="str">
        <f>CONCATENATE("(",ROUND((H36/$H37)*100,1),")")</f>
        <v>(27.9)</v>
      </c>
      <c r="K36" s="302">
        <f t="shared" ref="K36:K37" si="42">B41-B36</f>
        <v>-0.14635506387134711</v>
      </c>
      <c r="L36" s="302">
        <f t="shared" ref="L36:L37" si="43">D41-D36</f>
        <v>-6.2448944798998429E-2</v>
      </c>
      <c r="M36" s="302">
        <f t="shared" ref="M36:M37" si="44">F41-F36</f>
        <v>-3.9838483102544453E-2</v>
      </c>
      <c r="N36" s="302">
        <f t="shared" ref="N36:N37" si="45">SUM(K36:M36)</f>
        <v>-0.24864249177289</v>
      </c>
    </row>
    <row r="37" spans="1:14" x14ac:dyDescent="0.2">
      <c r="A37" s="282" t="s">
        <v>363</v>
      </c>
      <c r="B37" s="302">
        <f>SUM(B35:B36)</f>
        <v>9.2581221870217743</v>
      </c>
      <c r="C37" s="299" t="str">
        <f>CONCATENATE("(",ROUND((B37/$H37)*100,1),")")</f>
        <v>(61.9)</v>
      </c>
      <c r="D37" s="302">
        <f>SUM(D35:D36)</f>
        <v>1.315954443855726</v>
      </c>
      <c r="E37" s="299" t="str">
        <f>CONCATENATE("(",ROUND((D37/$H37)*100,1),")")</f>
        <v>(8.8)</v>
      </c>
      <c r="F37" s="302">
        <f>SUM(F35:F36)</f>
        <v>4.3829233691225191</v>
      </c>
      <c r="G37" s="299" t="str">
        <f>CONCATENATE("(",ROUND((F37/$H37)*100,1),")")</f>
        <v>(29.3)</v>
      </c>
      <c r="H37" s="302">
        <f>SUM(H35:H36)</f>
        <v>14.957000000000019</v>
      </c>
      <c r="I37" s="299" t="str">
        <f>CONCATENATE("(",ROUND((H37/$H37)*100,1),")")</f>
        <v>(100)</v>
      </c>
      <c r="K37" s="302">
        <f t="shared" si="42"/>
        <v>-1.3461272670687308E-2</v>
      </c>
      <c r="L37" s="302">
        <f t="shared" si="43"/>
        <v>-0.10701166006223328</v>
      </c>
      <c r="M37" s="302">
        <f t="shared" si="44"/>
        <v>-0.44452706726706914</v>
      </c>
      <c r="N37" s="302">
        <f t="shared" si="45"/>
        <v>-0.56499999999998973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6.9783089882643274</v>
      </c>
      <c r="C40" s="299" t="str">
        <f>CONCATENATE("(",ROUND((B40/$H42)*100,1),")")</f>
        <v>(48.5)</v>
      </c>
      <c r="D40" s="302">
        <f>'Ind T6'!W9</f>
        <v>0.77688710838302344</v>
      </c>
      <c r="E40" s="299" t="str">
        <f>CONCATENATE("(",ROUND((D40/$H42)*100,1),")")</f>
        <v>(5.4)</v>
      </c>
      <c r="F40" s="302">
        <f>'Ind T6'!X9</f>
        <v>2.7154089366841858</v>
      </c>
      <c r="G40" s="299" t="str">
        <f>CONCATENATE("(",ROUND((F40/$H42)*100,1),")")</f>
        <v>(18.9)</v>
      </c>
      <c r="H40" s="302">
        <f>SUM(B40,D40,F40)</f>
        <v>10.470605033331537</v>
      </c>
      <c r="I40" s="299" t="str">
        <f>CONCATENATE("(",ROUND((H40/$H42)*100,1),")")</f>
        <v>(72.8)</v>
      </c>
      <c r="K40" s="302">
        <f>B40-B30</f>
        <v>0.21021995300135465</v>
      </c>
      <c r="L40" s="302">
        <f>D40-D30</f>
        <v>-5.6749724290292458E-2</v>
      </c>
      <c r="M40" s="302">
        <f>F40-F30</f>
        <v>-0.57150200348986946</v>
      </c>
      <c r="N40" s="302">
        <f>SUM(K40:M40)</f>
        <v>-0.41803177477880726</v>
      </c>
    </row>
    <row r="41" spans="1:14" x14ac:dyDescent="0.2">
      <c r="A41" s="282" t="s">
        <v>365</v>
      </c>
      <c r="B41" s="302">
        <f>'Ind T6'!V8</f>
        <v>2.2663519260867599</v>
      </c>
      <c r="C41" s="299" t="str">
        <f>CONCATENATE("(",ROUND((B41/$H42)*100,1),")")</f>
        <v>(15.7)</v>
      </c>
      <c r="D41" s="302">
        <f>'Ind T6'!W8</f>
        <v>0.43205567541046924</v>
      </c>
      <c r="E41" s="299" t="str">
        <f>CONCATENATE("(",ROUND((D41/$H42)*100,1),")")</f>
        <v>(3)</v>
      </c>
      <c r="F41" s="302">
        <f>'Ind T6'!X8</f>
        <v>1.2229873651712642</v>
      </c>
      <c r="G41" s="299" t="str">
        <f>CONCATENATE("(",ROUND((F41/$H42)*100,1),")")</f>
        <v>(8.5)</v>
      </c>
      <c r="H41" s="302">
        <f t="shared" ref="H41" si="46">SUM(B41,D41,F41)</f>
        <v>3.9213949666684935</v>
      </c>
      <c r="I41" s="299" t="str">
        <f>CONCATENATE("(",ROUND((H41/$H42)*100,1),")")</f>
        <v>(27.2)</v>
      </c>
      <c r="K41" s="302">
        <f t="shared" ref="K41:K42" si="47">B41-B31</f>
        <v>-0.1992034383823853</v>
      </c>
      <c r="L41" s="302">
        <f t="shared" ref="L41:L42" si="48">D41-D31</f>
        <v>-8.9339504313884432E-2</v>
      </c>
      <c r="M41" s="302">
        <f t="shared" ref="M41:M42" si="49">F41-F31</f>
        <v>-4.9425282524918179E-2</v>
      </c>
      <c r="N41" s="302">
        <f t="shared" ref="N41:N42" si="50">SUM(K41:M41)</f>
        <v>-0.33796822522118791</v>
      </c>
    </row>
    <row r="42" spans="1:14" x14ac:dyDescent="0.2">
      <c r="A42" s="282" t="s">
        <v>363</v>
      </c>
      <c r="B42" s="302">
        <f>SUM(B40:B41)</f>
        <v>9.2446609143510869</v>
      </c>
      <c r="C42" s="299" t="str">
        <f>CONCATENATE("(",ROUND((B42/$H42)*100,1),")")</f>
        <v>(64.2)</v>
      </c>
      <c r="D42" s="302">
        <f>SUM(D40:D41)</f>
        <v>1.2089427837934927</v>
      </c>
      <c r="E42" s="299" t="str">
        <f>CONCATENATE("(",ROUND((D42/$H42)*100,1),")")</f>
        <v>(8.4)</v>
      </c>
      <c r="F42" s="302">
        <f>SUM(F40:F41)</f>
        <v>3.93839630185545</v>
      </c>
      <c r="G42" s="299" t="str">
        <f>CONCATENATE("(",ROUND((F42/$H42)*100,1),")")</f>
        <v>(27.4)</v>
      </c>
      <c r="H42" s="302">
        <f>SUM(H40:H41)</f>
        <v>14.392000000000031</v>
      </c>
      <c r="I42" s="299" t="str">
        <f>CONCATENATE("(",ROUND((H42/$H42)*100,1),")")</f>
        <v>(100)</v>
      </c>
      <c r="K42" s="302">
        <f t="shared" si="47"/>
        <v>1.1016514618969353E-2</v>
      </c>
      <c r="L42" s="302">
        <f t="shared" si="48"/>
        <v>-0.14608922860417684</v>
      </c>
      <c r="M42" s="302">
        <f t="shared" si="49"/>
        <v>-0.62092728601478786</v>
      </c>
      <c r="N42" s="302">
        <f t="shared" si="50"/>
        <v>-0.75599999999999534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1.3444242797355397</v>
      </c>
      <c r="C51" s="299" t="str">
        <f>CONCATENATE("(",ROUND((B51/$H53)*100,1),")")</f>
        <v>(80.9)</v>
      </c>
      <c r="D51" s="302">
        <f>'Ind T6'!M18</f>
        <v>9.4481901009105085E-2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1.4389061807446448</v>
      </c>
      <c r="I51" s="299" t="str">
        <f>CONCATENATE("(",ROUND((H51/$H53)*100,1),")")</f>
        <v>(86.6)</v>
      </c>
      <c r="K51" s="302">
        <f>B56-B51</f>
        <v>-0.32853710024671923</v>
      </c>
      <c r="L51" s="302">
        <f>D56-D51</f>
        <v>-2.0102413830009963E-2</v>
      </c>
      <c r="M51" s="302">
        <f>F56-F51</f>
        <v>0</v>
      </c>
      <c r="N51" s="302">
        <f>SUM(K51:M51)</f>
        <v>-0.34863951407672922</v>
      </c>
    </row>
    <row r="52" spans="1:14" x14ac:dyDescent="0.2">
      <c r="A52" s="282" t="s">
        <v>365</v>
      </c>
      <c r="B52" s="302">
        <f>'Ind T6'!L17</f>
        <v>0.17219428712062806</v>
      </c>
      <c r="C52" s="299" t="str">
        <f>CONCATENATE("(",ROUND((B52/$H53)*100,1),")")</f>
        <v>(10.4)</v>
      </c>
      <c r="D52" s="302">
        <f>'Ind T6'!M17</f>
        <v>4.9899532134728045E-2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0.2220938192553561</v>
      </c>
      <c r="I52" s="299" t="str">
        <f>CONCATENATE("(",ROUND((H52/$H53)*100,1),")")</f>
        <v>(13.4)</v>
      </c>
      <c r="K52" s="302">
        <f t="shared" ref="K52:K53" si="52">B57-B52</f>
        <v>-4.2789158916275466E-2</v>
      </c>
      <c r="L52" s="302">
        <f t="shared" ref="L52:L53" si="53">D57-D52</f>
        <v>-1.1571327006996E-2</v>
      </c>
      <c r="M52" s="302">
        <f t="shared" ref="M52:M53" si="54">F57-F52</f>
        <v>0</v>
      </c>
      <c r="N52" s="302">
        <f t="shared" ref="N52:N53" si="55">SUM(K52:M52)</f>
        <v>-5.4360485923271466E-2</v>
      </c>
    </row>
    <row r="53" spans="1:14" x14ac:dyDescent="0.2">
      <c r="A53" s="282" t="s">
        <v>363</v>
      </c>
      <c r="B53" s="302">
        <f>SUM(B51:B52)</f>
        <v>1.5166185668561678</v>
      </c>
      <c r="C53" s="299" t="str">
        <f>CONCATENATE("(",ROUND((B53/$H53)*100,1),")")</f>
        <v>(91.3)</v>
      </c>
      <c r="D53" s="302">
        <f>SUM(D51:D52)</f>
        <v>0.14438143314383312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1.6610000000000009</v>
      </c>
      <c r="I53" s="299" t="str">
        <f>CONCATENATE("(",ROUND((H53/$H53)*100,1),")")</f>
        <v>(100)</v>
      </c>
      <c r="K53" s="302">
        <f t="shared" si="52"/>
        <v>-0.37132625916299467</v>
      </c>
      <c r="L53" s="302">
        <f t="shared" si="53"/>
        <v>-3.1673740837005943E-2</v>
      </c>
      <c r="M53" s="302">
        <f t="shared" si="54"/>
        <v>0</v>
      </c>
      <c r="N53" s="302">
        <f t="shared" si="55"/>
        <v>-0.40300000000000058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1.0158871794888205</v>
      </c>
      <c r="C56" s="299" t="str">
        <f>CONCATENATE("(",ROUND((B56/$H58)*100,1),")")</f>
        <v>(80.8)</v>
      </c>
      <c r="D56" s="302">
        <f>'Ind T6'!R18</f>
        <v>7.4379487179095122E-2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1.0902666666679155</v>
      </c>
      <c r="I56" s="299" t="str">
        <f>CONCATENATE("(",ROUND((H56/$H58)*100,1),")")</f>
        <v>(86.7)</v>
      </c>
      <c r="K56" s="302">
        <f>B61-B56</f>
        <v>-0.34187679195183995</v>
      </c>
      <c r="L56" s="302">
        <f>D61-D56</f>
        <v>-2.1941612628790047E-2</v>
      </c>
      <c r="M56" s="302">
        <f>F61-F56</f>
        <v>0</v>
      </c>
      <c r="N56" s="302">
        <f>SUM(K56:M56)</f>
        <v>-0.36381840458062997</v>
      </c>
    </row>
    <row r="57" spans="1:14" x14ac:dyDescent="0.2">
      <c r="A57" s="282" t="s">
        <v>365</v>
      </c>
      <c r="B57" s="302">
        <f>'Ind T6'!Q17</f>
        <v>0.1294051282043526</v>
      </c>
      <c r="C57" s="299" t="str">
        <f>CONCATENATE("(",ROUND((B57/$H58)*100,1),")")</f>
        <v>(10.3)</v>
      </c>
      <c r="D57" s="302">
        <f>'Ind T6'!R17</f>
        <v>3.8328205127732044E-2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0.16773333333208465</v>
      </c>
      <c r="I57" s="299" t="str">
        <f>CONCATENATE("(",ROUND((H57/$H58)*100,1),")")</f>
        <v>(13.3)</v>
      </c>
      <c r="K57" s="302">
        <f t="shared" ref="K57:K58" si="57">B62-B57</f>
        <v>-4.6239327166777519E-2</v>
      </c>
      <c r="L57" s="302">
        <f t="shared" ref="L57:L58" si="58">D62-D57</f>
        <v>-1.1942268252594545E-2</v>
      </c>
      <c r="M57" s="302">
        <f t="shared" ref="M57:M58" si="59">F62-F57</f>
        <v>0</v>
      </c>
      <c r="N57" s="302">
        <f t="shared" ref="N57:N58" si="60">SUM(K57:M57)</f>
        <v>-5.8181595419372067E-2</v>
      </c>
    </row>
    <row r="58" spans="1:14" x14ac:dyDescent="0.2">
      <c r="A58" s="282" t="s">
        <v>363</v>
      </c>
      <c r="B58" s="302">
        <f>SUM(B56:B57)</f>
        <v>1.1452923076931731</v>
      </c>
      <c r="C58" s="299" t="str">
        <f>CONCATENATE("(",ROUND((B58/$H58)*100,1),")")</f>
        <v>(91)</v>
      </c>
      <c r="D58" s="302">
        <f>SUM(D56:D57)</f>
        <v>0.11270769230682717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1.2580000000000002</v>
      </c>
      <c r="I58" s="299" t="str">
        <f>CONCATENATE("(",ROUND((H58/$H58)*100,1),")")</f>
        <v>(100)</v>
      </c>
      <c r="K58" s="302">
        <f t="shared" si="57"/>
        <v>-0.38811611911861754</v>
      </c>
      <c r="L58" s="302">
        <f t="shared" si="58"/>
        <v>-3.3883880881384595E-2</v>
      </c>
      <c r="M58" s="302">
        <f t="shared" si="59"/>
        <v>0</v>
      </c>
      <c r="N58" s="302">
        <f t="shared" si="60"/>
        <v>-0.42200000000000215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0.6740103875369805</v>
      </c>
      <c r="C61" s="299" t="str">
        <f>CONCATENATE("(",ROUND((B61/$H63)*100,1),")")</f>
        <v>(80.6)</v>
      </c>
      <c r="D61" s="302">
        <f>'Ind T6'!W18</f>
        <v>5.2437874550305075E-2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0.72644826208728563</v>
      </c>
      <c r="I61" s="299" t="str">
        <f>CONCATENATE("(",ROUND((H61/$H63)*100,1),")")</f>
        <v>(86.9)</v>
      </c>
      <c r="K61" s="302">
        <f>B61-B51</f>
        <v>-0.67041389219855918</v>
      </c>
      <c r="L61" s="302">
        <f>D61-D51</f>
        <v>-4.204402645880001E-2</v>
      </c>
      <c r="M61" s="302">
        <f>F61-F51</f>
        <v>0</v>
      </c>
      <c r="N61" s="302">
        <f>SUM(K61:M61)</f>
        <v>-0.71245791865735919</v>
      </c>
    </row>
    <row r="62" spans="1:14" x14ac:dyDescent="0.2">
      <c r="A62" s="282" t="s">
        <v>365</v>
      </c>
      <c r="B62" s="302">
        <f>'Ind T6'!V17</f>
        <v>8.3165801037575079E-2</v>
      </c>
      <c r="C62" s="299" t="str">
        <f>CONCATENATE("(",ROUND((B62/$H63)*100,1),")")</f>
        <v>(9.9)</v>
      </c>
      <c r="D62" s="302">
        <f>'Ind T6'!W17</f>
        <v>2.6385936875137499E-2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0.10955173791271258</v>
      </c>
      <c r="I62" s="299" t="str">
        <f>CONCATENATE("(",ROUND((H62/$H63)*100,1),")")</f>
        <v>(13.1)</v>
      </c>
      <c r="K62" s="302">
        <f t="shared" ref="K62:K63" si="62">B62-B52</f>
        <v>-8.9028486083052985E-2</v>
      </c>
      <c r="L62" s="302">
        <f t="shared" ref="L62:L63" si="63">D62-D52</f>
        <v>-2.3513595259590545E-2</v>
      </c>
      <c r="M62" s="302">
        <f t="shared" ref="M62:M63" si="64">F62-F52</f>
        <v>0</v>
      </c>
      <c r="N62" s="302">
        <f t="shared" ref="N62:N63" si="65">SUM(K62:M62)</f>
        <v>-0.11254208134264353</v>
      </c>
    </row>
    <row r="63" spans="1:14" x14ac:dyDescent="0.2">
      <c r="A63" s="282" t="s">
        <v>363</v>
      </c>
      <c r="B63" s="302">
        <f>SUM(B61:B62)</f>
        <v>0.7571761885745556</v>
      </c>
      <c r="C63" s="299" t="str">
        <f>CONCATENATE("(",ROUND((B63/$H63)*100,1),")")</f>
        <v>(90.6)</v>
      </c>
      <c r="D63" s="302">
        <f>SUM(D61:D62)</f>
        <v>7.8823811425442578E-2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0.83599999999999819</v>
      </c>
      <c r="I63" s="299" t="str">
        <f>CONCATENATE("(",ROUND((H63/$H63)*100,1),")")</f>
        <v>(100)</v>
      </c>
      <c r="K63" s="302">
        <f t="shared" si="62"/>
        <v>-0.75944237828161221</v>
      </c>
      <c r="L63" s="302">
        <f t="shared" si="63"/>
        <v>-6.5557621718390538E-2</v>
      </c>
      <c r="M63" s="302">
        <f t="shared" si="64"/>
        <v>0</v>
      </c>
      <c r="N63" s="302">
        <f t="shared" si="65"/>
        <v>-0.82500000000000273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11.279008188129959</v>
      </c>
      <c r="C72" s="299" t="str">
        <f>CONCATENATE("(",ROUND((B72/$H74)*100,1),")")</f>
        <v>(59.8)</v>
      </c>
      <c r="D72" s="302">
        <f>'Ind T6'!M27</f>
        <v>1.045574217926277</v>
      </c>
      <c r="E72" s="299" t="str">
        <f>CONCATENATE("(",ROUND((D72/$H74)*100,1),")")</f>
        <v>(5.5)</v>
      </c>
      <c r="F72" s="302">
        <f>'Ind T6'!N27</f>
        <v>0.14677619147375925</v>
      </c>
      <c r="G72" s="299" t="str">
        <f>CONCATENATE("(",ROUND((F72/$H74)*100,1),")")</f>
        <v>(0.8)</v>
      </c>
      <c r="H72" s="302">
        <f>SUM(B72,D72,F72)</f>
        <v>12.471358597529994</v>
      </c>
      <c r="I72" s="299" t="str">
        <f>CONCATENATE("(",ROUND((H72/$H74)*100,1),")")</f>
        <v>(66.2)</v>
      </c>
      <c r="K72" s="302">
        <f>B77-B72</f>
        <v>0.70843398707548033</v>
      </c>
      <c r="L72" s="302">
        <f>D77-D72</f>
        <v>7.7769278701299793E-2</v>
      </c>
      <c r="M72" s="302">
        <f>F77-F72</f>
        <v>1.2442985505646931E-2</v>
      </c>
      <c r="N72" s="302">
        <f>SUM(K72:M72)</f>
        <v>0.79864625128242706</v>
      </c>
    </row>
    <row r="73" spans="1:14" x14ac:dyDescent="0.2">
      <c r="A73" s="282" t="s">
        <v>365</v>
      </c>
      <c r="B73" s="302">
        <f>'Ind T6'!L26</f>
        <v>4.8874822590462985</v>
      </c>
      <c r="C73" s="299" t="str">
        <f>CONCATENATE("(",ROUND((B73/$H74)*100,1),")")</f>
        <v>(25.9)</v>
      </c>
      <c r="D73" s="302">
        <f>'Ind T6'!M26</f>
        <v>1.4074022675071209</v>
      </c>
      <c r="E73" s="299" t="str">
        <f>CONCATENATE("(",ROUND((D73/$H74)*100,1),")")</f>
        <v>(7.5)</v>
      </c>
      <c r="F73" s="302">
        <f>'Ind T6'!N26</f>
        <v>8.5756875916603678E-2</v>
      </c>
      <c r="G73" s="299" t="str">
        <f>CONCATENATE("(",ROUND((F73/$H74)*100,1),")")</f>
        <v>(0.5)</v>
      </c>
      <c r="H73" s="302">
        <f t="shared" ref="H73" si="66">SUM(B73,D73,F73)</f>
        <v>6.3806414024700233</v>
      </c>
      <c r="I73" s="299" t="str">
        <f>CONCATENATE("(",ROUND((H73/$H74)*100,1),")")</f>
        <v>(33.8)</v>
      </c>
      <c r="K73" s="302">
        <f t="shared" ref="K73:K74" si="67">B78-B73</f>
        <v>0.55990171411969847</v>
      </c>
      <c r="L73" s="302">
        <f t="shared" ref="L73:L74" si="68">D78-D73</f>
        <v>0.10159095698050002</v>
      </c>
      <c r="M73" s="302">
        <f t="shared" ref="M73:M74" si="69">F78-F73</f>
        <v>8.8610776173440181E-3</v>
      </c>
      <c r="N73" s="302">
        <f t="shared" ref="N73:N74" si="70">SUM(K73:M73)</f>
        <v>0.6703537487175425</v>
      </c>
    </row>
    <row r="74" spans="1:14" x14ac:dyDescent="0.2">
      <c r="A74" s="282" t="s">
        <v>363</v>
      </c>
      <c r="B74" s="302">
        <f>SUM(B72:B73)</f>
        <v>16.166490447176258</v>
      </c>
      <c r="C74" s="299" t="str">
        <f>CONCATENATE("(",ROUND((B74/$H74)*100,1),")")</f>
        <v>(85.8)</v>
      </c>
      <c r="D74" s="302">
        <f>SUM(D72:D73)</f>
        <v>2.452976485433398</v>
      </c>
      <c r="E74" s="299" t="str">
        <f>CONCATENATE("(",ROUND((D74/$H74)*100,1),")")</f>
        <v>(13)</v>
      </c>
      <c r="F74" s="302">
        <f>SUM(F72:F73)</f>
        <v>0.23253306739036295</v>
      </c>
      <c r="G74" s="299" t="str">
        <f>CONCATENATE("(",ROUND((F74/$H74)*100,1),")")</f>
        <v>(1.2)</v>
      </c>
      <c r="H74" s="302">
        <f>SUM(H72:H73)</f>
        <v>18.852000000000018</v>
      </c>
      <c r="I74" s="299" t="str">
        <f>CONCATENATE("(",ROUND((H74/$H74)*100,1),")")</f>
        <v>(100)</v>
      </c>
      <c r="K74" s="302">
        <f t="shared" si="67"/>
        <v>1.268335701195177</v>
      </c>
      <c r="L74" s="302">
        <f t="shared" si="68"/>
        <v>0.17936023568179982</v>
      </c>
      <c r="M74" s="302">
        <f t="shared" si="69"/>
        <v>2.1304063122990935E-2</v>
      </c>
      <c r="N74" s="302">
        <f t="shared" si="70"/>
        <v>1.4689999999999679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11.987442175205439</v>
      </c>
      <c r="C77" s="299" t="str">
        <f>CONCATENATE("(",ROUND((B77/$H79)*100,1),")")</f>
        <v>(59)</v>
      </c>
      <c r="D77" s="302">
        <f>'Ind T6'!R27</f>
        <v>1.1233434966275768</v>
      </c>
      <c r="E77" s="299" t="str">
        <f>CONCATENATE("(",ROUND((D77/$H79)*100,1),")")</f>
        <v>(5.5)</v>
      </c>
      <c r="F77" s="302">
        <f>'Ind T6'!S27</f>
        <v>0.15921917697940619</v>
      </c>
      <c r="G77" s="299" t="str">
        <f>CONCATENATE("(",ROUND((F77/$H79)*100,1),")")</f>
        <v>(0.8)</v>
      </c>
      <c r="H77" s="302">
        <f>SUM(B77,D77,F77)</f>
        <v>13.270004848812421</v>
      </c>
      <c r="I77" s="299" t="str">
        <f>CONCATENATE("(",ROUND((H77/$H79)*100,1),")")</f>
        <v>(65.3)</v>
      </c>
      <c r="K77" s="302">
        <f>B82-B77</f>
        <v>0.64972766362421019</v>
      </c>
      <c r="L77" s="302">
        <f>D82-D77</f>
        <v>8.7430295145882742E-2</v>
      </c>
      <c r="M77" s="302">
        <f>F82-F77</f>
        <v>1.7794535263116223E-2</v>
      </c>
      <c r="N77" s="302">
        <f>SUM(K77:M77)</f>
        <v>0.75495249403320919</v>
      </c>
    </row>
    <row r="78" spans="1:14" x14ac:dyDescent="0.2">
      <c r="A78" s="282" t="s">
        <v>365</v>
      </c>
      <c r="B78" s="302">
        <f>'Ind T6'!Q26</f>
        <v>5.447383973165997</v>
      </c>
      <c r="C78" s="299" t="str">
        <f>CONCATENATE("(",ROUND((B78/$H79)*100,1),")")</f>
        <v>(26.8)</v>
      </c>
      <c r="D78" s="302">
        <f>'Ind T6'!R26</f>
        <v>1.508993224487621</v>
      </c>
      <c r="E78" s="299" t="str">
        <f>CONCATENATE("(",ROUND((D78/$H79)*100,1),")")</f>
        <v>(7.4)</v>
      </c>
      <c r="F78" s="302">
        <f>'Ind T6'!S26</f>
        <v>9.4617953533947696E-2</v>
      </c>
      <c r="G78" s="299" t="str">
        <f>CONCATENATE("(",ROUND((F78/$H79)*100,1),")")</f>
        <v>(0.5)</v>
      </c>
      <c r="H78" s="302">
        <f t="shared" ref="H78" si="71">SUM(B78,D78,F78)</f>
        <v>7.050995151187565</v>
      </c>
      <c r="I78" s="299" t="str">
        <f>CONCATENATE("(",ROUND((H78/$H79)*100,1),")")</f>
        <v>(34.7)</v>
      </c>
      <c r="K78" s="302">
        <f t="shared" ref="K78:K79" si="72">B83-B78</f>
        <v>0.82308540092071425</v>
      </c>
      <c r="L78" s="302">
        <f t="shared" ref="L78:L79" si="73">D83-D78</f>
        <v>0.10537183123349458</v>
      </c>
      <c r="M78" s="302">
        <f t="shared" ref="M78:M79" si="74">F83-F78</f>
        <v>1.1590273812586732E-2</v>
      </c>
      <c r="N78" s="302">
        <f t="shared" ref="N78:N79" si="75">SUM(K78:M78)</f>
        <v>0.94004750596679554</v>
      </c>
    </row>
    <row r="79" spans="1:14" x14ac:dyDescent="0.2">
      <c r="A79" s="282" t="s">
        <v>363</v>
      </c>
      <c r="B79" s="302">
        <f>SUM(B77:B78)</f>
        <v>17.434826148371435</v>
      </c>
      <c r="C79" s="299" t="str">
        <f>CONCATENATE("(",ROUND((B79/$H79)*100,1),")")</f>
        <v>(85.8)</v>
      </c>
      <c r="D79" s="302">
        <f>SUM(D77:D78)</f>
        <v>2.6323367211151978</v>
      </c>
      <c r="E79" s="299" t="str">
        <f>CONCATENATE("(",ROUND((D79/$H79)*100,1),")")</f>
        <v>(13)</v>
      </c>
      <c r="F79" s="302">
        <f>SUM(F77:F78)</f>
        <v>0.25383713051335388</v>
      </c>
      <c r="G79" s="299" t="str">
        <f>CONCATENATE("(",ROUND((F79/$H79)*100,1),")")</f>
        <v>(1.2)</v>
      </c>
      <c r="H79" s="302">
        <f>SUM(H77:H78)</f>
        <v>20.320999999999987</v>
      </c>
      <c r="I79" s="299" t="str">
        <f>CONCATENATE("(",ROUND((H79/$H79)*100,1),")")</f>
        <v>(100)</v>
      </c>
      <c r="K79" s="302">
        <f t="shared" si="72"/>
        <v>1.4728130645449262</v>
      </c>
      <c r="L79" s="302">
        <f t="shared" si="73"/>
        <v>0.1928021263793771</v>
      </c>
      <c r="M79" s="302">
        <f t="shared" si="74"/>
        <v>2.9384809075702956E-2</v>
      </c>
      <c r="N79" s="302">
        <f t="shared" si="75"/>
        <v>1.6950000000000063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12.637169838829649</v>
      </c>
      <c r="C82" s="299" t="str">
        <f>CONCATENATE("(",ROUND((B82/$H84)*100,1),")")</f>
        <v>(57.4)</v>
      </c>
      <c r="D82" s="302">
        <f>'Ind T6'!W27</f>
        <v>1.2107737917734596</v>
      </c>
      <c r="E82" s="299" t="str">
        <f>CONCATENATE("(",ROUND((D82/$H84)*100,1),")")</f>
        <v>(5.5)</v>
      </c>
      <c r="F82" s="302">
        <f>'Ind T6'!X27</f>
        <v>0.17701371224252241</v>
      </c>
      <c r="G82" s="299" t="str">
        <f>CONCATENATE("(",ROUND((F82/$H84)*100,1),")")</f>
        <v>(0.8)</v>
      </c>
      <c r="H82" s="302">
        <f>SUM(B82,D82,F82)</f>
        <v>14.024957342845632</v>
      </c>
      <c r="I82" s="299" t="str">
        <f>CONCATENATE("(",ROUND((H82/$H84)*100,1),")")</f>
        <v>(63.7)</v>
      </c>
      <c r="K82" s="302">
        <f>B82-B72</f>
        <v>1.3581616506996905</v>
      </c>
      <c r="L82" s="302">
        <f>D82-D72</f>
        <v>0.16519957384718253</v>
      </c>
      <c r="M82" s="302">
        <f>F82-F72</f>
        <v>3.0237520768763154E-2</v>
      </c>
      <c r="N82" s="302">
        <f>SUM(K82:M82)</f>
        <v>1.5535987453156361</v>
      </c>
    </row>
    <row r="83" spans="1:14" x14ac:dyDescent="0.2">
      <c r="A83" s="282" t="s">
        <v>365</v>
      </c>
      <c r="B83" s="302">
        <f>'Ind T6'!V26</f>
        <v>6.2704693740867112</v>
      </c>
      <c r="C83" s="299" t="str">
        <f>CONCATENATE("(",ROUND((B83/$H84)*100,1),")")</f>
        <v>(28.5)</v>
      </c>
      <c r="D83" s="302">
        <f>'Ind T6'!W26</f>
        <v>1.6143650557211155</v>
      </c>
      <c r="E83" s="299" t="str">
        <f>CONCATENATE("(",ROUND((D83/$H84)*100,1),")")</f>
        <v>(7.3)</v>
      </c>
      <c r="F83" s="302">
        <f>'Ind T6'!X26</f>
        <v>0.10620822734653443</v>
      </c>
      <c r="G83" s="299" t="str">
        <f>CONCATENATE("(",ROUND((F83/$H84)*100,1),")")</f>
        <v>(0.5)</v>
      </c>
      <c r="H83" s="302">
        <f t="shared" ref="H83" si="76">SUM(B83,D83,F83)</f>
        <v>7.9910426571543605</v>
      </c>
      <c r="I83" s="299" t="str">
        <f>CONCATENATE("(",ROUND((H83/$H84)*100,1),")")</f>
        <v>(36.3)</v>
      </c>
      <c r="K83" s="302">
        <f t="shared" ref="K83:K84" si="77">B83-B73</f>
        <v>1.3829871150404127</v>
      </c>
      <c r="L83" s="302">
        <f t="shared" ref="L83:L84" si="78">D83-D73</f>
        <v>0.20696278821399461</v>
      </c>
      <c r="M83" s="302">
        <f t="shared" ref="M83:M84" si="79">F83-F73</f>
        <v>2.045135142993075E-2</v>
      </c>
      <c r="N83" s="302">
        <f t="shared" ref="N83:N84" si="80">SUM(K83:M83)</f>
        <v>1.610401254684338</v>
      </c>
    </row>
    <row r="84" spans="1:14" x14ac:dyDescent="0.2">
      <c r="A84" s="282" t="s">
        <v>363</v>
      </c>
      <c r="B84" s="302">
        <f>SUM(B82:B83)</f>
        <v>18.907639212916362</v>
      </c>
      <c r="C84" s="299" t="str">
        <f>CONCATENATE("(",ROUND((B84/$H84)*100,1),")")</f>
        <v>(85.9)</v>
      </c>
      <c r="D84" s="302">
        <f>SUM(D82:D83)</f>
        <v>2.8251388474945749</v>
      </c>
      <c r="E84" s="299" t="str">
        <f>CONCATENATE("(",ROUND((D84/$H84)*100,1),")")</f>
        <v>(12.8)</v>
      </c>
      <c r="F84" s="302">
        <f>SUM(F82:F83)</f>
        <v>0.28322193958905684</v>
      </c>
      <c r="G84" s="299" t="str">
        <f>CONCATENATE("(",ROUND((F84/$H84)*100,1),")")</f>
        <v>(1.3)</v>
      </c>
      <c r="H84" s="302">
        <f>SUM(H82:H83)</f>
        <v>22.015999999999991</v>
      </c>
      <c r="I84" s="299" t="str">
        <f>CONCATENATE("(",ROUND((H84/$H84)*100,1),")")</f>
        <v>(100)</v>
      </c>
      <c r="K84" s="302">
        <f t="shared" si="77"/>
        <v>2.7411487657401032</v>
      </c>
      <c r="L84" s="302">
        <f t="shared" si="78"/>
        <v>0.37216236206117692</v>
      </c>
      <c r="M84" s="302">
        <f t="shared" si="79"/>
        <v>5.0688872198693891E-2</v>
      </c>
      <c r="N84" s="302">
        <f t="shared" si="80"/>
        <v>3.1639999999999739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8.7488068457937054</v>
      </c>
      <c r="C93" s="299" t="str">
        <f>CONCATENATE("(",ROUND((B93/$H95)*100,1),")")</f>
        <v>(72.7)</v>
      </c>
      <c r="D93" s="302">
        <f>'Ind T6'!M36</f>
        <v>0.63202082899394707</v>
      </c>
      <c r="E93" s="299" t="str">
        <f>CONCATENATE("(",ROUND((D93/$H95)*100,1),")")</f>
        <v>(5.2)</v>
      </c>
      <c r="F93" s="302">
        <f>'Ind T6'!N36</f>
        <v>0.32562448795372811</v>
      </c>
      <c r="G93" s="299" t="str">
        <f>CONCATENATE("(",ROUND((F93/$H95)*100,1),")")</f>
        <v>(2.7)</v>
      </c>
      <c r="H93" s="302">
        <f>SUM(B93,D93,F93)</f>
        <v>9.7064521627413818</v>
      </c>
      <c r="I93" s="299" t="str">
        <f>CONCATENATE("(",ROUND((H93/$H95)*100,1),")")</f>
        <v>(80.6)</v>
      </c>
      <c r="K93" s="302">
        <f>B98-B93</f>
        <v>-0.12710022589804915</v>
      </c>
      <c r="L93" s="302">
        <f>D98-D93</f>
        <v>-6.6945795706697675E-3</v>
      </c>
      <c r="M93" s="302">
        <f>F98-F93</f>
        <v>5.8990129073853703E-3</v>
      </c>
      <c r="N93" s="302">
        <f>SUM(K93:M93)</f>
        <v>-0.12789579256133354</v>
      </c>
    </row>
    <row r="94" spans="1:14" x14ac:dyDescent="0.2">
      <c r="A94" s="282" t="s">
        <v>365</v>
      </c>
      <c r="B94" s="302">
        <f>'Ind T6'!L35</f>
        <v>1.6598906824870143</v>
      </c>
      <c r="C94" s="299" t="str">
        <f>CONCATENATE("(",ROUND((B94/$H95)*100,1),")")</f>
        <v>(13.8)</v>
      </c>
      <c r="D94" s="302">
        <f>'Ind T6'!M35</f>
        <v>0.60986665973636611</v>
      </c>
      <c r="E94" s="299" t="str">
        <f>CONCATENATE("(",ROUND((D94/$H95)*100,1),")")</f>
        <v>(5.1)</v>
      </c>
      <c r="F94" s="302">
        <f>'Ind T6'!N35</f>
        <v>6.4790495035213211E-2</v>
      </c>
      <c r="G94" s="299" t="str">
        <f>CONCATENATE("(",ROUND((F94/$H95)*100,1),")")</f>
        <v>(0.5)</v>
      </c>
      <c r="H94" s="302">
        <f t="shared" ref="H94" si="81">SUM(B94,D94,F94)</f>
        <v>2.3345478372585937</v>
      </c>
      <c r="I94" s="299" t="str">
        <f>CONCATENATE("(",ROUND((H94/$H95)*100,1),")")</f>
        <v>(19.4)</v>
      </c>
      <c r="K94" s="302">
        <f t="shared" ref="K94:K95" si="82">B99-B94</f>
        <v>-6.4302859693236458E-2</v>
      </c>
      <c r="L94" s="302">
        <f t="shared" ref="L94:L95" si="83">D99-D94</f>
        <v>-1.5974370579079133E-2</v>
      </c>
      <c r="M94" s="302">
        <f t="shared" ref="M94:M95" si="84">F99-F94</f>
        <v>1.7302283367616467E-4</v>
      </c>
      <c r="N94" s="302">
        <f t="shared" ref="N94:N95" si="85">SUM(K94:M94)</f>
        <v>-8.0104207438639427E-2</v>
      </c>
    </row>
    <row r="95" spans="1:14" x14ac:dyDescent="0.2">
      <c r="A95" s="282" t="s">
        <v>363</v>
      </c>
      <c r="B95" s="302">
        <f>SUM(B93:B94)</f>
        <v>10.408697528280719</v>
      </c>
      <c r="C95" s="299" t="str">
        <f>CONCATENATE("(",ROUND((B95/$H95)*100,1),")")</f>
        <v>(86.4)</v>
      </c>
      <c r="D95" s="302">
        <f>SUM(D93:D94)</f>
        <v>1.2418874887303133</v>
      </c>
      <c r="E95" s="299" t="str">
        <f>CONCATENATE("(",ROUND((D95/$H95)*100,1),")")</f>
        <v>(10.3)</v>
      </c>
      <c r="F95" s="302">
        <f>SUM(F93:F94)</f>
        <v>0.39041498298894134</v>
      </c>
      <c r="G95" s="299" t="str">
        <f>CONCATENATE("(",ROUND((F95/$H95)*100,1),")")</f>
        <v>(3.2)</v>
      </c>
      <c r="H95" s="302">
        <f>SUM(H93:H94)</f>
        <v>12.040999999999976</v>
      </c>
      <c r="I95" s="299" t="str">
        <f>CONCATENATE("(",ROUND((H95/$H95)*100,1),")")</f>
        <v>(100)</v>
      </c>
      <c r="K95" s="302">
        <f t="shared" si="82"/>
        <v>-0.19140308559128449</v>
      </c>
      <c r="L95" s="302">
        <f t="shared" si="83"/>
        <v>-2.2668950149749012E-2</v>
      </c>
      <c r="M95" s="302">
        <f t="shared" si="84"/>
        <v>6.0720357410615211E-3</v>
      </c>
      <c r="N95" s="302">
        <f t="shared" si="85"/>
        <v>-0.20799999999997199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8.6217066198956562</v>
      </c>
      <c r="C98" s="299" t="str">
        <f>CONCATENATE("(",ROUND((B98/$H100)*100,1),")")</f>
        <v>(72.9)</v>
      </c>
      <c r="D98" s="302">
        <f>'Ind T6'!R36</f>
        <v>0.6253262494232773</v>
      </c>
      <c r="E98" s="299" t="str">
        <f>CONCATENATE("(",ROUND((D98/$H100)*100,1),")")</f>
        <v>(5.3)</v>
      </c>
      <c r="F98" s="302">
        <f>'Ind T6'!S36</f>
        <v>0.33152350086111348</v>
      </c>
      <c r="G98" s="299" t="str">
        <f>CONCATENATE("(",ROUND((F98/$H100)*100,1),")")</f>
        <v>(2.8)</v>
      </c>
      <c r="H98" s="302">
        <f>SUM(B98,D98,F98)</f>
        <v>9.5785563701800474</v>
      </c>
      <c r="I98" s="299" t="str">
        <f>CONCATENATE("(",ROUND((H98/$H100)*100,1),")")</f>
        <v>(80.9)</v>
      </c>
      <c r="K98" s="302">
        <f>B103-B98</f>
        <v>-1.4697996530340554</v>
      </c>
      <c r="L98" s="302">
        <f>D103-D98</f>
        <v>-8.4946993183105945E-2</v>
      </c>
      <c r="M98" s="302">
        <f>F103-F98</f>
        <v>-4.0934347664022208E-2</v>
      </c>
      <c r="N98" s="302">
        <f>SUM(K98:M98)</f>
        <v>-1.5956809938811836</v>
      </c>
    </row>
    <row r="99" spans="1:14" x14ac:dyDescent="0.2">
      <c r="A99" s="282" t="s">
        <v>365</v>
      </c>
      <c r="B99" s="302">
        <f>'Ind T6'!Q35</f>
        <v>1.5955878227937779</v>
      </c>
      <c r="C99" s="299" t="str">
        <f>CONCATENATE("(",ROUND((B99/$H100)*100,1),")")</f>
        <v>(13.5)</v>
      </c>
      <c r="D99" s="302">
        <f>'Ind T6'!R35</f>
        <v>0.59389228915728698</v>
      </c>
      <c r="E99" s="299" t="str">
        <f>CONCATENATE("(",ROUND((D99/$H100)*100,1),")")</f>
        <v>(5)</v>
      </c>
      <c r="F99" s="302">
        <f>'Ind T6'!S35</f>
        <v>6.4963517868889376E-2</v>
      </c>
      <c r="G99" s="299" t="str">
        <f>CONCATENATE("(",ROUND((F99/$H100)*100,1),")")</f>
        <v>(0.5)</v>
      </c>
      <c r="H99" s="302">
        <f t="shared" ref="H99" si="86">SUM(B99,D99,F99)</f>
        <v>2.2544436298199542</v>
      </c>
      <c r="I99" s="299" t="str">
        <f>CONCATENATE("(",ROUND((H99/$H100)*100,1),")")</f>
        <v>(19.1)</v>
      </c>
      <c r="K99" s="302">
        <f t="shared" ref="K99:K100" si="87">B104-B99</f>
        <v>-0.31666249519466749</v>
      </c>
      <c r="L99" s="302">
        <f t="shared" ref="L99:L100" si="88">D104-D99</f>
        <v>-9.4312083077147113E-2</v>
      </c>
      <c r="M99" s="302">
        <f t="shared" ref="M99:M100" si="89">F104-F99</f>
        <v>-8.3444278470224606E-3</v>
      </c>
      <c r="N99" s="302">
        <f t="shared" ref="N99:N100" si="90">SUM(K99:M99)</f>
        <v>-0.41931900611883705</v>
      </c>
    </row>
    <row r="100" spans="1:14" x14ac:dyDescent="0.2">
      <c r="A100" s="282" t="s">
        <v>363</v>
      </c>
      <c r="B100" s="302">
        <f>SUM(B98:B99)</f>
        <v>10.217294442689434</v>
      </c>
      <c r="C100" s="299" t="str">
        <f>CONCATENATE("(",ROUND((B100/$H100)*100,1),")")</f>
        <v>(86.3)</v>
      </c>
      <c r="D100" s="302">
        <f>SUM(D98:D99)</f>
        <v>1.2192185385805643</v>
      </c>
      <c r="E100" s="299" t="str">
        <f>CONCATENATE("(",ROUND((D100/$H100)*100,1),")")</f>
        <v>(10.3)</v>
      </c>
      <c r="F100" s="302">
        <f>SUM(F98:F99)</f>
        <v>0.39648701873000286</v>
      </c>
      <c r="G100" s="299" t="str">
        <f>CONCATENATE("(",ROUND((F100/$H100)*100,1),")")</f>
        <v>(3.4)</v>
      </c>
      <c r="H100" s="302">
        <f>SUM(H98:H99)</f>
        <v>11.833000000000002</v>
      </c>
      <c r="I100" s="299" t="str">
        <f>CONCATENATE("(",ROUND((H100/$H100)*100,1),")")</f>
        <v>(100)</v>
      </c>
      <c r="K100" s="302">
        <f t="shared" si="87"/>
        <v>-1.7864621482287237</v>
      </c>
      <c r="L100" s="302">
        <f t="shared" si="88"/>
        <v>-0.17925907626025306</v>
      </c>
      <c r="M100" s="302">
        <f t="shared" si="89"/>
        <v>-4.9278775511044648E-2</v>
      </c>
      <c r="N100" s="302">
        <f t="shared" si="90"/>
        <v>-2.0150000000000214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7.1519069668616009</v>
      </c>
      <c r="C103" s="299" t="str">
        <f>CONCATENATE("(",ROUND((B103/$H105)*100,1),")")</f>
        <v>(72.8)</v>
      </c>
      <c r="D103" s="302">
        <f>'Ind T6'!W36</f>
        <v>0.54037925624017136</v>
      </c>
      <c r="E103" s="299" t="str">
        <f>CONCATENATE("(",ROUND((D103/$H105)*100,1),")")</f>
        <v>(5.5)</v>
      </c>
      <c r="F103" s="302">
        <f>'Ind T6'!X36</f>
        <v>0.29058915319709128</v>
      </c>
      <c r="G103" s="299" t="str">
        <f>CONCATENATE("(",ROUND((F103/$H105)*100,1),")")</f>
        <v>(3)</v>
      </c>
      <c r="H103" s="302">
        <f>SUM(B103,D103,F103)</f>
        <v>7.9828753762988631</v>
      </c>
      <c r="I103" s="299" t="str">
        <f>CONCATENATE("(",ROUND((H103/$H105)*100,1),")")</f>
        <v>(81.3)</v>
      </c>
      <c r="K103" s="302">
        <f>B103-B93</f>
        <v>-1.5968998789321045</v>
      </c>
      <c r="L103" s="302">
        <f>D103-D93</f>
        <v>-9.1641572753775713E-2</v>
      </c>
      <c r="M103" s="302">
        <f>F103-F93</f>
        <v>-3.5035334756636838E-2</v>
      </c>
      <c r="N103" s="302">
        <f>SUM(K103:M103)</f>
        <v>-1.7235767864425169</v>
      </c>
    </row>
    <row r="104" spans="1:14" x14ac:dyDescent="0.2">
      <c r="A104" s="282" t="s">
        <v>365</v>
      </c>
      <c r="B104" s="302">
        <f>'Ind T6'!V35</f>
        <v>1.2789253275991104</v>
      </c>
      <c r="C104" s="299" t="str">
        <f>CONCATENATE("(",ROUND((B104/$H105)*100,1),")")</f>
        <v>(13)</v>
      </c>
      <c r="D104" s="302">
        <f>'Ind T6'!W35</f>
        <v>0.49958020608013987</v>
      </c>
      <c r="E104" s="299" t="str">
        <f>CONCATENATE("(",ROUND((D104/$H105)*100,1),")")</f>
        <v>(5.1)</v>
      </c>
      <c r="F104" s="302">
        <f>'Ind T6'!X35</f>
        <v>5.6619090021866915E-2</v>
      </c>
      <c r="G104" s="299" t="str">
        <f>CONCATENATE("(",ROUND((F104/$H105)*100,1),")")</f>
        <v>(0.6)</v>
      </c>
      <c r="H104" s="302">
        <f t="shared" ref="H104" si="91">SUM(B104,D104,F104)</f>
        <v>1.835124623701117</v>
      </c>
      <c r="I104" s="299" t="str">
        <f>CONCATENATE("(",ROUND((H104/$H105)*100,1),")")</f>
        <v>(18.7)</v>
      </c>
      <c r="K104" s="302">
        <f t="shared" ref="K104:K105" si="92">B104-B94</f>
        <v>-0.38096535488790395</v>
      </c>
      <c r="L104" s="302">
        <f t="shared" ref="L104:L105" si="93">D104-D94</f>
        <v>-0.11028645365622625</v>
      </c>
      <c r="M104" s="302">
        <f t="shared" ref="M104:M105" si="94">F104-F94</f>
        <v>-8.1714050133462959E-3</v>
      </c>
      <c r="N104" s="302">
        <f t="shared" ref="N104:N105" si="95">SUM(K104:M104)</f>
        <v>-0.49942321355747649</v>
      </c>
    </row>
    <row r="105" spans="1:14" x14ac:dyDescent="0.2">
      <c r="A105" s="282" t="s">
        <v>363</v>
      </c>
      <c r="B105" s="302">
        <f>SUM(B103:B104)</f>
        <v>8.4308322944607106</v>
      </c>
      <c r="C105" s="299" t="str">
        <f>CONCATENATE("(",ROUND((B105/$H105)*100,1),")")</f>
        <v>(85.9)</v>
      </c>
      <c r="D105" s="302">
        <f>SUM(D103:D104)</f>
        <v>1.0399594623203112</v>
      </c>
      <c r="E105" s="299" t="str">
        <f>CONCATENATE("(",ROUND((D105/$H105)*100,1),")")</f>
        <v>(10.6)</v>
      </c>
      <c r="F105" s="302">
        <f>SUM(F103:F104)</f>
        <v>0.34720824321895821</v>
      </c>
      <c r="G105" s="299" t="str">
        <f>CONCATENATE("(",ROUND((F105/$H105)*100,1),")")</f>
        <v>(3.5)</v>
      </c>
      <c r="H105" s="302">
        <f>SUM(H103:H104)</f>
        <v>9.8179999999999801</v>
      </c>
      <c r="I105" s="299" t="str">
        <f>CONCATENATE("(",ROUND((H105/$H105)*100,1),")")</f>
        <v>(100)</v>
      </c>
      <c r="K105" s="302">
        <f t="shared" si="92"/>
        <v>-1.9778652338200082</v>
      </c>
      <c r="L105" s="302">
        <f t="shared" si="93"/>
        <v>-0.20192802641000207</v>
      </c>
      <c r="M105" s="302">
        <f t="shared" si="94"/>
        <v>-4.3206739769983127E-2</v>
      </c>
      <c r="N105" s="302">
        <f t="shared" si="95"/>
        <v>-2.2229999999999932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68.073345060774926</v>
      </c>
      <c r="C114" s="299" t="str">
        <f>CONCATENATE("(",ROUND((B114/$H116)*100,1),")")</f>
        <v>(67.1)</v>
      </c>
      <c r="D114" s="302">
        <f>'Ind T6'!M45</f>
        <v>5.0418254870892856</v>
      </c>
      <c r="E114" s="299" t="str">
        <f>CONCATENATE("(",ROUND((D114/$H116)*100,1),")")</f>
        <v>(5)</v>
      </c>
      <c r="F114" s="302">
        <f>'Ind T6'!N45</f>
        <v>6.0695964183480307</v>
      </c>
      <c r="G114" s="299" t="str">
        <f>CONCATENATE("(",ROUND((F114/$H116)*100,1),")")</f>
        <v>(6)</v>
      </c>
      <c r="H114" s="302">
        <f>SUM(B114,D114,F114)</f>
        <v>79.184766966212237</v>
      </c>
      <c r="I114" s="299" t="str">
        <f>CONCATENATE("(",ROUND((H114/$H116)*100,1),")")</f>
        <v>(78)</v>
      </c>
      <c r="K114" s="302">
        <f>B119-B114</f>
        <v>-4.2303694150115803</v>
      </c>
      <c r="L114" s="302">
        <f>D119-D114</f>
        <v>-0.38457269249369208</v>
      </c>
      <c r="M114" s="302">
        <f>F119-F114</f>
        <v>-0.42722663831542107</v>
      </c>
      <c r="N114" s="302">
        <f>SUM(K114:M114)</f>
        <v>-5.0421687458206934</v>
      </c>
    </row>
    <row r="115" spans="1:14" x14ac:dyDescent="0.2">
      <c r="A115" s="282" t="s">
        <v>365</v>
      </c>
      <c r="B115" s="302">
        <f>'Ind T6'!L44</f>
        <v>15.374904706580198</v>
      </c>
      <c r="C115" s="299" t="str">
        <f>CONCATENATE("(",ROUND((B115/$H116)*100,1),")")</f>
        <v>(15.2)</v>
      </c>
      <c r="D115" s="302">
        <f>'Ind T6'!M44</f>
        <v>5.7389589767814488</v>
      </c>
      <c r="E115" s="299" t="str">
        <f>CONCATENATE("(",ROUND((D115/$H116)*100,1),")")</f>
        <v>(5.7)</v>
      </c>
      <c r="F115" s="302">
        <f>'Ind T6'!N44</f>
        <v>1.1743693504261723</v>
      </c>
      <c r="G115" s="299" t="str">
        <f>CONCATENATE("(",ROUND((F115/$H116)*100,1),")")</f>
        <v>(1.2)</v>
      </c>
      <c r="H115" s="302">
        <f t="shared" ref="H115" si="96">SUM(B115,D115,F115)</f>
        <v>22.288233033787819</v>
      </c>
      <c r="I115" s="299" t="str">
        <f>CONCATENATE("(",ROUND((H115/$H116)*100,1),")")</f>
        <v>(22)</v>
      </c>
      <c r="K115" s="302">
        <f t="shared" ref="K115:K116" si="97">B120-B115</f>
        <v>-0.94360113361991971</v>
      </c>
      <c r="L115" s="302">
        <f t="shared" ref="L115:L116" si="98">D120-D115</f>
        <v>-0.42777866044631452</v>
      </c>
      <c r="M115" s="302">
        <f t="shared" ref="M115:M116" si="99">F120-F115</f>
        <v>-0.12745146011331232</v>
      </c>
      <c r="N115" s="302">
        <f t="shared" ref="N115:N116" si="100">SUM(K115:M115)</f>
        <v>-1.4988312541795465</v>
      </c>
    </row>
    <row r="116" spans="1:14" x14ac:dyDescent="0.2">
      <c r="A116" s="282" t="s">
        <v>363</v>
      </c>
      <c r="B116" s="302">
        <f>SUM(B114:B115)</f>
        <v>83.448249767355122</v>
      </c>
      <c r="C116" s="299" t="str">
        <f>CONCATENATE("(",ROUND((B116/$H116)*100,1),")")</f>
        <v>(82.2)</v>
      </c>
      <c r="D116" s="302">
        <f>SUM(D114:D115)</f>
        <v>10.780784463870734</v>
      </c>
      <c r="E116" s="299" t="str">
        <f>CONCATENATE("(",ROUND((D116/$H116)*100,1),")")</f>
        <v>(10.6)</v>
      </c>
      <c r="F116" s="302">
        <f>SUM(F114:F115)</f>
        <v>7.2439657687742027</v>
      </c>
      <c r="G116" s="299" t="str">
        <f>CONCATENATE("(",ROUND((F116/$H116)*100,1),")")</f>
        <v>(7.1)</v>
      </c>
      <c r="H116" s="302">
        <f>SUM(H114:H115)</f>
        <v>101.47300000000006</v>
      </c>
      <c r="I116" s="299" t="str">
        <f>CONCATENATE("(",ROUND((H116/$H116)*100,1),")")</f>
        <v>(100)</v>
      </c>
      <c r="K116" s="302">
        <f t="shared" si="97"/>
        <v>-5.1739705486315017</v>
      </c>
      <c r="L116" s="302">
        <f t="shared" si="98"/>
        <v>-0.81235135294000571</v>
      </c>
      <c r="M116" s="302">
        <f t="shared" si="99"/>
        <v>-0.55467809842873272</v>
      </c>
      <c r="N116" s="302">
        <f t="shared" si="100"/>
        <v>-6.5410000000002402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63.842975645763346</v>
      </c>
      <c r="C119" s="299" t="str">
        <f>CONCATENATE("(",ROUND((B119/$H121)*100,1),")")</f>
        <v>(67.3)</v>
      </c>
      <c r="D119" s="302">
        <f>'Ind T6'!R45</f>
        <v>4.6572527945955935</v>
      </c>
      <c r="E119" s="299" t="str">
        <f>CONCATENATE("(",ROUND((D119/$H121)*100,1),")")</f>
        <v>(4.9)</v>
      </c>
      <c r="F119" s="302">
        <f>'Ind T6'!S45</f>
        <v>5.6423697800326096</v>
      </c>
      <c r="G119" s="299" t="str">
        <f>CONCATENATE("(",ROUND((F119/$H121)*100,1),")")</f>
        <v>(5.9)</v>
      </c>
      <c r="H119" s="302">
        <f>SUM(B119,D119,F119)</f>
        <v>74.142598220391548</v>
      </c>
      <c r="I119" s="299" t="str">
        <f>CONCATENATE("(",ROUND((H119/$H121)*100,1),")")</f>
        <v>(78.1)</v>
      </c>
      <c r="K119" s="302">
        <f>B124-B119</f>
        <v>-4.442564650618408</v>
      </c>
      <c r="L119" s="302">
        <f>D124-D119</f>
        <v>-0.38776464639036234</v>
      </c>
      <c r="M119" s="302">
        <f>F124-F119</f>
        <v>-0.24330530900746972</v>
      </c>
      <c r="N119" s="302">
        <f>SUM(K119:M119)</f>
        <v>-5.0736346060162401</v>
      </c>
    </row>
    <row r="120" spans="1:14" x14ac:dyDescent="0.2">
      <c r="A120" s="282" t="s">
        <v>365</v>
      </c>
      <c r="B120" s="302">
        <f>'Ind T6'!Q44</f>
        <v>14.431303572960278</v>
      </c>
      <c r="C120" s="299" t="str">
        <f>CONCATENATE("(",ROUND((B120/$H121)*100,1),")")</f>
        <v>(15.2)</v>
      </c>
      <c r="D120" s="302">
        <f>'Ind T6'!R44</f>
        <v>5.3111803163351343</v>
      </c>
      <c r="E120" s="299" t="str">
        <f>CONCATENATE("(",ROUND((D120/$H121)*100,1),")")</f>
        <v>(5.6)</v>
      </c>
      <c r="F120" s="302">
        <f>'Ind T6'!S44</f>
        <v>1.04691789031286</v>
      </c>
      <c r="G120" s="299" t="str">
        <f>CONCATENATE("(",ROUND((F120/$H121)*100,1),")")</f>
        <v>(1.1)</v>
      </c>
      <c r="H120" s="302">
        <f t="shared" ref="H120" si="101">SUM(B120,D120,F120)</f>
        <v>20.789401779608273</v>
      </c>
      <c r="I120" s="299" t="str">
        <f>CONCATENATE("(",ROUND((H120/$H121)*100,1),")")</f>
        <v>(21.9)</v>
      </c>
      <c r="K120" s="302">
        <f t="shared" ref="K120:K121" si="102">B125-B120</f>
        <v>-0.68857088564854863</v>
      </c>
      <c r="L120" s="302">
        <f t="shared" ref="L120:L121" si="103">D125-D120</f>
        <v>-0.39262723218520534</v>
      </c>
      <c r="M120" s="302">
        <f t="shared" ref="M120:M121" si="104">F125-F120</f>
        <v>-0.12816727614996037</v>
      </c>
      <c r="N120" s="302">
        <f t="shared" ref="N120:N121" si="105">SUM(K120:M120)</f>
        <v>-1.2093653939837143</v>
      </c>
    </row>
    <row r="121" spans="1:14" x14ac:dyDescent="0.2">
      <c r="A121" s="282" t="s">
        <v>363</v>
      </c>
      <c r="B121" s="302">
        <f>SUM(B119:B120)</f>
        <v>78.27427921872362</v>
      </c>
      <c r="C121" s="299" t="str">
        <f>CONCATENATE("(",ROUND((B121/$H121)*100,1),")")</f>
        <v>(82.5)</v>
      </c>
      <c r="D121" s="302">
        <f>SUM(D119:D120)</f>
        <v>9.9684331109307287</v>
      </c>
      <c r="E121" s="299" t="str">
        <f>CONCATENATE("(",ROUND((D121/$H121)*100,1),")")</f>
        <v>(10.5)</v>
      </c>
      <c r="F121" s="302">
        <f>SUM(F119:F120)</f>
        <v>6.68928767034547</v>
      </c>
      <c r="G121" s="299" t="str">
        <f>CONCATENATE("(",ROUND((F121/$H121)*100,1),")")</f>
        <v>(7)</v>
      </c>
      <c r="H121" s="302">
        <f>SUM(H119:H120)</f>
        <v>94.931999999999817</v>
      </c>
      <c r="I121" s="299" t="str">
        <f>CONCATENATE("(",ROUND((H121/$H121)*100,1),")")</f>
        <v>(100)</v>
      </c>
      <c r="K121" s="302">
        <f t="shared" si="102"/>
        <v>-5.1311355362669531</v>
      </c>
      <c r="L121" s="302">
        <f t="shared" si="103"/>
        <v>-0.78039187857556769</v>
      </c>
      <c r="M121" s="302">
        <f t="shared" si="104"/>
        <v>-0.37147258515743076</v>
      </c>
      <c r="N121" s="302">
        <f t="shared" si="105"/>
        <v>-6.2829999999999515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59.400410995144938</v>
      </c>
      <c r="C124" s="299" t="str">
        <f>CONCATENATE("(",ROUND((B124/$H126)*100,1),")")</f>
        <v>(67)</v>
      </c>
      <c r="D124" s="302">
        <f>'Ind T6'!W45</f>
        <v>4.2694881482052311</v>
      </c>
      <c r="E124" s="299" t="str">
        <f>CONCATENATE("(",ROUND((D124/$H126)*100,1),")")</f>
        <v>(4.8)</v>
      </c>
      <c r="F124" s="302">
        <f>'Ind T6'!X45</f>
        <v>5.3990644710251399</v>
      </c>
      <c r="G124" s="299" t="str">
        <f>CONCATENATE("(",ROUND((F124/$H126)*100,1),")")</f>
        <v>(6.1)</v>
      </c>
      <c r="H124" s="302">
        <f>SUM(B124,D124,F124)</f>
        <v>69.068963614375306</v>
      </c>
      <c r="I124" s="299" t="str">
        <f>CONCATENATE("(",ROUND((H124/$H126)*100,1),")")</f>
        <v>(77.9)</v>
      </c>
      <c r="K124" s="302">
        <f>B124-B114</f>
        <v>-8.6729340656299883</v>
      </c>
      <c r="L124" s="302">
        <f>D124-D114</f>
        <v>-0.77233733888405443</v>
      </c>
      <c r="M124" s="302">
        <f>F124-F114</f>
        <v>-0.67053194732289079</v>
      </c>
      <c r="N124" s="302">
        <f>SUM(K124:M124)</f>
        <v>-10.115803351836933</v>
      </c>
    </row>
    <row r="125" spans="1:14" x14ac:dyDescent="0.2">
      <c r="A125" s="282" t="s">
        <v>365</v>
      </c>
      <c r="B125" s="302">
        <f>'Ind T6'!V44</f>
        <v>13.742732687311729</v>
      </c>
      <c r="C125" s="299" t="str">
        <f>CONCATENATE("(",ROUND((B125/$H126)*100,1),")")</f>
        <v>(15.5)</v>
      </c>
      <c r="D125" s="302">
        <f>'Ind T6'!W44</f>
        <v>4.918553084149929</v>
      </c>
      <c r="E125" s="299" t="str">
        <f>CONCATENATE("(",ROUND((D125/$H126)*100,1),")")</f>
        <v>(5.5)</v>
      </c>
      <c r="F125" s="302">
        <f>'Ind T6'!X44</f>
        <v>0.9187506141628996</v>
      </c>
      <c r="G125" s="299" t="str">
        <f>CONCATENATE("(",ROUND((F125/$H126)*100,1),")")</f>
        <v>(1)</v>
      </c>
      <c r="H125" s="302">
        <f t="shared" ref="H125" si="106">SUM(B125,D125,F125)</f>
        <v>19.580036385624556</v>
      </c>
      <c r="I125" s="299" t="str">
        <f>CONCATENATE("(",ROUND((H125/$H126)*100,1),")")</f>
        <v>(22.1)</v>
      </c>
      <c r="K125" s="302">
        <f t="shared" ref="K125:K126" si="107">B125-B115</f>
        <v>-1.6321720192684683</v>
      </c>
      <c r="L125" s="302">
        <f t="shared" ref="L125:L126" si="108">D125-D115</f>
        <v>-0.82040589263151986</v>
      </c>
      <c r="M125" s="302">
        <f t="shared" ref="M125:M126" si="109">F125-F115</f>
        <v>-0.25561873626327269</v>
      </c>
      <c r="N125" s="302">
        <f t="shared" ref="N125:N126" si="110">SUM(K125:M125)</f>
        <v>-2.7081966481632609</v>
      </c>
    </row>
    <row r="126" spans="1:14" x14ac:dyDescent="0.2">
      <c r="A126" s="282" t="s">
        <v>363</v>
      </c>
      <c r="B126" s="302">
        <f>SUM(B124:B125)</f>
        <v>73.143143682456667</v>
      </c>
      <c r="C126" s="299" t="str">
        <f>CONCATENATE("(",ROUND((B126/$H126)*100,1),")")</f>
        <v>(82.5)</v>
      </c>
      <c r="D126" s="302">
        <f>SUM(D124:D125)</f>
        <v>9.188041232355161</v>
      </c>
      <c r="E126" s="299" t="str">
        <f>CONCATENATE("(",ROUND((D126/$H126)*100,1),")")</f>
        <v>(10.4)</v>
      </c>
      <c r="F126" s="302">
        <f>SUM(F124:F125)</f>
        <v>6.3178150851880392</v>
      </c>
      <c r="G126" s="299" t="str">
        <f>CONCATENATE("(",ROUND((F126/$H126)*100,1),")")</f>
        <v>(7.1)</v>
      </c>
      <c r="H126" s="302">
        <f>SUM(H124:H125)</f>
        <v>88.648999999999859</v>
      </c>
      <c r="I126" s="299" t="str">
        <f>CONCATENATE("(",ROUND((H126/$H126)*100,1),")")</f>
        <v>(100)</v>
      </c>
      <c r="K126" s="302">
        <f t="shared" si="107"/>
        <v>-10.305106084898455</v>
      </c>
      <c r="L126" s="302">
        <f t="shared" si="108"/>
        <v>-1.5927432315155734</v>
      </c>
      <c r="M126" s="302">
        <f t="shared" si="109"/>
        <v>-0.92615068358616348</v>
      </c>
      <c r="N126" s="302">
        <f t="shared" si="110"/>
        <v>-12.824000000000192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4.5249608679951114</v>
      </c>
      <c r="C135" s="299" t="str">
        <f>CONCATENATE("(",ROUND((B135/$H137)*100,1),")")</f>
        <v>(67.3)</v>
      </c>
      <c r="D135" s="302">
        <f>'Ind T6'!M54</f>
        <v>6.3159018143281731E-2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4.5881198861383936</v>
      </c>
      <c r="I135" s="299" t="str">
        <f>CONCATENATE("(",ROUND((H135/$H137)*100,1),")")</f>
        <v>(68.2)</v>
      </c>
      <c r="K135" s="302">
        <f>B140-B135</f>
        <v>-8.9347341785977363E-2</v>
      </c>
      <c r="L135" s="302">
        <f>D140-D135</f>
        <v>7.6858891510003802E-5</v>
      </c>
      <c r="M135" s="302">
        <f>F140-F135</f>
        <v>0</v>
      </c>
      <c r="N135" s="302">
        <f>SUM(K135:M135)</f>
        <v>-8.927048289446736E-2</v>
      </c>
    </row>
    <row r="136" spans="1:14" x14ac:dyDescent="0.2">
      <c r="A136" s="282" t="s">
        <v>365</v>
      </c>
      <c r="B136" s="302">
        <f>'Ind T6'!L53</f>
        <v>1.7311312700222921</v>
      </c>
      <c r="C136" s="299" t="str">
        <f>CONCATENATE("(",ROUND((B136/$H137)*100,1),")")</f>
        <v>(25.7)</v>
      </c>
      <c r="D136" s="302">
        <f>'Ind T6'!M53</f>
        <v>0.40574884383931731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2.1368801138616096</v>
      </c>
      <c r="I136" s="299" t="str">
        <f>CONCATENATE("(",ROUND((H136/$H137)*100,1),")")</f>
        <v>(31.8)</v>
      </c>
      <c r="K136" s="302">
        <f t="shared" ref="K136:K137" si="112">B141-B136</f>
        <v>-7.4745611525588451E-3</v>
      </c>
      <c r="L136" s="302">
        <f t="shared" ref="L136:L137" si="113">D141-D136</f>
        <v>-5.2549559529782575E-3</v>
      </c>
      <c r="M136" s="302">
        <f t="shared" ref="M136:M137" si="114">F141-F136</f>
        <v>0</v>
      </c>
      <c r="N136" s="302">
        <f t="shared" ref="N136:N137" si="115">SUM(K136:M136)</f>
        <v>-1.2729517105537103E-2</v>
      </c>
    </row>
    <row r="137" spans="1:14" x14ac:dyDescent="0.2">
      <c r="A137" s="282" t="s">
        <v>363</v>
      </c>
      <c r="B137" s="302">
        <f>SUM(B135:B136)</f>
        <v>6.2560921380174035</v>
      </c>
      <c r="C137" s="299" t="str">
        <f>CONCATENATE("(",ROUND((B137/$H137)*100,1),")")</f>
        <v>(93)</v>
      </c>
      <c r="D137" s="302">
        <f>SUM(D135:D136)</f>
        <v>0.46890786198259904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6.7250000000000032</v>
      </c>
      <c r="I137" s="299" t="str">
        <f>CONCATENATE("(",ROUND((H137/$H137)*100,1),")")</f>
        <v>(100)</v>
      </c>
      <c r="K137" s="302">
        <f t="shared" si="112"/>
        <v>-9.6821902938535764E-2</v>
      </c>
      <c r="L137" s="302">
        <f t="shared" si="113"/>
        <v>-5.1780970614682675E-3</v>
      </c>
      <c r="M137" s="302">
        <f t="shared" si="114"/>
        <v>0</v>
      </c>
      <c r="N137" s="302">
        <f t="shared" si="115"/>
        <v>-0.10200000000000403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4.4356135262091341</v>
      </c>
      <c r="C140" s="299" t="str">
        <f>CONCATENATE("(",ROUND((B140/$H142)*100,1),")")</f>
        <v>(67)</v>
      </c>
      <c r="D140" s="302">
        <f>'Ind T6'!R54</f>
        <v>6.3235877034791735E-2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4.4988494032439261</v>
      </c>
      <c r="I140" s="299" t="str">
        <f>CONCATENATE("(",ROUND((H140/$H142)*100,1),")")</f>
        <v>(67.9)</v>
      </c>
      <c r="K140" s="302">
        <f>B145-B140</f>
        <v>4.0351542985019861E-2</v>
      </c>
      <c r="L140" s="302">
        <f>D145-D140</f>
        <v>3.3479355321890253E-3</v>
      </c>
      <c r="M140" s="302">
        <f>F145-F140</f>
        <v>0</v>
      </c>
      <c r="N140" s="302">
        <f>SUM(K140:M140)</f>
        <v>4.3699478517208887E-2</v>
      </c>
    </row>
    <row r="141" spans="1:14" x14ac:dyDescent="0.2">
      <c r="A141" s="282" t="s">
        <v>365</v>
      </c>
      <c r="B141" s="302">
        <f>'Ind T6'!Q53</f>
        <v>1.7236567088697332</v>
      </c>
      <c r="C141" s="299" t="str">
        <f>CONCATENATE("(",ROUND((B141/$H142)*100,1),")")</f>
        <v>(26)</v>
      </c>
      <c r="D141" s="302">
        <f>'Ind T6'!R53</f>
        <v>0.40049388788633905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2.1241505967560723</v>
      </c>
      <c r="I141" s="299" t="str">
        <f>CONCATENATE("(",ROUND((H141/$H142)*100,1),")")</f>
        <v>(32.1)</v>
      </c>
      <c r="K141" s="302">
        <f t="shared" ref="K141:K142" si="117">B146-B141</f>
        <v>7.1711129276735841E-2</v>
      </c>
      <c r="L141" s="302">
        <f t="shared" ref="L141:L142" si="118">D146-D141</f>
        <v>8.5893922060502059E-3</v>
      </c>
      <c r="M141" s="302">
        <f t="shared" ref="M141:M142" si="119">F146-F141</f>
        <v>0</v>
      </c>
      <c r="N141" s="302">
        <f t="shared" ref="N141:N142" si="120">SUM(K141:M141)</f>
        <v>8.0300521482786047E-2</v>
      </c>
    </row>
    <row r="142" spans="1:14" x14ac:dyDescent="0.2">
      <c r="A142" s="282" t="s">
        <v>363</v>
      </c>
      <c r="B142" s="302">
        <f>SUM(B140:B141)</f>
        <v>6.1592702350788677</v>
      </c>
      <c r="C142" s="299" t="str">
        <f>CONCATENATE("(",ROUND((B142/$H142)*100,1),")")</f>
        <v>(93)</v>
      </c>
      <c r="D142" s="302">
        <f>SUM(D140:D141)</f>
        <v>0.46372976492113077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6.6229999999999984</v>
      </c>
      <c r="I142" s="299" t="str">
        <f>CONCATENATE("(",ROUND((H142/$H142)*100,1),")")</f>
        <v>(100)</v>
      </c>
      <c r="K142" s="302">
        <f t="shared" si="117"/>
        <v>0.11206267226175548</v>
      </c>
      <c r="L142" s="302">
        <f t="shared" si="118"/>
        <v>1.1937327738239245E-2</v>
      </c>
      <c r="M142" s="302">
        <f t="shared" si="119"/>
        <v>0</v>
      </c>
      <c r="N142" s="302">
        <f t="shared" si="120"/>
        <v>0.12399999999999473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4.4759650691941539</v>
      </c>
      <c r="C145" s="299" t="str">
        <f>CONCATENATE("(",ROUND((B145/$H147)*100,1),")")</f>
        <v>(66.3)</v>
      </c>
      <c r="D145" s="302">
        <f>'Ind T6'!W54</f>
        <v>6.658381256698076E-2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4.5425488817611344</v>
      </c>
      <c r="I145" s="299" t="str">
        <f>CONCATENATE("(",ROUND((H145/$H147)*100,1),")")</f>
        <v>(67.3)</v>
      </c>
      <c r="K145" s="302">
        <f>B145-B135</f>
        <v>-4.8995798800957502E-2</v>
      </c>
      <c r="L145" s="302">
        <f>D145-D135</f>
        <v>3.4247944236990291E-3</v>
      </c>
      <c r="M145" s="302">
        <f>F145-F135</f>
        <v>0</v>
      </c>
      <c r="N145" s="302">
        <f>SUM(K145:M145)</f>
        <v>-4.5571004377258473E-2</v>
      </c>
    </row>
    <row r="146" spans="1:14" x14ac:dyDescent="0.2">
      <c r="A146" s="282" t="s">
        <v>365</v>
      </c>
      <c r="B146" s="302">
        <f>'Ind T6'!V53</f>
        <v>1.7953678381464691</v>
      </c>
      <c r="C146" s="299" t="str">
        <f>CONCATENATE("(",ROUND((B146/$H147)*100,1),")")</f>
        <v>(26.6)</v>
      </c>
      <c r="D146" s="302">
        <f>'Ind T6'!W53</f>
        <v>0.40908328009238926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2.2044511182388584</v>
      </c>
      <c r="I146" s="299" t="str">
        <f>CONCATENATE("(",ROUND((H146/$H147)*100,1),")")</f>
        <v>(32.7)</v>
      </c>
      <c r="K146" s="302">
        <f t="shared" ref="K146:K147" si="122">B146-B136</f>
        <v>6.4236568124176996E-2</v>
      </c>
      <c r="L146" s="302">
        <f t="shared" ref="L146:L147" si="123">D146-D136</f>
        <v>3.3344362530719485E-3</v>
      </c>
      <c r="M146" s="302">
        <f t="shared" ref="M146:M147" si="124">F146-F136</f>
        <v>0</v>
      </c>
      <c r="N146" s="302">
        <f t="shared" ref="N146:N147" si="125">SUM(K146:M146)</f>
        <v>6.7571004377248944E-2</v>
      </c>
    </row>
    <row r="147" spans="1:14" x14ac:dyDescent="0.2">
      <c r="A147" s="282" t="s">
        <v>363</v>
      </c>
      <c r="B147" s="302">
        <f>SUM(B145:B146)</f>
        <v>6.2713329073406232</v>
      </c>
      <c r="C147" s="299" t="str">
        <f>CONCATENATE("(",ROUND((B147/$H147)*100,1),")")</f>
        <v>(92.9)</v>
      </c>
      <c r="D147" s="302">
        <f>SUM(D145:D146)</f>
        <v>0.47566709265937002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6.7469999999999928</v>
      </c>
      <c r="I147" s="299" t="str">
        <f>CONCATENATE("(",ROUND((H147/$H147)*100,1),")")</f>
        <v>(100)</v>
      </c>
      <c r="K147" s="302">
        <f t="shared" si="122"/>
        <v>1.5240769323219716E-2</v>
      </c>
      <c r="L147" s="302">
        <f t="shared" si="123"/>
        <v>6.7592306767709776E-3</v>
      </c>
      <c r="M147" s="302">
        <f t="shared" si="124"/>
        <v>0</v>
      </c>
      <c r="N147" s="302">
        <f t="shared" si="125"/>
        <v>2.1999999999990694E-2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4.8650677930272472</v>
      </c>
      <c r="C156" s="299" t="str">
        <f>CONCATENATE("(",ROUND((B156/$H158)*100,1),")")</f>
        <v>(74.8)</v>
      </c>
      <c r="D156" s="302">
        <f>'Ind T6'!M63</f>
        <v>0.11998324614744997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4.9850510391746976</v>
      </c>
      <c r="I156" s="299" t="str">
        <f>CONCATENATE("(",ROUND((H156/$H158)*100,1),")")</f>
        <v>(76.7)</v>
      </c>
      <c r="K156" s="302">
        <f>B161-B156</f>
        <v>0.12836227712696324</v>
      </c>
      <c r="L156" s="302">
        <f>D161-D156</f>
        <v>4.8525056060421262E-3</v>
      </c>
      <c r="M156" s="302">
        <f>F161-F156</f>
        <v>0</v>
      </c>
      <c r="N156" s="302">
        <f>SUM(K156:M156)</f>
        <v>0.13321478273300535</v>
      </c>
    </row>
    <row r="157" spans="1:14" x14ac:dyDescent="0.2">
      <c r="A157" s="282" t="s">
        <v>365</v>
      </c>
      <c r="B157" s="302">
        <f>'Ind T6'!L62</f>
        <v>1.1492648098262903</v>
      </c>
      <c r="C157" s="299" t="str">
        <f>CONCATENATE("(",ROUND((B157/$H158)*100,1),")")</f>
        <v>(17.7)</v>
      </c>
      <c r="D157" s="302">
        <f>'Ind T6'!M62</f>
        <v>0.33190767708469499</v>
      </c>
      <c r="E157" s="299" t="str">
        <f>CONCATENATE("(",ROUND((D157/$H158)*100,1),")")</f>
        <v>(5.1)</v>
      </c>
      <c r="F157" s="302">
        <f>'Ind T6'!N62</f>
        <v>3.6776473914324696E-2</v>
      </c>
      <c r="G157" s="299" t="str">
        <f>CONCATENATE("(",ROUND((F157/$H158)*100,1),")")</f>
        <v>(0.6)</v>
      </c>
      <c r="H157" s="302">
        <f t="shared" ref="H157" si="126">SUM(B157,D157,F157)</f>
        <v>1.5179489608253098</v>
      </c>
      <c r="I157" s="299" t="str">
        <f>CONCATENATE("(",ROUND((H157/$H158)*100,1),")")</f>
        <v>(23.3)</v>
      </c>
      <c r="K157" s="302">
        <f t="shared" ref="K157:K158" si="127">B162-B157</f>
        <v>8.4406148700110206E-2</v>
      </c>
      <c r="L157" s="302">
        <f t="shared" ref="L157:L158" si="128">D162-D157</f>
        <v>1.5521234967107778E-2</v>
      </c>
      <c r="M157" s="302">
        <f t="shared" ref="M157:M158" si="129">F162-F157</f>
        <v>8.5783359977374685E-4</v>
      </c>
      <c r="N157" s="302">
        <f t="shared" ref="N157:N158" si="130">SUM(K157:M157)</f>
        <v>0.10078521726699173</v>
      </c>
    </row>
    <row r="158" spans="1:14" x14ac:dyDescent="0.2">
      <c r="A158" s="282" t="s">
        <v>363</v>
      </c>
      <c r="B158" s="302">
        <f>SUM(B156:B157)</f>
        <v>6.0143326028535373</v>
      </c>
      <c r="C158" s="299" t="str">
        <f>CONCATENATE("(",ROUND((B158/$H158)*100,1),")")</f>
        <v>(92.5)</v>
      </c>
      <c r="D158" s="302">
        <f>SUM(D156:D157)</f>
        <v>0.45189092323214497</v>
      </c>
      <c r="E158" s="299" t="str">
        <f>CONCATENATE("(",ROUND((D158/$H158)*100,1),")")</f>
        <v>(6.9)</v>
      </c>
      <c r="F158" s="302">
        <f>SUM(F156:F157)</f>
        <v>3.6776473914324696E-2</v>
      </c>
      <c r="G158" s="299" t="str">
        <f>CONCATENATE("(",ROUND((F158/$H158)*100,1),")")</f>
        <v>(0.6)</v>
      </c>
      <c r="H158" s="302">
        <f>SUM(H156:H157)</f>
        <v>6.5030000000000072</v>
      </c>
      <c r="I158" s="299" t="str">
        <f>CONCATENATE("(",ROUND((H158/$H158)*100,1),")")</f>
        <v>(100)</v>
      </c>
      <c r="K158" s="302">
        <f t="shared" si="127"/>
        <v>0.21276842582707367</v>
      </c>
      <c r="L158" s="302">
        <f t="shared" si="128"/>
        <v>2.037374057314989E-2</v>
      </c>
      <c r="M158" s="302">
        <f t="shared" si="129"/>
        <v>8.5783359977374685E-4</v>
      </c>
      <c r="N158" s="302">
        <f t="shared" si="130"/>
        <v>0.23399999999999732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4.9934300701542105</v>
      </c>
      <c r="C161" s="299" t="str">
        <f>CONCATENATE("(",ROUND((B161/$H163)*100,1),")")</f>
        <v>(74.1)</v>
      </c>
      <c r="D161" s="302">
        <f>'Ind T6'!R63</f>
        <v>0.1248357517534921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5.1182658219077029</v>
      </c>
      <c r="I161" s="299" t="str">
        <f>CONCATENATE("(",ROUND((H161/$H163)*100,1),")")</f>
        <v>(76)</v>
      </c>
      <c r="K161" s="302">
        <f>B166-B161</f>
        <v>0.15100810152739719</v>
      </c>
      <c r="L161" s="302">
        <f>D166-D161</f>
        <v>5.1945473523849761E-3</v>
      </c>
      <c r="M161" s="302">
        <f>F166-F161</f>
        <v>0</v>
      </c>
      <c r="N161" s="302">
        <f>SUM(K161:M161)</f>
        <v>0.15620264887978216</v>
      </c>
    </row>
    <row r="162" spans="1:14" x14ac:dyDescent="0.2">
      <c r="A162" s="282" t="s">
        <v>365</v>
      </c>
      <c r="B162" s="302">
        <f>'Ind T6'!Q62</f>
        <v>1.2336709585264005</v>
      </c>
      <c r="C162" s="299" t="str">
        <f>CONCATENATE("(",ROUND((B162/$H163)*100,1),")")</f>
        <v>(18.3)</v>
      </c>
      <c r="D162" s="302">
        <f>'Ind T6'!R62</f>
        <v>0.34742891205180276</v>
      </c>
      <c r="E162" s="299" t="str">
        <f>CONCATENATE("(",ROUND((D162/$H163)*100,1),")")</f>
        <v>(5.2)</v>
      </c>
      <c r="F162" s="302">
        <f>'Ind T6'!S62</f>
        <v>3.7634307514098443E-2</v>
      </c>
      <c r="G162" s="299" t="str">
        <f>CONCATENATE("(",ROUND((F162/$H163)*100,1),")")</f>
        <v>(0.6)</v>
      </c>
      <c r="H162" s="302">
        <f t="shared" ref="H162" si="131">SUM(B162,D162,F162)</f>
        <v>1.6187341780923017</v>
      </c>
      <c r="I162" s="299" t="str">
        <f>CONCATENATE("(",ROUND((H162/$H163)*100,1),")")</f>
        <v>(24)</v>
      </c>
      <c r="K162" s="302">
        <f t="shared" ref="K162:K163" si="132">B167-B162</f>
        <v>0.1540819872321566</v>
      </c>
      <c r="L162" s="302">
        <f t="shared" ref="L162:L163" si="133">D167-D162</f>
        <v>2.3890005469212439E-2</v>
      </c>
      <c r="M162" s="302">
        <f t="shared" ref="M162:M163" si="134">F167-F162</f>
        <v>8.2535841884225775E-4</v>
      </c>
      <c r="N162" s="302">
        <f t="shared" ref="N162:N163" si="135">SUM(K162:M162)</f>
        <v>0.17879735112021131</v>
      </c>
    </row>
    <row r="163" spans="1:14" x14ac:dyDescent="0.2">
      <c r="A163" s="282" t="s">
        <v>363</v>
      </c>
      <c r="B163" s="302">
        <f>SUM(B161:B162)</f>
        <v>6.227101028680611</v>
      </c>
      <c r="C163" s="299" t="str">
        <f>CONCATENATE("(",ROUND((B163/$H163)*100,1),")")</f>
        <v>(92.4)</v>
      </c>
      <c r="D163" s="302">
        <f>SUM(D161:D162)</f>
        <v>0.47226466380529486</v>
      </c>
      <c r="E163" s="299" t="str">
        <f>CONCATENATE("(",ROUND((D163/$H163)*100,1),")")</f>
        <v>(7)</v>
      </c>
      <c r="F163" s="302">
        <f>SUM(F161:F162)</f>
        <v>3.7634307514098443E-2</v>
      </c>
      <c r="G163" s="299" t="str">
        <f>CONCATENATE("(",ROUND((F163/$H163)*100,1),")")</f>
        <v>(0.6)</v>
      </c>
      <c r="H163" s="302">
        <f>SUM(H161:H162)</f>
        <v>6.7370000000000045</v>
      </c>
      <c r="I163" s="299" t="str">
        <f>CONCATENATE("(",ROUND((H163/$H163)*100,1),")")</f>
        <v>(100)</v>
      </c>
      <c r="K163" s="302">
        <f t="shared" si="132"/>
        <v>0.30509008875955423</v>
      </c>
      <c r="L163" s="302">
        <f t="shared" si="133"/>
        <v>2.9084552821597387E-2</v>
      </c>
      <c r="M163" s="302">
        <f t="shared" si="134"/>
        <v>8.2535841884225775E-4</v>
      </c>
      <c r="N163" s="302">
        <f t="shared" si="135"/>
        <v>0.33499999999999386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5.1444381716816077</v>
      </c>
      <c r="C166" s="299" t="str">
        <f>CONCATENATE("(",ROUND((B166/$H168)*100,1),")")</f>
        <v>(72.7)</v>
      </c>
      <c r="D166" s="302">
        <f>'Ind T6'!W63</f>
        <v>0.13003029910587707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5.2744684707874852</v>
      </c>
      <c r="I166" s="299" t="str">
        <f>CONCATENATE("(",ROUND((H166/$H168)*100,1),")")</f>
        <v>(74.6)</v>
      </c>
      <c r="K166" s="302">
        <f>B166-B156</f>
        <v>0.27937037865436043</v>
      </c>
      <c r="L166" s="302">
        <f>D166-D156</f>
        <v>1.0047052958427102E-2</v>
      </c>
      <c r="M166" s="302">
        <f>F166-F156</f>
        <v>0</v>
      </c>
      <c r="N166" s="302">
        <f>SUM(K166:M166)</f>
        <v>0.28941743161278755</v>
      </c>
    </row>
    <row r="167" spans="1:14" x14ac:dyDescent="0.2">
      <c r="A167" s="282" t="s">
        <v>365</v>
      </c>
      <c r="B167" s="302">
        <f>'Ind T6'!V62</f>
        <v>1.3877529457585571</v>
      </c>
      <c r="C167" s="299" t="str">
        <f>CONCATENATE("(",ROUND((B167/$H168)*100,1),")")</f>
        <v>(19.6)</v>
      </c>
      <c r="D167" s="302">
        <f>'Ind T6'!W62</f>
        <v>0.3713189175210152</v>
      </c>
      <c r="E167" s="299" t="str">
        <f>CONCATENATE("(",ROUND((D167/$H168)*100,1),")")</f>
        <v>(5.3)</v>
      </c>
      <c r="F167" s="302">
        <f>'Ind T6'!X62</f>
        <v>3.8459665932940701E-2</v>
      </c>
      <c r="G167" s="299" t="str">
        <f>CONCATENATE("(",ROUND((F167/$H168)*100,1),")")</f>
        <v>(0.5)</v>
      </c>
      <c r="H167" s="302">
        <f t="shared" ref="H167" si="136">SUM(B167,D167,F167)</f>
        <v>1.7975315292125131</v>
      </c>
      <c r="I167" s="299" t="str">
        <f>CONCATENATE("(",ROUND((H167/$H168)*100,1),")")</f>
        <v>(25.4)</v>
      </c>
      <c r="K167" s="302">
        <f t="shared" ref="K167:K168" si="137">B167-B157</f>
        <v>0.23848813593226681</v>
      </c>
      <c r="L167" s="302">
        <f t="shared" ref="L167:L168" si="138">D167-D157</f>
        <v>3.9411240436320216E-2</v>
      </c>
      <c r="M167" s="302">
        <f t="shared" ref="M167:M168" si="139">F167-F157</f>
        <v>1.6831920186160046E-3</v>
      </c>
      <c r="N167" s="302">
        <f t="shared" ref="N167:N168" si="140">SUM(K167:M167)</f>
        <v>0.27958256838720302</v>
      </c>
    </row>
    <row r="168" spans="1:14" x14ac:dyDescent="0.2">
      <c r="A168" s="282" t="s">
        <v>363</v>
      </c>
      <c r="B168" s="302">
        <f>SUM(B166:B167)</f>
        <v>6.5321911174401652</v>
      </c>
      <c r="C168" s="299" t="str">
        <f>CONCATENATE("(",ROUND((B168/$H168)*100,1),")")</f>
        <v>(92.4)</v>
      </c>
      <c r="D168" s="302">
        <f>SUM(D166:D167)</f>
        <v>0.50134921662689225</v>
      </c>
      <c r="E168" s="299" t="str">
        <f>CONCATENATE("(",ROUND((D168/$H168)*100,1),")")</f>
        <v>(7.1)</v>
      </c>
      <c r="F168" s="302">
        <f>SUM(F166:F167)</f>
        <v>3.8459665932940701E-2</v>
      </c>
      <c r="G168" s="299" t="str">
        <f>CONCATENATE("(",ROUND((F168/$H168)*100,1),")")</f>
        <v>(0.5)</v>
      </c>
      <c r="H168" s="302">
        <f>SUM(H166:H167)</f>
        <v>7.0719999999999983</v>
      </c>
      <c r="I168" s="299" t="str">
        <f>CONCATENATE("(",ROUND((H168/$H168)*100,1),")")</f>
        <v>(100)</v>
      </c>
      <c r="K168" s="302">
        <f t="shared" si="137"/>
        <v>0.5178585145866279</v>
      </c>
      <c r="L168" s="302">
        <f t="shared" si="138"/>
        <v>4.9458293394747277E-2</v>
      </c>
      <c r="M168" s="302">
        <f t="shared" si="139"/>
        <v>1.6831920186160046E-3</v>
      </c>
      <c r="N168" s="302">
        <f t="shared" si="140"/>
        <v>0.56899999999999118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34.864324258147967</v>
      </c>
      <c r="C177" s="299" t="str">
        <f>CONCATENATE("(",ROUND((B177/$H179)*100,1),")")</f>
        <v>(49.9)</v>
      </c>
      <c r="D177" s="302">
        <f>'Ind T6'!M72</f>
        <v>2.3250440885289962</v>
      </c>
      <c r="E177" s="299" t="str">
        <f>CONCATENATE("(",ROUND((D177/$H179)*100,1),")")</f>
        <v>(3.3)</v>
      </c>
      <c r="F177" s="302">
        <f>'Ind T6'!N72</f>
        <v>22.088863596347426</v>
      </c>
      <c r="G177" s="299" t="str">
        <f>CONCATENATE("(",ROUND((F177/$H179)*100,1),")")</f>
        <v>(31.6)</v>
      </c>
      <c r="H177" s="302">
        <f>SUM(B177,D177,F177)</f>
        <v>59.278231943024394</v>
      </c>
      <c r="I177" s="299" t="str">
        <f>CONCATENATE("(",ROUND((H177/$H179)*100,1),")")</f>
        <v>(84.8)</v>
      </c>
      <c r="K177" s="302">
        <f>B182-B177</f>
        <v>0.4216587139603476</v>
      </c>
      <c r="L177" s="302">
        <f>D182-D177</f>
        <v>0.10221171074802093</v>
      </c>
      <c r="M177" s="302">
        <f>F182-F177</f>
        <v>0.78000867760256654</v>
      </c>
      <c r="N177" s="302">
        <f>SUM(K177:M177)</f>
        <v>1.3038791023109351</v>
      </c>
    </row>
    <row r="178" spans="1:14" x14ac:dyDescent="0.2">
      <c r="A178" s="282" t="s">
        <v>365</v>
      </c>
      <c r="B178" s="302">
        <f>'Ind T6'!L71</f>
        <v>5.2141074052645866</v>
      </c>
      <c r="C178" s="299" t="str">
        <f>CONCATENATE("(",ROUND((B178/$H179)*100,1),")")</f>
        <v>(7.5)</v>
      </c>
      <c r="D178" s="302">
        <f>'Ind T6'!M71</f>
        <v>4.3104484575579063</v>
      </c>
      <c r="E178" s="299" t="str">
        <f>CONCATENATE("(",ROUND((D178/$H179)*100,1),")")</f>
        <v>(6.2)</v>
      </c>
      <c r="F178" s="302">
        <f>'Ind T6'!N71</f>
        <v>1.0652121941530874</v>
      </c>
      <c r="G178" s="299" t="str">
        <f>CONCATENATE("(",ROUND((F178/$H179)*100,1),")")</f>
        <v>(1.5)</v>
      </c>
      <c r="H178" s="302">
        <f t="shared" ref="H178" si="141">SUM(B178,D178,F178)</f>
        <v>10.589768056975579</v>
      </c>
      <c r="I178" s="299" t="str">
        <f>CONCATENATE("(",ROUND((H178/$H179)*100,1),")")</f>
        <v>(15.2)</v>
      </c>
      <c r="K178" s="302">
        <f t="shared" ref="K178:K179" si="142">B183-B178</f>
        <v>0.15384396710100745</v>
      </c>
      <c r="L178" s="302">
        <f t="shared" ref="L178:L179" si="143">D183-D178</f>
        <v>0.15638301713870728</v>
      </c>
      <c r="M178" s="302">
        <f t="shared" ref="M178:M179" si="144">F183-F178</f>
        <v>3.5893913449339454E-2</v>
      </c>
      <c r="N178" s="302">
        <f t="shared" ref="N178:N179" si="145">SUM(K178:M178)</f>
        <v>0.34612089768905419</v>
      </c>
    </row>
    <row r="179" spans="1:14" x14ac:dyDescent="0.2">
      <c r="A179" s="282" t="s">
        <v>363</v>
      </c>
      <c r="B179" s="302">
        <f>SUM(B177:B178)</f>
        <v>40.078431663412552</v>
      </c>
      <c r="C179" s="299" t="str">
        <f>CONCATENATE("(",ROUND((B179/$H179)*100,1),")")</f>
        <v>(57.4)</v>
      </c>
      <c r="D179" s="302">
        <f>SUM(D177:D178)</f>
        <v>6.635492546086903</v>
      </c>
      <c r="E179" s="299" t="str">
        <f>CONCATENATE("(",ROUND((D179/$H179)*100,1),")")</f>
        <v>(9.5)</v>
      </c>
      <c r="F179" s="302">
        <f>SUM(F177:F178)</f>
        <v>23.154075790500514</v>
      </c>
      <c r="G179" s="299" t="str">
        <f>CONCATENATE("(",ROUND((F179/$H179)*100,1),")")</f>
        <v>(33.1)</v>
      </c>
      <c r="H179" s="302">
        <f>SUM(H177:H178)</f>
        <v>69.867999999999967</v>
      </c>
      <c r="I179" s="299" t="str">
        <f>CONCATENATE("(",ROUND((H179/$H179)*100,1),")")</f>
        <v>(100)</v>
      </c>
      <c r="K179" s="302">
        <f t="shared" si="142"/>
        <v>0.5755026810613586</v>
      </c>
      <c r="L179" s="302">
        <f t="shared" si="143"/>
        <v>0.25859472788672733</v>
      </c>
      <c r="M179" s="302">
        <f t="shared" si="144"/>
        <v>0.81590259105190555</v>
      </c>
      <c r="N179" s="302">
        <f t="shared" si="145"/>
        <v>1.6499999999999915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35.285982972108314</v>
      </c>
      <c r="C182" s="299" t="str">
        <f>CONCATENATE("(",ROUND((B182/$H184)*100,1),")")</f>
        <v>(49.3)</v>
      </c>
      <c r="D182" s="302">
        <f>'Ind T6'!R72</f>
        <v>2.4272557992770172</v>
      </c>
      <c r="E182" s="299" t="str">
        <f>CONCATENATE("(",ROUND((D182/$H184)*100,1),")")</f>
        <v>(3.4)</v>
      </c>
      <c r="F182" s="302">
        <f>'Ind T6'!S72</f>
        <v>22.868872273949993</v>
      </c>
      <c r="G182" s="299" t="str">
        <f>CONCATENATE("(",ROUND((F182/$H184)*100,1),")")</f>
        <v>(32)</v>
      </c>
      <c r="H182" s="302">
        <f>SUM(B182,D182,F182)</f>
        <v>60.582111045335324</v>
      </c>
      <c r="I182" s="299" t="str">
        <f>CONCATENATE("(",ROUND((H182/$H184)*100,1),")")</f>
        <v>(84.7)</v>
      </c>
      <c r="K182" s="302">
        <f>B187-B182</f>
        <v>0.56619853318585456</v>
      </c>
      <c r="L182" s="302">
        <f>D187-D182</f>
        <v>0.21199175840935469</v>
      </c>
      <c r="M182" s="302">
        <f>F187-F182</f>
        <v>1.6555736508189831</v>
      </c>
      <c r="N182" s="302">
        <f>SUM(K182:M182)</f>
        <v>2.4337639424141924</v>
      </c>
    </row>
    <row r="183" spans="1:14" x14ac:dyDescent="0.2">
      <c r="A183" s="282" t="s">
        <v>365</v>
      </c>
      <c r="B183" s="302">
        <f>'Ind T6'!Q71</f>
        <v>5.3679513723655941</v>
      </c>
      <c r="C183" s="299" t="str">
        <f>CONCATENATE("(",ROUND((B183/$H184)*100,1),")")</f>
        <v>(7.5)</v>
      </c>
      <c r="D183" s="302">
        <f>'Ind T6'!R71</f>
        <v>4.4668314746966136</v>
      </c>
      <c r="E183" s="299" t="str">
        <f>CONCATENATE("(",ROUND((D183/$H184)*100,1),")")</f>
        <v>(6.2)</v>
      </c>
      <c r="F183" s="302">
        <f>'Ind T6'!S71</f>
        <v>1.1011061076024269</v>
      </c>
      <c r="G183" s="299" t="str">
        <f>CONCATENATE("(",ROUND((F183/$H184)*100,1),")")</f>
        <v>(1.5)</v>
      </c>
      <c r="H183" s="302">
        <f t="shared" ref="H183" si="146">SUM(B183,D183,F183)</f>
        <v>10.935888954664634</v>
      </c>
      <c r="I183" s="299" t="str">
        <f>CONCATENATE("(",ROUND((H183/$H184)*100,1),")")</f>
        <v>(15.3)</v>
      </c>
      <c r="K183" s="302">
        <f t="shared" ref="K183:K184" si="147">B188-B183</f>
        <v>0.34151845624904276</v>
      </c>
      <c r="L183" s="302">
        <f t="shared" ref="L183:L184" si="148">D188-D183</f>
        <v>0.33674084824168027</v>
      </c>
      <c r="M183" s="302">
        <f t="shared" ref="M183:M184" si="149">F188-F183</f>
        <v>0.10297675309518328</v>
      </c>
      <c r="N183" s="302">
        <f t="shared" ref="N183:N184" si="150">SUM(K183:M183)</f>
        <v>0.78123605758590631</v>
      </c>
    </row>
    <row r="184" spans="1:14" x14ac:dyDescent="0.2">
      <c r="A184" s="282" t="s">
        <v>363</v>
      </c>
      <c r="B184" s="302">
        <f>SUM(B182:B183)</f>
        <v>40.65393434447391</v>
      </c>
      <c r="C184" s="299" t="str">
        <f>CONCATENATE("(",ROUND((B184/$H184)*100,1),")")</f>
        <v>(56.8)</v>
      </c>
      <c r="D184" s="302">
        <f>SUM(D182:D183)</f>
        <v>6.8940872739736303</v>
      </c>
      <c r="E184" s="299" t="str">
        <f>CONCATENATE("(",ROUND((D184/$H184)*100,1),")")</f>
        <v>(9.6)</v>
      </c>
      <c r="F184" s="302">
        <f>SUM(F182:F183)</f>
        <v>23.969978381552419</v>
      </c>
      <c r="G184" s="299" t="str">
        <f>CONCATENATE("(",ROUND((F184/$H184)*100,1),")")</f>
        <v>(33.5)</v>
      </c>
      <c r="H184" s="302">
        <f>SUM(H182:H183)</f>
        <v>71.517999999999958</v>
      </c>
      <c r="I184" s="299" t="str">
        <f>CONCATENATE("(",ROUND((H184/$H184)*100,1),")")</f>
        <v>(100)</v>
      </c>
      <c r="K184" s="302">
        <f t="shared" si="147"/>
        <v>0.90771698943489554</v>
      </c>
      <c r="L184" s="302">
        <f t="shared" si="148"/>
        <v>0.5487326066510354</v>
      </c>
      <c r="M184" s="302">
        <f t="shared" si="149"/>
        <v>1.7585504039141675</v>
      </c>
      <c r="N184" s="302">
        <f t="shared" si="150"/>
        <v>3.2150000000000984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35.852181505294169</v>
      </c>
      <c r="C187" s="299" t="str">
        <f>CONCATENATE("(",ROUND((B187/$H189)*100,1),")")</f>
        <v>(48)</v>
      </c>
      <c r="D187" s="302">
        <f>'Ind T6'!W72</f>
        <v>2.6392475576863719</v>
      </c>
      <c r="E187" s="299" t="str">
        <f>CONCATENATE("(",ROUND((D187/$H189)*100,1),")")</f>
        <v>(3.5)</v>
      </c>
      <c r="F187" s="302">
        <f>'Ind T6'!X72</f>
        <v>24.524445924768976</v>
      </c>
      <c r="G187" s="299" t="str">
        <f>CONCATENATE("(",ROUND((F187/$H189)*100,1),")")</f>
        <v>(32.8)</v>
      </c>
      <c r="H187" s="302">
        <f>SUM(B187,D187,F187)</f>
        <v>63.01587498774952</v>
      </c>
      <c r="I187" s="299" t="str">
        <f>CONCATENATE("(",ROUND((H187/$H189)*100,1),")")</f>
        <v>(84.3)</v>
      </c>
      <c r="K187" s="302">
        <f>B187-B177</f>
        <v>0.98785724714620216</v>
      </c>
      <c r="L187" s="302">
        <f>D187-D177</f>
        <v>0.31420346915737563</v>
      </c>
      <c r="M187" s="302">
        <f>F187-F177</f>
        <v>2.4355823284215496</v>
      </c>
      <c r="N187" s="302">
        <f>SUM(K187:M187)</f>
        <v>3.7376430447251274</v>
      </c>
    </row>
    <row r="188" spans="1:14" x14ac:dyDescent="0.2">
      <c r="A188" s="282" t="s">
        <v>365</v>
      </c>
      <c r="B188" s="302">
        <f>'Ind T6'!V71</f>
        <v>5.7094698286146368</v>
      </c>
      <c r="C188" s="299" t="str">
        <f>CONCATENATE("(",ROUND((B188/$H189)*100,1),")")</f>
        <v>(7.6)</v>
      </c>
      <c r="D188" s="302">
        <f>'Ind T6'!W71</f>
        <v>4.8035723229382938</v>
      </c>
      <c r="E188" s="299" t="str">
        <f>CONCATENATE("(",ROUND((D188/$H189)*100,1),")")</f>
        <v>(6.4)</v>
      </c>
      <c r="F188" s="302">
        <f>'Ind T6'!X71</f>
        <v>1.2040828606976102</v>
      </c>
      <c r="G188" s="299" t="str">
        <f>CONCATENATE("(",ROUND((F188/$H189)*100,1),")")</f>
        <v>(1.6)</v>
      </c>
      <c r="H188" s="302">
        <f t="shared" ref="H188" si="151">SUM(B188,D188,F188)</f>
        <v>11.717125012250541</v>
      </c>
      <c r="I188" s="299" t="str">
        <f>CONCATENATE("(",ROUND((H188/$H189)*100,1),")")</f>
        <v>(15.7)</v>
      </c>
      <c r="K188" s="302">
        <f t="shared" ref="K188:K189" si="152">B188-B178</f>
        <v>0.49536242335005021</v>
      </c>
      <c r="L188" s="302">
        <f t="shared" ref="L188:L189" si="153">D188-D178</f>
        <v>0.49312386538038755</v>
      </c>
      <c r="M188" s="302">
        <f t="shared" ref="M188:M189" si="154">F188-F178</f>
        <v>0.13887066654452274</v>
      </c>
      <c r="N188" s="302">
        <f t="shared" ref="N188:N189" si="155">SUM(K188:M188)</f>
        <v>1.1273569552749605</v>
      </c>
    </row>
    <row r="189" spans="1:14" x14ac:dyDescent="0.2">
      <c r="A189" s="282" t="s">
        <v>363</v>
      </c>
      <c r="B189" s="302">
        <f>SUM(B187:B188)</f>
        <v>41.561651333908806</v>
      </c>
      <c r="C189" s="299" t="str">
        <f>CONCATENATE("(",ROUND((B189/$H189)*100,1),")")</f>
        <v>(55.6)</v>
      </c>
      <c r="D189" s="302">
        <f>SUM(D187:D188)</f>
        <v>7.4428198806246657</v>
      </c>
      <c r="E189" s="299" t="str">
        <f>CONCATENATE("(",ROUND((D189/$H189)*100,1),")")</f>
        <v>(10)</v>
      </c>
      <c r="F189" s="302">
        <f>SUM(F187:F188)</f>
        <v>25.728528785466587</v>
      </c>
      <c r="G189" s="299" t="str">
        <f>CONCATENATE("(",ROUND((F189/$H189)*100,1),")")</f>
        <v>(34.4)</v>
      </c>
      <c r="H189" s="302">
        <f>SUM(H187:H188)</f>
        <v>74.733000000000061</v>
      </c>
      <c r="I189" s="299" t="str">
        <f>CONCATENATE("(",ROUND((H189/$H189)*100,1),")")</f>
        <v>(100)</v>
      </c>
      <c r="K189" s="302">
        <f t="shared" si="152"/>
        <v>1.4832196704962541</v>
      </c>
      <c r="L189" s="302">
        <f t="shared" si="153"/>
        <v>0.80732733453776273</v>
      </c>
      <c r="M189" s="302">
        <f t="shared" si="154"/>
        <v>2.574452994966073</v>
      </c>
      <c r="N189" s="302">
        <f t="shared" si="155"/>
        <v>4.8650000000000899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57.377858036369773</v>
      </c>
      <c r="C198" s="299" t="str">
        <f>CONCATENATE("(",ROUND((B198/$H200)*100,1),")")</f>
        <v>(36.5)</v>
      </c>
      <c r="D198" s="302">
        <f>'Ind T6'!M81</f>
        <v>17.057131208490173</v>
      </c>
      <c r="E198" s="299" t="str">
        <f>CONCATENATE("(",ROUND((D198/$H200)*100,1),")")</f>
        <v>(10.8)</v>
      </c>
      <c r="F198" s="302">
        <f>'Ind T6'!N81</f>
        <v>9.5391753577925513</v>
      </c>
      <c r="G198" s="299" t="str">
        <f>CONCATENATE("(",ROUND((F198/$H200)*100,1),")")</f>
        <v>(6.1)</v>
      </c>
      <c r="H198" s="302">
        <f>SUM(B198,D198,F198)</f>
        <v>83.974164602652507</v>
      </c>
      <c r="I198" s="299" t="str">
        <f>CONCATENATE("(",ROUND((H198/$H200)*100,1),")")</f>
        <v>(53.4)</v>
      </c>
      <c r="K198" s="302">
        <f>B203-B198</f>
        <v>1.3791710205689114</v>
      </c>
      <c r="L198" s="302">
        <f>D203-D198</f>
        <v>0.22245345641725933</v>
      </c>
      <c r="M198" s="302">
        <f>F203-F198</f>
        <v>0.24285592105635523</v>
      </c>
      <c r="N198" s="302">
        <f>SUM(K198:M198)</f>
        <v>1.8444803980425259</v>
      </c>
    </row>
    <row r="199" spans="1:14" x14ac:dyDescent="0.2">
      <c r="A199" s="282" t="s">
        <v>365</v>
      </c>
      <c r="B199" s="302">
        <f>'Ind T6'!L80</f>
        <v>30.726923915753364</v>
      </c>
      <c r="C199" s="299" t="str">
        <f>CONCATENATE("(",ROUND((B199/$H200)*100,1),")")</f>
        <v>(19.5)</v>
      </c>
      <c r="D199" s="302">
        <f>'Ind T6'!M80</f>
        <v>38.862558255832887</v>
      </c>
      <c r="E199" s="299" t="str">
        <f>CONCATENATE("(",ROUND((D199/$H200)*100,1),")")</f>
        <v>(24.7)</v>
      </c>
      <c r="F199" s="302">
        <f>'Ind T6'!N80</f>
        <v>3.7443532257611318</v>
      </c>
      <c r="G199" s="299" t="str">
        <f>CONCATENATE("(",ROUND((F199/$H200)*100,1),")")</f>
        <v>(2.4)</v>
      </c>
      <c r="H199" s="302">
        <f t="shared" ref="H199" si="156">SUM(B199,D199,F199)</f>
        <v>73.333835397347386</v>
      </c>
      <c r="I199" s="299" t="str">
        <f>CONCATENATE("(",ROUND((H199/$H200)*100,1),")")</f>
        <v>(46.6)</v>
      </c>
      <c r="K199" s="302">
        <f t="shared" ref="K199:K200" si="157">B204-B199</f>
        <v>1.686897377020987</v>
      </c>
      <c r="L199" s="302">
        <f t="shared" ref="L199:L200" si="158">D204-D199</f>
        <v>-0.95525469002635077</v>
      </c>
      <c r="M199" s="302">
        <f t="shared" ref="M199:M200" si="159">F204-F199</f>
        <v>0.16287691496313705</v>
      </c>
      <c r="N199" s="302">
        <f t="shared" ref="N199:N200" si="160">SUM(K199:M199)</f>
        <v>0.89451960195777325</v>
      </c>
    </row>
    <row r="200" spans="1:14" x14ac:dyDescent="0.2">
      <c r="A200" s="282" t="s">
        <v>363</v>
      </c>
      <c r="B200" s="302">
        <f>SUM(B198:B199)</f>
        <v>88.104781952123133</v>
      </c>
      <c r="C200" s="299" t="str">
        <f>CONCATENATE("(",ROUND((B200/$H200)*100,1),")")</f>
        <v>(56)</v>
      </c>
      <c r="D200" s="302">
        <f>SUM(D198:D199)</f>
        <v>55.919689464323056</v>
      </c>
      <c r="E200" s="299" t="str">
        <f>CONCATENATE("(",ROUND((D200/$H200)*100,1),")")</f>
        <v>(35.5)</v>
      </c>
      <c r="F200" s="302">
        <f>SUM(F198:F199)</f>
        <v>13.283528583553682</v>
      </c>
      <c r="G200" s="299" t="str">
        <f>CONCATENATE("(",ROUND((F200/$H200)*100,1),")")</f>
        <v>(8.4)</v>
      </c>
      <c r="H200" s="302">
        <f>SUM(H198:H199)</f>
        <v>157.30799999999988</v>
      </c>
      <c r="I200" s="299" t="str">
        <f>CONCATENATE("(",ROUND((H200/$H200)*100,1),")")</f>
        <v>(100)</v>
      </c>
      <c r="K200" s="302">
        <f t="shared" si="157"/>
        <v>3.0660683975899019</v>
      </c>
      <c r="L200" s="302">
        <f t="shared" si="158"/>
        <v>-0.73280123360908789</v>
      </c>
      <c r="M200" s="302">
        <f t="shared" si="159"/>
        <v>0.40573283601949228</v>
      </c>
      <c r="N200" s="302">
        <f t="shared" si="160"/>
        <v>2.7390000000003063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58.757029056938684</v>
      </c>
      <c r="C203" s="299" t="str">
        <f>CONCATENATE("(",ROUND((B203/$H205)*100,1),")")</f>
        <v>(36.7)</v>
      </c>
      <c r="D203" s="302">
        <f>'Ind T6'!R81</f>
        <v>17.279584664907432</v>
      </c>
      <c r="E203" s="299" t="str">
        <f>CONCATENATE("(",ROUND((D203/$H205)*100,1),")")</f>
        <v>(10.8)</v>
      </c>
      <c r="F203" s="302">
        <f>'Ind T6'!S81</f>
        <v>9.7820312788489066</v>
      </c>
      <c r="G203" s="299" t="str">
        <f>CONCATENATE("(",ROUND((F203/$H205)*100,1),")")</f>
        <v>(6.1)</v>
      </c>
      <c r="H203" s="302">
        <f>SUM(B203,D203,F203)</f>
        <v>85.818645000695028</v>
      </c>
      <c r="I203" s="299" t="str">
        <f>CONCATENATE("(",ROUND((H203/$H205)*100,1),")")</f>
        <v>(53.6)</v>
      </c>
      <c r="K203" s="302">
        <f>B208-B203</f>
        <v>1.5896122310974476</v>
      </c>
      <c r="L203" s="302">
        <f>D208-D203</f>
        <v>0.34349001286539149</v>
      </c>
      <c r="M203" s="302">
        <f>F208-F203</f>
        <v>0.34176235040348679</v>
      </c>
      <c r="N203" s="302">
        <f>SUM(K203:M203)</f>
        <v>2.2748645943663259</v>
      </c>
    </row>
    <row r="204" spans="1:14" x14ac:dyDescent="0.2">
      <c r="A204" s="282" t="s">
        <v>365</v>
      </c>
      <c r="B204" s="302">
        <f>'Ind T6'!Q80</f>
        <v>32.413821292774351</v>
      </c>
      <c r="C204" s="299" t="str">
        <f>CONCATENATE("(",ROUND((B204/$H205)*100,1),")")</f>
        <v>(20.3)</v>
      </c>
      <c r="D204" s="302">
        <f>'Ind T6'!R80</f>
        <v>37.907303565806536</v>
      </c>
      <c r="E204" s="299" t="str">
        <f>CONCATENATE("(",ROUND((D204/$H205)*100,1),")")</f>
        <v>(23.7)</v>
      </c>
      <c r="F204" s="302">
        <f>'Ind T6'!S80</f>
        <v>3.9072301407242689</v>
      </c>
      <c r="G204" s="299" t="str">
        <f>CONCATENATE("(",ROUND((F204/$H205)*100,1),")")</f>
        <v>(2.4)</v>
      </c>
      <c r="H204" s="302">
        <f t="shared" ref="H204" si="161">SUM(B204,D204,F204)</f>
        <v>74.228354999305154</v>
      </c>
      <c r="I204" s="299" t="str">
        <f>CONCATENATE("(",ROUND((H204/$H205)*100,1),")")</f>
        <v>(46.4)</v>
      </c>
      <c r="K204" s="302">
        <f t="shared" ref="K204:K205" si="162">B209-B204</f>
        <v>2.9836598075078768</v>
      </c>
      <c r="L204" s="302">
        <f t="shared" ref="L204:L205" si="163">D209-D204</f>
        <v>-2.1737202323944587</v>
      </c>
      <c r="M204" s="302">
        <f t="shared" ref="M204:M205" si="164">F209-F204</f>
        <v>0.31119583052029043</v>
      </c>
      <c r="N204" s="302">
        <f t="shared" ref="N204:N205" si="165">SUM(K204:M204)</f>
        <v>1.1211354056337086</v>
      </c>
    </row>
    <row r="205" spans="1:14" x14ac:dyDescent="0.2">
      <c r="A205" s="282" t="s">
        <v>363</v>
      </c>
      <c r="B205" s="302">
        <f>SUM(B203:B204)</f>
        <v>91.170850349713035</v>
      </c>
      <c r="C205" s="299" t="str">
        <f>CONCATENATE("(",ROUND((B205/$H205)*100,1),")")</f>
        <v>(57)</v>
      </c>
      <c r="D205" s="302">
        <f>SUM(D203:D204)</f>
        <v>55.186888230713969</v>
      </c>
      <c r="E205" s="299" t="str">
        <f>CONCATENATE("(",ROUND((D205/$H205)*100,1),")")</f>
        <v>(34.5)</v>
      </c>
      <c r="F205" s="302">
        <f>SUM(F203:F204)</f>
        <v>13.689261419573175</v>
      </c>
      <c r="G205" s="299" t="str">
        <f>CONCATENATE("(",ROUND((F205/$H205)*100,1),")")</f>
        <v>(8.6)</v>
      </c>
      <c r="H205" s="302">
        <f>SUM(H203:H204)</f>
        <v>160.0470000000002</v>
      </c>
      <c r="I205" s="299" t="str">
        <f>CONCATENATE("(",ROUND((H205/$H205)*100,1),")")</f>
        <v>(100)</v>
      </c>
      <c r="K205" s="302">
        <f t="shared" si="162"/>
        <v>4.5732720386053245</v>
      </c>
      <c r="L205" s="302">
        <f t="shared" si="163"/>
        <v>-1.8302302195290636</v>
      </c>
      <c r="M205" s="302">
        <f t="shared" si="164"/>
        <v>0.652958180923779</v>
      </c>
      <c r="N205" s="302">
        <f t="shared" si="165"/>
        <v>3.3960000000000399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60.346641288036132</v>
      </c>
      <c r="C208" s="299" t="str">
        <f>CONCATENATE("(",ROUND((B208/$H210)*100,1),")")</f>
        <v>(36.9)</v>
      </c>
      <c r="D208" s="302">
        <f>'Ind T6'!W81</f>
        <v>17.623074677772824</v>
      </c>
      <c r="E208" s="299" t="str">
        <f>CONCATENATE("(",ROUND((D208/$H210)*100,1),")")</f>
        <v>(10.8)</v>
      </c>
      <c r="F208" s="302">
        <f>'Ind T6'!X81</f>
        <v>10.123793629252393</v>
      </c>
      <c r="G208" s="299" t="str">
        <f>CONCATENATE("(",ROUND((F208/$H210)*100,1),")")</f>
        <v>(6.2)</v>
      </c>
      <c r="H208" s="302">
        <f>SUM(B208,D208,F208)</f>
        <v>88.093509595061349</v>
      </c>
      <c r="I208" s="299" t="str">
        <f>CONCATENATE("(",ROUND((H208/$H210)*100,1),")")</f>
        <v>(53.9)</v>
      </c>
      <c r="K208" s="302">
        <f>B208-B198</f>
        <v>2.968783251666359</v>
      </c>
      <c r="L208" s="302">
        <f>D208-D198</f>
        <v>0.56594346928265082</v>
      </c>
      <c r="M208" s="302">
        <f>F208-F198</f>
        <v>0.58461827145984202</v>
      </c>
      <c r="N208" s="302">
        <f>SUM(K208:M208)</f>
        <v>4.1193449924088519</v>
      </c>
    </row>
    <row r="209" spans="1:14" x14ac:dyDescent="0.2">
      <c r="A209" s="282" t="s">
        <v>365</v>
      </c>
      <c r="B209" s="302">
        <f>'Ind T6'!V80</f>
        <v>35.397481100282228</v>
      </c>
      <c r="C209" s="299" t="str">
        <f>CONCATENATE("(",ROUND((B209/$H210)*100,1),")")</f>
        <v>(21.7)</v>
      </c>
      <c r="D209" s="302">
        <f>'Ind T6'!W80</f>
        <v>35.733583333412078</v>
      </c>
      <c r="E209" s="299" t="str">
        <f>CONCATENATE("(",ROUND((D209/$H210)*100,1),")")</f>
        <v>(21.9)</v>
      </c>
      <c r="F209" s="302">
        <f>'Ind T6'!X80</f>
        <v>4.2184259712445593</v>
      </c>
      <c r="G209" s="299" t="str">
        <f>CONCATENATE("(",ROUND((F209/$H210)*100,1),")")</f>
        <v>(2.6)</v>
      </c>
      <c r="H209" s="302">
        <f t="shared" ref="H209" si="166">SUM(B209,D209,F209)</f>
        <v>75.349490404938862</v>
      </c>
      <c r="I209" s="299" t="str">
        <f>CONCATENATE("(",ROUND((H209/$H210)*100,1),")")</f>
        <v>(46.1)</v>
      </c>
      <c r="K209" s="302">
        <f t="shared" ref="K209:K210" si="167">B209-B199</f>
        <v>4.6705571845288638</v>
      </c>
      <c r="L209" s="302">
        <f t="shared" ref="L209:L210" si="168">D209-D199</f>
        <v>-3.1289749224208094</v>
      </c>
      <c r="M209" s="302">
        <f t="shared" ref="M209:M210" si="169">F209-F199</f>
        <v>0.47407274548342748</v>
      </c>
      <c r="N209" s="302">
        <f t="shared" ref="N209:N210" si="170">SUM(K209:M209)</f>
        <v>2.0156550075914819</v>
      </c>
    </row>
    <row r="210" spans="1:14" x14ac:dyDescent="0.2">
      <c r="A210" s="282" t="s">
        <v>363</v>
      </c>
      <c r="B210" s="302">
        <f>SUM(B208:B209)</f>
        <v>95.74412238831836</v>
      </c>
      <c r="C210" s="299" t="str">
        <f>CONCATENATE("(",ROUND((B210/$H210)*100,1),")")</f>
        <v>(58.6)</v>
      </c>
      <c r="D210" s="302">
        <f>SUM(D208:D209)</f>
        <v>53.356658011184905</v>
      </c>
      <c r="E210" s="299" t="str">
        <f>CONCATENATE("(",ROUND((D210/$H210)*100,1),")")</f>
        <v>(32.6)</v>
      </c>
      <c r="F210" s="302">
        <f>SUM(F208:F209)</f>
        <v>14.342219600496954</v>
      </c>
      <c r="G210" s="299" t="str">
        <f>CONCATENATE("(",ROUND((F210/$H210)*100,1),")")</f>
        <v>(8.8)</v>
      </c>
      <c r="H210" s="302">
        <f>SUM(H208:H209)</f>
        <v>163.44300000000021</v>
      </c>
      <c r="I210" s="299" t="str">
        <f>CONCATENATE("(",ROUND((H210/$H210)*100,1),")")</f>
        <v>(100)</v>
      </c>
      <c r="K210" s="302">
        <f t="shared" si="167"/>
        <v>7.6393404361952264</v>
      </c>
      <c r="L210" s="302">
        <f t="shared" si="168"/>
        <v>-2.5630314531381515</v>
      </c>
      <c r="M210" s="302">
        <f t="shared" si="169"/>
        <v>1.0586910169432713</v>
      </c>
      <c r="N210" s="302">
        <f t="shared" si="170"/>
        <v>6.1350000000003462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33.06308003370674</v>
      </c>
      <c r="C219" s="299" t="str">
        <f>CONCATENATE("(",ROUND((B219/$H221)*100,1),")")</f>
        <v>(56.4)</v>
      </c>
      <c r="D219" s="302">
        <f>'Ind T6'!M90</f>
        <v>4.9457389084860353</v>
      </c>
      <c r="E219" s="299" t="str">
        <f>CONCATENATE("(",ROUND((D219/$H221)*100,1),")")</f>
        <v>(8.4)</v>
      </c>
      <c r="F219" s="302">
        <f>'Ind T6'!N90</f>
        <v>7.2437699654329739</v>
      </c>
      <c r="G219" s="299" t="str">
        <f>CONCATENATE("(",ROUND((F219/$H221)*100,1),")")</f>
        <v>(12.3)</v>
      </c>
      <c r="H219" s="302">
        <f>SUM(B219,D219,F219)</f>
        <v>45.25258890762575</v>
      </c>
      <c r="I219" s="299" t="str">
        <f>CONCATENATE("(",ROUND((H219/$H221)*100,1),")")</f>
        <v>(77.1)</v>
      </c>
      <c r="K219" s="302">
        <f>B224-B219</f>
        <v>0.64083049968805739</v>
      </c>
      <c r="L219" s="302">
        <f>D224-D219</f>
        <v>0.15014371179590214</v>
      </c>
      <c r="M219" s="302">
        <f>F224-F219</f>
        <v>4.6248250511105482E-2</v>
      </c>
      <c r="N219" s="302">
        <f>SUM(K219:M219)</f>
        <v>0.837222461995065</v>
      </c>
    </row>
    <row r="220" spans="1:14" x14ac:dyDescent="0.2">
      <c r="A220" s="282" t="s">
        <v>365</v>
      </c>
      <c r="B220" s="302">
        <f>'Ind T6'!L89</f>
        <v>7.8375334577437226</v>
      </c>
      <c r="C220" s="299" t="str">
        <f>CONCATENATE("(",ROUND((B220/$H221)*100,1),")")</f>
        <v>(13.4)</v>
      </c>
      <c r="D220" s="302">
        <f>'Ind T6'!M89</f>
        <v>4.5693029793862472</v>
      </c>
      <c r="E220" s="299" t="str">
        <f>CONCATENATE("(",ROUND((D220/$H221)*100,1),")")</f>
        <v>(7.8)</v>
      </c>
      <c r="F220" s="302">
        <f>'Ind T6'!N89</f>
        <v>1.0005746552442967</v>
      </c>
      <c r="G220" s="299" t="str">
        <f>CONCATENATE("(",ROUND((F220/$H221)*100,1),")")</f>
        <v>(1.7)</v>
      </c>
      <c r="H220" s="302">
        <f t="shared" ref="H220" si="171">SUM(B220,D220,F220)</f>
        <v>13.407411092374266</v>
      </c>
      <c r="I220" s="299" t="str">
        <f>CONCATENATE("(",ROUND((H220/$H221)*100,1),")")</f>
        <v>(22.9)</v>
      </c>
      <c r="K220" s="302">
        <f t="shared" ref="K220:K221" si="172">B225-B220</f>
        <v>0.54072991888686417</v>
      </c>
      <c r="L220" s="302">
        <f t="shared" ref="L220:L221" si="173">D225-D220</f>
        <v>0.35336788608562664</v>
      </c>
      <c r="M220" s="302">
        <f t="shared" ref="M220:M221" si="174">F225-F220</f>
        <v>-1.5320266967641882E-2</v>
      </c>
      <c r="N220" s="302">
        <f t="shared" ref="N220:N221" si="175">SUM(K220:M220)</f>
        <v>0.87877753800484892</v>
      </c>
    </row>
    <row r="221" spans="1:14" x14ac:dyDescent="0.2">
      <c r="A221" s="282" t="s">
        <v>363</v>
      </c>
      <c r="B221" s="302">
        <f>SUM(B219:B220)</f>
        <v>40.900613491450464</v>
      </c>
      <c r="C221" s="299" t="str">
        <f>CONCATENATE("(",ROUND((B221/$H221)*100,1),")")</f>
        <v>(69.7)</v>
      </c>
      <c r="D221" s="302">
        <f>SUM(D219:D220)</f>
        <v>9.5150418878722824</v>
      </c>
      <c r="E221" s="299" t="str">
        <f>CONCATENATE("(",ROUND((D221/$H221)*100,1),")")</f>
        <v>(16.2)</v>
      </c>
      <c r="F221" s="302">
        <f>SUM(F219:F220)</f>
        <v>8.2443446206772713</v>
      </c>
      <c r="G221" s="299" t="str">
        <f>CONCATENATE("(",ROUND((F221/$H221)*100,1),")")</f>
        <v>(14.1)</v>
      </c>
      <c r="H221" s="302">
        <f>SUM(H219:H220)</f>
        <v>58.660000000000018</v>
      </c>
      <c r="I221" s="299" t="str">
        <f>CONCATENATE("(",ROUND((H221/$H221)*100,1),")")</f>
        <v>(100)</v>
      </c>
      <c r="K221" s="302">
        <f t="shared" si="172"/>
        <v>1.181560418574918</v>
      </c>
      <c r="L221" s="302">
        <f t="shared" si="173"/>
        <v>0.50351159788152877</v>
      </c>
      <c r="M221" s="302">
        <f t="shared" si="174"/>
        <v>3.0927983543463711E-2</v>
      </c>
      <c r="N221" s="302">
        <f t="shared" si="175"/>
        <v>1.7159999999999105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33.703910533394797</v>
      </c>
      <c r="C224" s="299" t="str">
        <f>CONCATENATE("(",ROUND((B224/$H226)*100,1),")")</f>
        <v>(55.8)</v>
      </c>
      <c r="D224" s="302">
        <f>'Ind T6'!R90</f>
        <v>5.0958826202819374</v>
      </c>
      <c r="E224" s="299" t="str">
        <f>CONCATENATE("(",ROUND((D224/$H226)*100,1),")")</f>
        <v>(8.4)</v>
      </c>
      <c r="F224" s="302">
        <f>'Ind T6'!S90</f>
        <v>7.2900182159440794</v>
      </c>
      <c r="G224" s="299" t="str">
        <f>CONCATENATE("(",ROUND((F224/$H226)*100,1),")")</f>
        <v>(12.1)</v>
      </c>
      <c r="H224" s="302">
        <f>SUM(B224,D224,F224)</f>
        <v>46.089811369620811</v>
      </c>
      <c r="I224" s="299" t="str">
        <f>CONCATENATE("(",ROUND((H224/$H226)*100,1),")")</f>
        <v>(76.3)</v>
      </c>
      <c r="K224" s="302">
        <f>B229-B224</f>
        <v>-0.64110520464284093</v>
      </c>
      <c r="L224" s="302">
        <f>D229-D224</f>
        <v>0.19390801885385756</v>
      </c>
      <c r="M224" s="302">
        <f>F229-F224</f>
        <v>0.15800700461444528</v>
      </c>
      <c r="N224" s="302">
        <f>SUM(K224:M224)</f>
        <v>-0.2891901811745381</v>
      </c>
    </row>
    <row r="225" spans="1:14" x14ac:dyDescent="0.2">
      <c r="A225" s="282" t="s">
        <v>365</v>
      </c>
      <c r="B225" s="302">
        <f>'Ind T6'!Q89</f>
        <v>8.3782633766305867</v>
      </c>
      <c r="C225" s="299" t="str">
        <f>CONCATENATE("(",ROUND((B225/$H226)*100,1),")")</f>
        <v>(13.9)</v>
      </c>
      <c r="D225" s="302">
        <f>'Ind T6'!R89</f>
        <v>4.9226708654718738</v>
      </c>
      <c r="E225" s="299" t="str">
        <f>CONCATENATE("(",ROUND((D225/$H226)*100,1),")")</f>
        <v>(8.2)</v>
      </c>
      <c r="F225" s="302">
        <f>'Ind T6'!S89</f>
        <v>0.98525438827665479</v>
      </c>
      <c r="G225" s="299" t="str">
        <f>CONCATENATE("(",ROUND((F225/$H226)*100,1),")")</f>
        <v>(1.6)</v>
      </c>
      <c r="H225" s="302">
        <f t="shared" ref="H225" si="176">SUM(B225,D225,F225)</f>
        <v>14.286188630379115</v>
      </c>
      <c r="I225" s="299" t="str">
        <f>CONCATENATE("(",ROUND((H225/$H226)*100,1),")")</f>
        <v>(23.7)</v>
      </c>
      <c r="K225" s="302">
        <f t="shared" ref="K225:K226" si="177">B230-B225</f>
        <v>0.39633374660192011</v>
      </c>
      <c r="L225" s="302">
        <f t="shared" ref="L225:L226" si="178">D230-D225</f>
        <v>0.40728631948327454</v>
      </c>
      <c r="M225" s="302">
        <f t="shared" ref="M225:M226" si="179">F230-F225</f>
        <v>-2.8429884910488701E-2</v>
      </c>
      <c r="N225" s="302">
        <f t="shared" ref="N225:N226" si="180">SUM(K225:M225)</f>
        <v>0.77519018117470595</v>
      </c>
    </row>
    <row r="226" spans="1:14" x14ac:dyDescent="0.2">
      <c r="A226" s="282" t="s">
        <v>363</v>
      </c>
      <c r="B226" s="302">
        <f>SUM(B224:B225)</f>
        <v>42.082173910025382</v>
      </c>
      <c r="C226" s="299" t="str">
        <f>CONCATENATE("(",ROUND((B226/$H226)*100,1),")")</f>
        <v>(69.7)</v>
      </c>
      <c r="D226" s="302">
        <f>SUM(D224:D225)</f>
        <v>10.018553485753811</v>
      </c>
      <c r="E226" s="299" t="str">
        <f>CONCATENATE("(",ROUND((D226/$H226)*100,1),")")</f>
        <v>(16.6)</v>
      </c>
      <c r="F226" s="302">
        <f>SUM(F224:F225)</f>
        <v>8.275272604220735</v>
      </c>
      <c r="G226" s="299" t="str">
        <f>CONCATENATE("(",ROUND((F226/$H226)*100,1),")")</f>
        <v>(13.7)</v>
      </c>
      <c r="H226" s="302">
        <f>SUM(H224:H225)</f>
        <v>60.375999999999927</v>
      </c>
      <c r="I226" s="299" t="str">
        <f>CONCATENATE("(",ROUND((H226/$H226)*100,1),")")</f>
        <v>(100)</v>
      </c>
      <c r="K226" s="302">
        <f t="shared" si="177"/>
        <v>-0.2447714580409226</v>
      </c>
      <c r="L226" s="302">
        <f t="shared" si="178"/>
        <v>0.60119433833713209</v>
      </c>
      <c r="M226" s="302">
        <f t="shared" si="179"/>
        <v>0.12957711970395636</v>
      </c>
      <c r="N226" s="302">
        <f t="shared" si="180"/>
        <v>0.48600000000016585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33.062805328751956</v>
      </c>
      <c r="C229" s="299" t="str">
        <f>CONCATENATE("(",ROUND((B229/$H231)*100,1),")")</f>
        <v>(54.3)</v>
      </c>
      <c r="D229" s="302">
        <f>'Ind T6'!W90</f>
        <v>5.2897906391357949</v>
      </c>
      <c r="E229" s="299" t="str">
        <f>CONCATENATE("(",ROUND((D229/$H231)*100,1),")")</f>
        <v>(8.7)</v>
      </c>
      <c r="F229" s="302">
        <f>'Ind T6'!X90</f>
        <v>7.4480252205585247</v>
      </c>
      <c r="G229" s="299" t="str">
        <f>CONCATENATE("(",ROUND((F229/$H231)*100,1),")")</f>
        <v>(12.2)</v>
      </c>
      <c r="H229" s="302">
        <f>SUM(B229,D229,F229)</f>
        <v>45.800621188446279</v>
      </c>
      <c r="I229" s="299" t="str">
        <f>CONCATENATE("(",ROUND((H229/$H231)*100,1),")")</f>
        <v>(75.3)</v>
      </c>
      <c r="K229" s="302">
        <f>B229-B219</f>
        <v>-2.7470495478354451E-4</v>
      </c>
      <c r="L229" s="302">
        <f>D229-D219</f>
        <v>0.34405173064975969</v>
      </c>
      <c r="M229" s="302">
        <f>F229-F219</f>
        <v>0.20425525512555076</v>
      </c>
      <c r="N229" s="302">
        <f>SUM(K229:M229)</f>
        <v>0.54803228082052691</v>
      </c>
    </row>
    <row r="230" spans="1:14" x14ac:dyDescent="0.2">
      <c r="A230" s="282" t="s">
        <v>365</v>
      </c>
      <c r="B230" s="302">
        <f>'Ind T6'!V89</f>
        <v>8.7745971232325068</v>
      </c>
      <c r="C230" s="299" t="str">
        <f>CONCATENATE("(",ROUND((B230/$H231)*100,1),")")</f>
        <v>(14.4)</v>
      </c>
      <c r="D230" s="302">
        <f>'Ind T6'!W89</f>
        <v>5.3299571849551484</v>
      </c>
      <c r="E230" s="299" t="str">
        <f>CONCATENATE("(",ROUND((D230/$H231)*100,1),")")</f>
        <v>(8.8)</v>
      </c>
      <c r="F230" s="302">
        <f>'Ind T6'!X89</f>
        <v>0.95682450336616609</v>
      </c>
      <c r="G230" s="299" t="str">
        <f>CONCATENATE("(",ROUND((F230/$H231)*100,1),")")</f>
        <v>(1.6)</v>
      </c>
      <c r="H230" s="302">
        <f t="shared" ref="H230" si="181">SUM(B230,D230,F230)</f>
        <v>15.061378811553821</v>
      </c>
      <c r="I230" s="299" t="str">
        <f>CONCATENATE("(",ROUND((H230/$H231)*100,1),")")</f>
        <v>(24.7)</v>
      </c>
      <c r="K230" s="302">
        <f t="shared" ref="K230:K231" si="182">B230-B220</f>
        <v>0.93706366548878428</v>
      </c>
      <c r="L230" s="302">
        <f t="shared" ref="L230:L231" si="183">D230-D220</f>
        <v>0.76065420556890118</v>
      </c>
      <c r="M230" s="302">
        <f t="shared" ref="M230:M231" si="184">F230-F220</f>
        <v>-4.3750151878130583E-2</v>
      </c>
      <c r="N230" s="302">
        <f t="shared" ref="N230:N231" si="185">SUM(K230:M230)</f>
        <v>1.6539677191795548</v>
      </c>
    </row>
    <row r="231" spans="1:14" x14ac:dyDescent="0.2">
      <c r="A231" s="282" t="s">
        <v>363</v>
      </c>
      <c r="B231" s="302">
        <f>SUM(B229:B230)</f>
        <v>41.83740245198446</v>
      </c>
      <c r="C231" s="299" t="str">
        <f>CONCATENATE("(",ROUND((B231/$H231)*100,1),")")</f>
        <v>(68.7)</v>
      </c>
      <c r="D231" s="302">
        <f>SUM(D229:D230)</f>
        <v>10.619747824090943</v>
      </c>
      <c r="E231" s="299" t="str">
        <f>CONCATENATE("(",ROUND((D231/$H231)*100,1),")")</f>
        <v>(17.4)</v>
      </c>
      <c r="F231" s="302">
        <f>SUM(F229:F230)</f>
        <v>8.4048497239246913</v>
      </c>
      <c r="G231" s="299" t="str">
        <f>CONCATENATE("(",ROUND((F231/$H231)*100,1),")")</f>
        <v>(13.8)</v>
      </c>
      <c r="H231" s="302">
        <f>SUM(H229:H230)</f>
        <v>60.862000000000101</v>
      </c>
      <c r="I231" s="299" t="str">
        <f>CONCATENATE("(",ROUND((H231/$H231)*100,1),")")</f>
        <v>(100)</v>
      </c>
      <c r="K231" s="302">
        <f t="shared" si="182"/>
        <v>0.93678896053399541</v>
      </c>
      <c r="L231" s="302">
        <f t="shared" si="183"/>
        <v>1.1047059362186609</v>
      </c>
      <c r="M231" s="302">
        <f t="shared" si="184"/>
        <v>0.16050510324742007</v>
      </c>
      <c r="N231" s="302">
        <f t="shared" si="185"/>
        <v>2.2020000000000763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12.006362169128753</v>
      </c>
      <c r="C240" s="299" t="str">
        <f>CONCATENATE("(",ROUND((B240/$H242)*100,1),")")</f>
        <v>(17.9)</v>
      </c>
      <c r="D240" s="302">
        <f>'Ind T6'!M99</f>
        <v>15.0735242688332</v>
      </c>
      <c r="E240" s="299" t="str">
        <f>CONCATENATE("(",ROUND((D240/$H242)*100,1),")")</f>
        <v>(22.5)</v>
      </c>
      <c r="F240" s="302">
        <f>'Ind T6'!N99</f>
        <v>0.65804908103438275</v>
      </c>
      <c r="G240" s="299" t="str">
        <f>CONCATENATE("(",ROUND((F240/$H242)*100,1),")")</f>
        <v>(1)</v>
      </c>
      <c r="H240" s="302">
        <f>SUM(B240,D240,F240)</f>
        <v>27.737935518996334</v>
      </c>
      <c r="I240" s="299" t="str">
        <f>CONCATENATE("(",ROUND((H240/$H242)*100,1),")")</f>
        <v>(41.4)</v>
      </c>
      <c r="K240" s="302">
        <f>B245-B240</f>
        <v>-5.9719358634463759E-2</v>
      </c>
      <c r="L240" s="302">
        <f>D245-D240</f>
        <v>-0.37875702330860683</v>
      </c>
      <c r="M240" s="302">
        <f>F245-F240</f>
        <v>1.8484099025361522E-2</v>
      </c>
      <c r="N240" s="302">
        <f>SUM(K240:M240)</f>
        <v>-0.41999228291770907</v>
      </c>
    </row>
    <row r="241" spans="1:14" x14ac:dyDescent="0.2">
      <c r="A241" s="282" t="s">
        <v>365</v>
      </c>
      <c r="B241" s="302">
        <f>'Ind T6'!L98</f>
        <v>12.594406028811152</v>
      </c>
      <c r="C241" s="299" t="str">
        <f>CONCATENATE("(",ROUND((B241/$H242)*100,1),")")</f>
        <v>(18.8)</v>
      </c>
      <c r="D241" s="302">
        <f>'Ind T6'!M98</f>
        <v>24.837852548594029</v>
      </c>
      <c r="E241" s="299" t="str">
        <f>CONCATENATE("(",ROUND((D241/$H242)*100,1),")")</f>
        <v>(37.1)</v>
      </c>
      <c r="F241" s="302">
        <f>'Ind T6'!N98</f>
        <v>1.8668059035985367</v>
      </c>
      <c r="G241" s="299" t="str">
        <f>CONCATENATE("(",ROUND((F241/$H242)*100,1),")")</f>
        <v>(2.8)</v>
      </c>
      <c r="H241" s="302">
        <f t="shared" ref="H241" si="186">SUM(B241,D241,F241)</f>
        <v>39.299064481003718</v>
      </c>
      <c r="I241" s="299" t="str">
        <f>CONCATENATE("(",ROUND((H241/$H242)*100,1),")")</f>
        <v>(58.6)</v>
      </c>
      <c r="K241" s="302">
        <f t="shared" ref="K241:K242" si="187">B246-B241</f>
        <v>-6.6411258121977568E-2</v>
      </c>
      <c r="L241" s="302">
        <f t="shared" ref="L241:L242" si="188">D246-D241</f>
        <v>-6.8806390043125276E-2</v>
      </c>
      <c r="M241" s="302">
        <f t="shared" ref="M241:M242" si="189">F246-F241</f>
        <v>8.0209931082818819E-2</v>
      </c>
      <c r="N241" s="302">
        <f t="shared" ref="N241:N242" si="190">SUM(K241:M241)</f>
        <v>-5.5007717082284024E-2</v>
      </c>
    </row>
    <row r="242" spans="1:14" x14ac:dyDescent="0.2">
      <c r="A242" s="282" t="s">
        <v>363</v>
      </c>
      <c r="B242" s="302">
        <f>SUM(B240:B241)</f>
        <v>24.600768197939907</v>
      </c>
      <c r="C242" s="299" t="str">
        <f>CONCATENATE("(",ROUND((B242/$H242)*100,1),")")</f>
        <v>(36.7)</v>
      </c>
      <c r="D242" s="302">
        <f>SUM(D240:D241)</f>
        <v>39.911376817427225</v>
      </c>
      <c r="E242" s="299" t="str">
        <f>CONCATENATE("(",ROUND((D242/$H242)*100,1),")")</f>
        <v>(59.5)</v>
      </c>
      <c r="F242" s="302">
        <f>SUM(F240:F241)</f>
        <v>2.5248549846329196</v>
      </c>
      <c r="G242" s="299" t="str">
        <f>CONCATENATE("(",ROUND((F242/$H242)*100,1),")")</f>
        <v>(3.8)</v>
      </c>
      <c r="H242" s="302">
        <f>SUM(H240:H241)</f>
        <v>67.037000000000049</v>
      </c>
      <c r="I242" s="299" t="str">
        <f>CONCATENATE("(",ROUND((H242/$H242)*100,1),")")</f>
        <v>(100)</v>
      </c>
      <c r="K242" s="302">
        <f t="shared" si="187"/>
        <v>-0.12613061675644133</v>
      </c>
      <c r="L242" s="302">
        <f t="shared" si="188"/>
        <v>-0.44756341335173033</v>
      </c>
      <c r="M242" s="302">
        <f t="shared" si="189"/>
        <v>9.8694030108180009E-2</v>
      </c>
      <c r="N242" s="302">
        <f t="shared" si="190"/>
        <v>-0.47499999999999165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11.946642810494289</v>
      </c>
      <c r="C245" s="299" t="str">
        <f>CONCATENATE("(",ROUND((B245/$H247)*100,1),")")</f>
        <v>(17.9)</v>
      </c>
      <c r="D245" s="302">
        <f>'Ind T6'!R99</f>
        <v>14.694767245524593</v>
      </c>
      <c r="E245" s="299" t="str">
        <f>CONCATENATE("(",ROUND((D245/$H247)*100,1),")")</f>
        <v>(22.1)</v>
      </c>
      <c r="F245" s="302">
        <f>'Ind T6'!S99</f>
        <v>0.67653318005974428</v>
      </c>
      <c r="G245" s="299" t="str">
        <f>CONCATENATE("(",ROUND((F245/$H247)*100,1),")")</f>
        <v>(1)</v>
      </c>
      <c r="H245" s="302">
        <f>SUM(B245,D245,F245)</f>
        <v>27.31794323607863</v>
      </c>
      <c r="I245" s="299" t="str">
        <f>CONCATENATE("(",ROUND((H245/$H247)*100,1),")")</f>
        <v>(41)</v>
      </c>
      <c r="K245" s="302">
        <f>B250-B245</f>
        <v>0.87445581252558569</v>
      </c>
      <c r="L245" s="302">
        <f>D250-D245</f>
        <v>0.74843939299093698</v>
      </c>
      <c r="M245" s="302">
        <f>F250-F245</f>
        <v>5.1933070041111917E-2</v>
      </c>
      <c r="N245" s="302">
        <f>SUM(K245:M245)</f>
        <v>1.6748282755576347</v>
      </c>
    </row>
    <row r="246" spans="1:14" x14ac:dyDescent="0.2">
      <c r="A246" s="282" t="s">
        <v>365</v>
      </c>
      <c r="B246" s="302">
        <f>'Ind T6'!Q98</f>
        <v>12.527994770689174</v>
      </c>
      <c r="C246" s="299" t="str">
        <f>CONCATENATE("(",ROUND((B246/$H247)*100,1),")")</f>
        <v>(18.8)</v>
      </c>
      <c r="D246" s="302">
        <f>'Ind T6'!R98</f>
        <v>24.769046158550903</v>
      </c>
      <c r="E246" s="299" t="str">
        <f>CONCATENATE("(",ROUND((D246/$H247)*100,1),")")</f>
        <v>(37.2)</v>
      </c>
      <c r="F246" s="302">
        <f>'Ind T6'!S98</f>
        <v>1.9470158346813555</v>
      </c>
      <c r="G246" s="299" t="str">
        <f>CONCATENATE("(",ROUND((F246/$H247)*100,1),")")</f>
        <v>(2.9)</v>
      </c>
      <c r="H246" s="302">
        <f t="shared" ref="H246" si="191">SUM(B246,D246,F246)</f>
        <v>39.244056763921435</v>
      </c>
      <c r="I246" s="299" t="str">
        <f>CONCATENATE("(",ROUND((H246/$H247)*100,1),")")</f>
        <v>(59)</v>
      </c>
      <c r="K246" s="302">
        <f t="shared" ref="K246:K247" si="192">B251-B246</f>
        <v>0.81780331938684903</v>
      </c>
      <c r="L246" s="302">
        <f t="shared" ref="L246:L247" si="193">D251-D246</f>
        <v>1.4983446280667465</v>
      </c>
      <c r="M246" s="302">
        <f t="shared" ref="M246:M247" si="194">F251-F246</f>
        <v>0.15502377698862047</v>
      </c>
      <c r="N246" s="302">
        <f t="shared" ref="N246:N247" si="195">SUM(K246:M246)</f>
        <v>2.471171724442216</v>
      </c>
    </row>
    <row r="247" spans="1:14" x14ac:dyDescent="0.2">
      <c r="A247" s="282" t="s">
        <v>363</v>
      </c>
      <c r="B247" s="302">
        <f>SUM(B245:B246)</f>
        <v>24.474637581183465</v>
      </c>
      <c r="C247" s="299" t="str">
        <f>CONCATENATE("(",ROUND((B247/$H247)*100,1),")")</f>
        <v>(36.8)</v>
      </c>
      <c r="D247" s="302">
        <f>SUM(D245:D246)</f>
        <v>39.463813404075495</v>
      </c>
      <c r="E247" s="299" t="str">
        <f>CONCATENATE("(",ROUND((D247/$H247)*100,1),")")</f>
        <v>(59.3)</v>
      </c>
      <c r="F247" s="302">
        <f>SUM(F245:F246)</f>
        <v>2.6235490147410996</v>
      </c>
      <c r="G247" s="299" t="str">
        <f>CONCATENATE("(",ROUND((F247/$H247)*100,1),")")</f>
        <v>(3.9)</v>
      </c>
      <c r="H247" s="302">
        <f>SUM(H245:H246)</f>
        <v>66.562000000000069</v>
      </c>
      <c r="I247" s="299" t="str">
        <f>CONCATENATE("(",ROUND((H247/$H247)*100,1),")")</f>
        <v>(100)</v>
      </c>
      <c r="K247" s="302">
        <f t="shared" si="192"/>
        <v>1.6922591319124329</v>
      </c>
      <c r="L247" s="302">
        <f t="shared" si="193"/>
        <v>2.2467840210576853</v>
      </c>
      <c r="M247" s="302">
        <f t="shared" si="194"/>
        <v>0.20695684702973249</v>
      </c>
      <c r="N247" s="302">
        <f t="shared" si="195"/>
        <v>4.1459999999998507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12.821098623019875</v>
      </c>
      <c r="C250" s="299" t="str">
        <f>CONCATENATE("(",ROUND((B250/$H252)*100,1),")")</f>
        <v>(18.1)</v>
      </c>
      <c r="D250" s="302">
        <f>'Ind T6'!W99</f>
        <v>15.44320663851553</v>
      </c>
      <c r="E250" s="299" t="str">
        <f>CONCATENATE("(",ROUND((D250/$H252)*100,1),")")</f>
        <v>(21.8)</v>
      </c>
      <c r="F250" s="302">
        <f>'Ind T6'!X99</f>
        <v>0.72846625010085619</v>
      </c>
      <c r="G250" s="299" t="str">
        <f>CONCATENATE("(",ROUND((F250/$H252)*100,1),")")</f>
        <v>(1)</v>
      </c>
      <c r="H250" s="302">
        <f>SUM(B250,D250,F250)</f>
        <v>28.99277151163626</v>
      </c>
      <c r="I250" s="299" t="str">
        <f>CONCATENATE("(",ROUND((H250/$H252)*100,1),")")</f>
        <v>(41)</v>
      </c>
      <c r="K250" s="302">
        <f>B250-B240</f>
        <v>0.81473645389112193</v>
      </c>
      <c r="L250" s="302">
        <f>D250-D240</f>
        <v>0.36968236968233015</v>
      </c>
      <c r="M250" s="302">
        <f>F250-F240</f>
        <v>7.041716906647344E-2</v>
      </c>
      <c r="N250" s="302">
        <f>SUM(K250:M250)</f>
        <v>1.2548359926399255</v>
      </c>
    </row>
    <row r="251" spans="1:14" x14ac:dyDescent="0.2">
      <c r="A251" s="282" t="s">
        <v>365</v>
      </c>
      <c r="B251" s="302">
        <f>'Ind T6'!V98</f>
        <v>13.345798090076023</v>
      </c>
      <c r="C251" s="299" t="str">
        <f>CONCATENATE("(",ROUND((B251/$H252)*100,1),")")</f>
        <v>(18.9)</v>
      </c>
      <c r="D251" s="302">
        <f>'Ind T6'!W98</f>
        <v>26.26739078661765</v>
      </c>
      <c r="E251" s="299" t="str">
        <f>CONCATENATE("(",ROUND((D251/$H252)*100,1),")")</f>
        <v>(37.1)</v>
      </c>
      <c r="F251" s="302">
        <f>'Ind T6'!X98</f>
        <v>2.102039611669976</v>
      </c>
      <c r="G251" s="299" t="str">
        <f>CONCATENATE("(",ROUND((F251/$H252)*100,1),")")</f>
        <v>(3)</v>
      </c>
      <c r="H251" s="302">
        <f t="shared" ref="H251" si="196">SUM(B251,D251,F251)</f>
        <v>41.715228488363643</v>
      </c>
      <c r="I251" s="299" t="str">
        <f>CONCATENATE("(",ROUND((H251/$H252)*100,1),")")</f>
        <v>(59)</v>
      </c>
      <c r="K251" s="302">
        <f t="shared" ref="K251:K252" si="197">B251-B241</f>
        <v>0.75139206126487146</v>
      </c>
      <c r="L251" s="302">
        <f t="shared" ref="L251:L252" si="198">D251-D241</f>
        <v>1.4295382380236212</v>
      </c>
      <c r="M251" s="302">
        <f t="shared" ref="M251:M252" si="199">F251-F241</f>
        <v>0.23523370807143928</v>
      </c>
      <c r="N251" s="302">
        <f t="shared" ref="N251:N252" si="200">SUM(K251:M251)</f>
        <v>2.416164007359932</v>
      </c>
    </row>
    <row r="252" spans="1:14" x14ac:dyDescent="0.2">
      <c r="A252" s="282" t="s">
        <v>363</v>
      </c>
      <c r="B252" s="302">
        <f>SUM(B250:B251)</f>
        <v>26.166896713095898</v>
      </c>
      <c r="C252" s="299" t="str">
        <f>CONCATENATE("(",ROUND((B252/$H252)*100,1),")")</f>
        <v>(37)</v>
      </c>
      <c r="D252" s="302">
        <f>SUM(D250:D251)</f>
        <v>41.71059742513318</v>
      </c>
      <c r="E252" s="299" t="str">
        <f>CONCATENATE("(",ROUND((D252/$H252)*100,1),")")</f>
        <v>(59)</v>
      </c>
      <c r="F252" s="302">
        <f>SUM(F250:F251)</f>
        <v>2.8305058617708321</v>
      </c>
      <c r="G252" s="299" t="str">
        <f>CONCATENATE("(",ROUND((F252/$H252)*100,1),")")</f>
        <v>(4)</v>
      </c>
      <c r="H252" s="302">
        <f>SUM(H250:H251)</f>
        <v>70.707999999999899</v>
      </c>
      <c r="I252" s="299" t="str">
        <f>CONCATENATE("(",ROUND((H252/$H252)*100,1),")")</f>
        <v>(100)</v>
      </c>
      <c r="K252" s="302">
        <f t="shared" si="197"/>
        <v>1.5661285151559916</v>
      </c>
      <c r="L252" s="302">
        <f t="shared" si="198"/>
        <v>1.7992206077059549</v>
      </c>
      <c r="M252" s="302">
        <f t="shared" si="199"/>
        <v>0.3056508771379125</v>
      </c>
      <c r="N252" s="302">
        <f t="shared" si="200"/>
        <v>3.670999999999859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1.0322939814752194</v>
      </c>
      <c r="C261" s="299" t="str">
        <f>CONCATENATE("(",ROUND((B261/$H263)*100,1),")")</f>
        <v>(26.4)</v>
      </c>
      <c r="D261" s="302">
        <f>'Ind T6'!M108</f>
        <v>0.4840572916704029</v>
      </c>
      <c r="E261" s="299" t="str">
        <f>CONCATENATE("(",ROUND((D261/$H263)*100,1),")")</f>
        <v>(12.4)</v>
      </c>
      <c r="F261" s="302">
        <f>'Ind T6'!N108</f>
        <v>0.42394560185694335</v>
      </c>
      <c r="G261" s="299" t="str">
        <f>CONCATENATE("(",ROUND((F261/$H263)*100,1),")")</f>
        <v>(10.9)</v>
      </c>
      <c r="H261" s="302">
        <f>SUM(B261,D261,F261)</f>
        <v>1.9402968750025658</v>
      </c>
      <c r="I261" s="299" t="str">
        <f>CONCATENATE("(",ROUND((H261/$H263)*100,1),")")</f>
        <v>(49.7)</v>
      </c>
      <c r="K261" s="302">
        <f>B266-B261</f>
        <v>-3.0546159500115966E-2</v>
      </c>
      <c r="L261" s="302">
        <f>D266-D261</f>
        <v>1.1168514778067518E-2</v>
      </c>
      <c r="M261" s="302">
        <f>F266-F261</f>
        <v>-7.793259014797882E-3</v>
      </c>
      <c r="N261" s="302">
        <f>SUM(K261:M261)</f>
        <v>-2.717090373684633E-2</v>
      </c>
    </row>
    <row r="262" spans="1:14" x14ac:dyDescent="0.2">
      <c r="A262" s="282" t="s">
        <v>365</v>
      </c>
      <c r="B262" s="302">
        <f>'Ind T6'!L107</f>
        <v>0.4528715277755837</v>
      </c>
      <c r="C262" s="299" t="str">
        <f>CONCATENATE("(",ROUND((B262/$H263)*100,1),")")</f>
        <v>(11.6)</v>
      </c>
      <c r="D262" s="302">
        <f>'Ind T6'!M107</f>
        <v>1.0124074074238001</v>
      </c>
      <c r="E262" s="299" t="str">
        <f>CONCATENATE("(",ROUND((D262/$H263)*100,1),")")</f>
        <v>(25.9)</v>
      </c>
      <c r="F262" s="302">
        <f>'Ind T6'!N107</f>
        <v>0.49942418979805614</v>
      </c>
      <c r="G262" s="299" t="str">
        <f>CONCATENATE("(",ROUND((F262/$H263)*100,1),")")</f>
        <v>(12.8)</v>
      </c>
      <c r="H262" s="302">
        <f t="shared" ref="H262" si="201">SUM(B262,D262,F262)</f>
        <v>1.96470312499744</v>
      </c>
      <c r="I262" s="299" t="str">
        <f>CONCATENATE("(",ROUND((H262/$H263)*100,1),")")</f>
        <v>(50.3)</v>
      </c>
      <c r="K262" s="302">
        <f t="shared" ref="K262:K263" si="202">B267-B262</f>
        <v>-1.2319373307292825E-2</v>
      </c>
      <c r="L262" s="302">
        <f t="shared" ref="L262:L263" si="203">D267-D262</f>
        <v>-1.0659585443398845E-2</v>
      </c>
      <c r="M262" s="302">
        <f t="shared" ref="M262:M263" si="204">F267-F262</f>
        <v>-1.6850137512473606E-2</v>
      </c>
      <c r="N262" s="302">
        <f t="shared" ref="N262:N263" si="205">SUM(K262:M262)</f>
        <v>-3.9829096263165276E-2</v>
      </c>
    </row>
    <row r="263" spans="1:14" x14ac:dyDescent="0.2">
      <c r="A263" s="282" t="s">
        <v>363</v>
      </c>
      <c r="B263" s="302">
        <f>SUM(B261:B262)</f>
        <v>1.4851655092508032</v>
      </c>
      <c r="C263" s="299" t="str">
        <f>CONCATENATE("(",ROUND((B263/$H263)*100,1),")")</f>
        <v>(38)</v>
      </c>
      <c r="D263" s="302">
        <f>SUM(D261:D262)</f>
        <v>1.496464699094203</v>
      </c>
      <c r="E263" s="299" t="str">
        <f>CONCATENATE("(",ROUND((D263/$H263)*100,1),")")</f>
        <v>(38.3)</v>
      </c>
      <c r="F263" s="302">
        <f>SUM(F261:F262)</f>
        <v>0.92336979165499944</v>
      </c>
      <c r="G263" s="299" t="str">
        <f>CONCATENATE("(",ROUND((F263/$H263)*100,1),")")</f>
        <v>(23.6)</v>
      </c>
      <c r="H263" s="302">
        <f>SUM(H261:H262)</f>
        <v>3.9050000000000056</v>
      </c>
      <c r="I263" s="299" t="str">
        <f>CONCATENATE("(",ROUND((H263/$H263)*100,1),")")</f>
        <v>(100)</v>
      </c>
      <c r="K263" s="302">
        <f t="shared" si="202"/>
        <v>-4.286553280740879E-2</v>
      </c>
      <c r="L263" s="302">
        <f t="shared" si="203"/>
        <v>5.0892933466872847E-4</v>
      </c>
      <c r="M263" s="302">
        <f t="shared" si="204"/>
        <v>-2.4643396527271433E-2</v>
      </c>
      <c r="N263" s="302">
        <f t="shared" si="205"/>
        <v>-6.7000000000011495E-2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1.0017478219751035</v>
      </c>
      <c r="C266" s="299" t="str">
        <f>CONCATENATE("(",ROUND((B266/$H268)*100,1),")")</f>
        <v>(26.1)</v>
      </c>
      <c r="D266" s="302">
        <f>'Ind T6'!R108</f>
        <v>0.49522580644847042</v>
      </c>
      <c r="E266" s="299" t="str">
        <f>CONCATENATE("(",ROUND((D266/$H268)*100,1),")")</f>
        <v>(12.9)</v>
      </c>
      <c r="F266" s="302">
        <f>'Ind T6'!S108</f>
        <v>0.41615234284214547</v>
      </c>
      <c r="G266" s="299" t="str">
        <f>CONCATENATE("(",ROUND((F266/$H268)*100,1),")")</f>
        <v>(10.8)</v>
      </c>
      <c r="H266" s="302">
        <f>SUM(B266,D266,F266)</f>
        <v>1.9131259712657194</v>
      </c>
      <c r="I266" s="299" t="str">
        <f>CONCATENATE("(",ROUND((H266/$H268)*100,1),")")</f>
        <v>(49.8)</v>
      </c>
      <c r="K266" s="302">
        <f>B271-B266</f>
        <v>3.1099995587560159E-3</v>
      </c>
      <c r="L266" s="302">
        <f>D271-D266</f>
        <v>3.952309273766258E-2</v>
      </c>
      <c r="M266" s="302">
        <f>F271-F266</f>
        <v>9.6578541553798414E-3</v>
      </c>
      <c r="N266" s="302">
        <f>SUM(K266:M266)</f>
        <v>5.2290946451798437E-2</v>
      </c>
    </row>
    <row r="267" spans="1:14" x14ac:dyDescent="0.2">
      <c r="A267" s="282" t="s">
        <v>365</v>
      </c>
      <c r="B267" s="302">
        <f>'Ind T6'!Q107</f>
        <v>0.44055215446829088</v>
      </c>
      <c r="C267" s="299" t="str">
        <f>CONCATENATE("(",ROUND((B267/$H268)*100,1),")")</f>
        <v>(11.5)</v>
      </c>
      <c r="D267" s="302">
        <f>'Ind T6'!R107</f>
        <v>1.0017478219804012</v>
      </c>
      <c r="E267" s="299" t="str">
        <f>CONCATENATE("(",ROUND((D267/$H268)*100,1),")")</f>
        <v>(26.1)</v>
      </c>
      <c r="F267" s="302">
        <f>'Ind T6'!S107</f>
        <v>0.48257405228558253</v>
      </c>
      <c r="G267" s="299" t="str">
        <f>CONCATENATE("(",ROUND((F267/$H268)*100,1),")")</f>
        <v>(12.6)</v>
      </c>
      <c r="H267" s="302">
        <f t="shared" ref="H267" si="206">SUM(B267,D267,F267)</f>
        <v>1.9248740287342747</v>
      </c>
      <c r="I267" s="299" t="str">
        <f>CONCATENATE("(",ROUND((H267/$H268)*100,1),")")</f>
        <v>(50.2)</v>
      </c>
      <c r="K267" s="302">
        <f t="shared" ref="K267:K268" si="207">B272-B267</f>
        <v>1.0119572074887007E-2</v>
      </c>
      <c r="L267" s="302">
        <f t="shared" ref="L267:L268" si="208">D272-D267</f>
        <v>1.5314750440356351E-2</v>
      </c>
      <c r="M267" s="302">
        <f t="shared" ref="M267:M268" si="209">F272-F267</f>
        <v>-1.4725268967034744E-2</v>
      </c>
      <c r="N267" s="302">
        <f t="shared" ref="N267:N268" si="210">SUM(K267:M267)</f>
        <v>1.0709053548208614E-2</v>
      </c>
    </row>
    <row r="268" spans="1:14" x14ac:dyDescent="0.2">
      <c r="A268" s="282" t="s">
        <v>363</v>
      </c>
      <c r="B268" s="302">
        <f>SUM(B266:B267)</f>
        <v>1.4422999764433944</v>
      </c>
      <c r="C268" s="299" t="str">
        <f>CONCATENATE("(",ROUND((B268/$H268)*100,1),")")</f>
        <v>(37.6)</v>
      </c>
      <c r="D268" s="302">
        <f>SUM(D266:D267)</f>
        <v>1.4969736284288717</v>
      </c>
      <c r="E268" s="299" t="str">
        <f>CONCATENATE("(",ROUND((D268/$H268)*100,1),")")</f>
        <v>(39)</v>
      </c>
      <c r="F268" s="302">
        <f>SUM(F266:F267)</f>
        <v>0.89872639512772801</v>
      </c>
      <c r="G268" s="299" t="str">
        <f>CONCATENATE("(",ROUND((F268/$H268)*100,1),")")</f>
        <v>(23.4)</v>
      </c>
      <c r="H268" s="302">
        <f>SUM(H266:H267)</f>
        <v>3.8379999999999939</v>
      </c>
      <c r="I268" s="299" t="str">
        <f>CONCATENATE("(",ROUND((H268/$H268)*100,1),")")</f>
        <v>(100)</v>
      </c>
      <c r="K268" s="302">
        <f t="shared" si="207"/>
        <v>1.3229571633643022E-2</v>
      </c>
      <c r="L268" s="302">
        <f t="shared" si="208"/>
        <v>5.4837843178018986E-2</v>
      </c>
      <c r="M268" s="302">
        <f t="shared" si="209"/>
        <v>-5.0674148116549578E-3</v>
      </c>
      <c r="N268" s="302">
        <f t="shared" si="210"/>
        <v>6.300000000000705E-2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1.0048578215338595</v>
      </c>
      <c r="C271" s="299" t="str">
        <f>CONCATENATE("(",ROUND((B271/$H273)*100,1),")")</f>
        <v>(25.8)</v>
      </c>
      <c r="D271" s="302">
        <f>'Ind T6'!W108</f>
        <v>0.534748899186133</v>
      </c>
      <c r="E271" s="299" t="str">
        <f>CONCATENATE("(",ROUND((D271/$H273)*100,1),")")</f>
        <v>(13.7)</v>
      </c>
      <c r="F271" s="302">
        <f>'Ind T6'!X108</f>
        <v>0.42581019699752531</v>
      </c>
      <c r="G271" s="299" t="str">
        <f>CONCATENATE("(",ROUND((F271/$H273)*100,1),")")</f>
        <v>(10.9)</v>
      </c>
      <c r="H271" s="302">
        <f>SUM(B271,D271,F271)</f>
        <v>1.9654169177175178</v>
      </c>
      <c r="I271" s="299" t="str">
        <f>CONCATENATE("(",ROUND((H271/$H273)*100,1),")")</f>
        <v>(50.4)</v>
      </c>
      <c r="K271" s="302">
        <f>B271-B261</f>
        <v>-2.743615994135995E-2</v>
      </c>
      <c r="L271" s="302">
        <f>D271-D261</f>
        <v>5.0691607515730097E-2</v>
      </c>
      <c r="M271" s="302">
        <f>F271-F261</f>
        <v>1.8645951405819594E-3</v>
      </c>
      <c r="N271" s="302">
        <f>SUM(K271:M271)</f>
        <v>2.5120042714952107E-2</v>
      </c>
    </row>
    <row r="272" spans="1:14" x14ac:dyDescent="0.2">
      <c r="A272" s="282" t="s">
        <v>365</v>
      </c>
      <c r="B272" s="302">
        <f>'Ind T6'!V107</f>
        <v>0.45067172654317789</v>
      </c>
      <c r="C272" s="299" t="str">
        <f>CONCATENATE("(",ROUND((B272/$H273)*100,1),")")</f>
        <v>(11.6)</v>
      </c>
      <c r="D272" s="302">
        <f>'Ind T6'!W107</f>
        <v>1.0170625724207576</v>
      </c>
      <c r="E272" s="299" t="str">
        <f>CONCATENATE("(",ROUND((D272/$H273)*100,1),")")</f>
        <v>(26.1)</v>
      </c>
      <c r="F272" s="302">
        <f>'Ind T6'!X107</f>
        <v>0.46784878331854779</v>
      </c>
      <c r="G272" s="299" t="str">
        <f>CONCATENATE("(",ROUND((F272/$H273)*100,1),")")</f>
        <v>(12)</v>
      </c>
      <c r="H272" s="302">
        <f t="shared" ref="H272" si="211">SUM(B272,D272,F272)</f>
        <v>1.9355830822824833</v>
      </c>
      <c r="I272" s="299" t="str">
        <f>CONCATENATE("(",ROUND((H272/$H273)*100,1),")")</f>
        <v>(49.6)</v>
      </c>
      <c r="K272" s="302">
        <f t="shared" ref="K272:K273" si="212">B272-B262</f>
        <v>-2.199801232405818E-3</v>
      </c>
      <c r="L272" s="302">
        <f t="shared" ref="L272:L273" si="213">D272-D262</f>
        <v>4.655164996957506E-3</v>
      </c>
      <c r="M272" s="302">
        <f t="shared" ref="M272:M273" si="214">F272-F262</f>
        <v>-3.157540647950835E-2</v>
      </c>
      <c r="N272" s="302">
        <f t="shared" ref="N272:N273" si="215">SUM(K272:M272)</f>
        <v>-2.9120042714956662E-2</v>
      </c>
    </row>
    <row r="273" spans="1:14" x14ac:dyDescent="0.2">
      <c r="A273" s="282" t="s">
        <v>363</v>
      </c>
      <c r="B273" s="302">
        <f>SUM(B271:B272)</f>
        <v>1.4555295480770374</v>
      </c>
      <c r="C273" s="299" t="str">
        <f>CONCATENATE("(",ROUND((B273/$H273)*100,1),")")</f>
        <v>(37.3)</v>
      </c>
      <c r="D273" s="302">
        <f>SUM(D271:D272)</f>
        <v>1.5518114716068907</v>
      </c>
      <c r="E273" s="299" t="str">
        <f>CONCATENATE("(",ROUND((D273/$H273)*100,1),")")</f>
        <v>(39.8)</v>
      </c>
      <c r="F273" s="302">
        <f>SUM(F271:F272)</f>
        <v>0.89365898031607305</v>
      </c>
      <c r="G273" s="299" t="str">
        <f>CONCATENATE("(",ROUND((F273/$H273)*100,1),")")</f>
        <v>(22.9)</v>
      </c>
      <c r="H273" s="302">
        <f>SUM(H271:H272)</f>
        <v>3.9010000000000011</v>
      </c>
      <c r="I273" s="299" t="str">
        <f>CONCATENATE("(",ROUND((H273/$H273)*100,1),")")</f>
        <v>(100)</v>
      </c>
      <c r="K273" s="302">
        <f t="shared" si="212"/>
        <v>-2.9635961173765768E-2</v>
      </c>
      <c r="L273" s="302">
        <f t="shared" si="213"/>
        <v>5.5346772512687714E-2</v>
      </c>
      <c r="M273" s="302">
        <f t="shared" si="214"/>
        <v>-2.9710811338926391E-2</v>
      </c>
      <c r="N273" s="302">
        <f t="shared" si="215"/>
        <v>-4.0000000000044444E-3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16.665844428206707</v>
      </c>
      <c r="C282" s="299" t="str">
        <f>CONCATENATE("(",ROUND((B282/$H284)*100,1),")")</f>
        <v>(66.7)</v>
      </c>
      <c r="D282" s="302">
        <f>'Ind T6'!M117</f>
        <v>0.95149349288488083</v>
      </c>
      <c r="E282" s="299" t="str">
        <f>CONCATENATE("(",ROUND((D282/$H284)*100,1),")")</f>
        <v>(3.8)</v>
      </c>
      <c r="F282" s="302">
        <f>'Ind T6'!N117</f>
        <v>0.82259527378414909</v>
      </c>
      <c r="G282" s="299" t="str">
        <f>CONCATENATE("(",ROUND((F282/$H284)*100,1),")")</f>
        <v>(3.3)</v>
      </c>
      <c r="H282" s="302">
        <f>SUM(B282,D282,F282)</f>
        <v>18.439933194875739</v>
      </c>
      <c r="I282" s="299" t="str">
        <f>CONCATENATE("(",ROUND((H282/$H284)*100,1),")")</f>
        <v>(73.8)</v>
      </c>
      <c r="K282" s="302">
        <f>B287-B282</f>
        <v>0.99222441151966478</v>
      </c>
      <c r="L282" s="302">
        <f>D287-D282</f>
        <v>7.1801330683360032E-2</v>
      </c>
      <c r="M282" s="302">
        <f>F287-F282</f>
        <v>7.5506403953732759E-2</v>
      </c>
      <c r="N282" s="302">
        <f>SUM(K282:M282)</f>
        <v>1.1395321461567576</v>
      </c>
    </row>
    <row r="283" spans="1:14" x14ac:dyDescent="0.2">
      <c r="A283" s="282" t="s">
        <v>365</v>
      </c>
      <c r="B283" s="302">
        <f>'Ind T6'!L116</f>
        <v>4.3344031850880125</v>
      </c>
      <c r="C283" s="299" t="str">
        <f>CONCATENATE("(",ROUND((B283/$H284)*100,1),")")</f>
        <v>(17.3)</v>
      </c>
      <c r="D283" s="302">
        <f>'Ind T6'!M116</f>
        <v>1.8564552635164404</v>
      </c>
      <c r="E283" s="299" t="str">
        <f>CONCATENATE("(",ROUND((D283/$H284)*100,1),")")</f>
        <v>(7.4)</v>
      </c>
      <c r="F283" s="302">
        <f>'Ind T6'!N116</f>
        <v>0.35620835651979454</v>
      </c>
      <c r="G283" s="299" t="str">
        <f>CONCATENATE("(",ROUND((F283/$H284)*100,1),")")</f>
        <v>(1.4)</v>
      </c>
      <c r="H283" s="302">
        <f t="shared" ref="H283" si="216">SUM(B283,D283,F283)</f>
        <v>6.5470668051242473</v>
      </c>
      <c r="I283" s="299" t="str">
        <f>CONCATENATE("(",ROUND((H283/$H284)*100,1),")")</f>
        <v>(26.2)</v>
      </c>
      <c r="K283" s="302">
        <f t="shared" ref="K283:K284" si="217">B288-B283</f>
        <v>0.39959526272287427</v>
      </c>
      <c r="L283" s="302">
        <f t="shared" ref="L283:L284" si="218">D288-D283</f>
        <v>9.8361441987845799E-2</v>
      </c>
      <c r="M283" s="302">
        <f t="shared" ref="M283:M284" si="219">F288-F283</f>
        <v>3.0511149132547821E-2</v>
      </c>
      <c r="N283" s="302">
        <f t="shared" ref="N283:N284" si="220">SUM(K283:M283)</f>
        <v>0.52846785384326789</v>
      </c>
    </row>
    <row r="284" spans="1:14" x14ac:dyDescent="0.2">
      <c r="A284" s="282" t="s">
        <v>363</v>
      </c>
      <c r="B284" s="302">
        <f>SUM(B282:B283)</f>
        <v>21.000247613294718</v>
      </c>
      <c r="C284" s="299" t="str">
        <f>CONCATENATE("(",ROUND((B284/$H284)*100,1),")")</f>
        <v>(84)</v>
      </c>
      <c r="D284" s="302">
        <f>SUM(D282:D283)</f>
        <v>2.8079487564013212</v>
      </c>
      <c r="E284" s="299" t="str">
        <f>CONCATENATE("(",ROUND((D284/$H284)*100,1),")")</f>
        <v>(11.2)</v>
      </c>
      <c r="F284" s="302">
        <f>SUM(F282:F283)</f>
        <v>1.1788036303039435</v>
      </c>
      <c r="G284" s="299" t="str">
        <f>CONCATENATE("(",ROUND((F284/$H284)*100,1),")")</f>
        <v>(4.7)</v>
      </c>
      <c r="H284" s="302">
        <f>SUM(H282:H283)</f>
        <v>24.986999999999988</v>
      </c>
      <c r="I284" s="299" t="str">
        <f>CONCATENATE("(",ROUND((H284/$H284)*100,1),")")</f>
        <v>(100)</v>
      </c>
      <c r="K284" s="302">
        <f t="shared" si="217"/>
        <v>1.3918196742425408</v>
      </c>
      <c r="L284" s="302">
        <f t="shared" si="218"/>
        <v>0.17016277267120605</v>
      </c>
      <c r="M284" s="302">
        <f t="shared" si="219"/>
        <v>0.1060175530862808</v>
      </c>
      <c r="N284" s="302">
        <f t="shared" si="220"/>
        <v>1.6680000000000277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17.658068839726372</v>
      </c>
      <c r="C287" s="299" t="str">
        <f>CONCATENATE("(",ROUND((B287/$H289)*100,1),")")</f>
        <v>(66.2)</v>
      </c>
      <c r="D287" s="302">
        <f>'Ind T6'!R117</f>
        <v>1.0232948235682409</v>
      </c>
      <c r="E287" s="299" t="str">
        <f>CONCATENATE("(",ROUND((D287/$H289)*100,1),")")</f>
        <v>(3.8)</v>
      </c>
      <c r="F287" s="302">
        <f>'Ind T6'!S117</f>
        <v>0.89810167773788185</v>
      </c>
      <c r="G287" s="299" t="str">
        <f>CONCATENATE("(",ROUND((F287/$H289)*100,1),")")</f>
        <v>(3.4)</v>
      </c>
      <c r="H287" s="302">
        <f>SUM(B287,D287,F287)</f>
        <v>19.579465341032492</v>
      </c>
      <c r="I287" s="299" t="str">
        <f>CONCATENATE("(",ROUND((H287/$H289)*100,1),")")</f>
        <v>(73.5)</v>
      </c>
      <c r="K287" s="302">
        <f>B292-B287</f>
        <v>0.9318627561826851</v>
      </c>
      <c r="L287" s="302">
        <f>D292-D287</f>
        <v>7.419384698887832E-2</v>
      </c>
      <c r="M287" s="302">
        <f>F292-F287</f>
        <v>7.9373843250061138E-2</v>
      </c>
      <c r="N287" s="302">
        <f>SUM(K287:M287)</f>
        <v>1.0854304464216247</v>
      </c>
    </row>
    <row r="288" spans="1:14" x14ac:dyDescent="0.2">
      <c r="A288" s="282" t="s">
        <v>365</v>
      </c>
      <c r="B288" s="302">
        <f>'Ind T6'!Q116</f>
        <v>4.7339984478108867</v>
      </c>
      <c r="C288" s="299" t="str">
        <f>CONCATENATE("(",ROUND((B288/$H289)*100,1),")")</f>
        <v>(17.8)</v>
      </c>
      <c r="D288" s="302">
        <f>'Ind T6'!R116</f>
        <v>1.9548167055042862</v>
      </c>
      <c r="E288" s="299" t="str">
        <f>CONCATENATE("(",ROUND((D288/$H289)*100,1),")")</f>
        <v>(7.3)</v>
      </c>
      <c r="F288" s="302">
        <f>'Ind T6'!S116</f>
        <v>0.38671950565234237</v>
      </c>
      <c r="G288" s="299" t="str">
        <f>CONCATENATE("(",ROUND((F288/$H289)*100,1),")")</f>
        <v>(1.5)</v>
      </c>
      <c r="H288" s="302">
        <f t="shared" ref="H288" si="221">SUM(B288,D288,F288)</f>
        <v>7.0755346589675154</v>
      </c>
      <c r="I288" s="299" t="str">
        <f>CONCATENATE("(",ROUND((H288/$H289)*100,1),")")</f>
        <v>(26.5)</v>
      </c>
      <c r="K288" s="302">
        <f t="shared" ref="K288:K289" si="222">B293-B288</f>
        <v>0.52078783445391608</v>
      </c>
      <c r="L288" s="302">
        <f t="shared" ref="L288:L289" si="223">D293-D288</f>
        <v>5.3824429703233978E-2</v>
      </c>
      <c r="M288" s="302">
        <f t="shared" ref="M288:M289" si="224">F293-F288</f>
        <v>2.5957289421185969E-2</v>
      </c>
      <c r="N288" s="302">
        <f t="shared" ref="N288:N289" si="225">SUM(K288:M288)</f>
        <v>0.60056955357833597</v>
      </c>
    </row>
    <row r="289" spans="1:14" x14ac:dyDescent="0.2">
      <c r="A289" s="282" t="s">
        <v>363</v>
      </c>
      <c r="B289" s="302">
        <f>SUM(B287:B288)</f>
        <v>22.392067287537259</v>
      </c>
      <c r="C289" s="299" t="str">
        <f>CONCATENATE("(",ROUND((B289/$H289)*100,1),")")</f>
        <v>(84)</v>
      </c>
      <c r="D289" s="302">
        <f>SUM(D287:D288)</f>
        <v>2.9781115290725273</v>
      </c>
      <c r="E289" s="299" t="str">
        <f>CONCATENATE("(",ROUND((D289/$H289)*100,1),")")</f>
        <v>(11.2)</v>
      </c>
      <c r="F289" s="302">
        <f>SUM(F287:F288)</f>
        <v>1.2848211833902243</v>
      </c>
      <c r="G289" s="299" t="str">
        <f>CONCATENATE("(",ROUND((F289/$H289)*100,1),")")</f>
        <v>(4.8)</v>
      </c>
      <c r="H289" s="302">
        <f>SUM(H287:H288)</f>
        <v>26.655000000000008</v>
      </c>
      <c r="I289" s="299" t="str">
        <f>CONCATENATE("(",ROUND((H289/$H289)*100,1),")")</f>
        <v>(100)</v>
      </c>
      <c r="K289" s="302">
        <f t="shared" si="222"/>
        <v>1.4526505906366012</v>
      </c>
      <c r="L289" s="302">
        <f t="shared" si="223"/>
        <v>0.12801827669211185</v>
      </c>
      <c r="M289" s="302">
        <f t="shared" si="224"/>
        <v>0.10533113267124694</v>
      </c>
      <c r="N289" s="302">
        <f t="shared" si="225"/>
        <v>1.68599999999996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18.589931595909057</v>
      </c>
      <c r="C292" s="299" t="str">
        <f>CONCATENATE("(",ROUND((B292/$H294)*100,1),")")</f>
        <v>(65.6)</v>
      </c>
      <c r="D292" s="302">
        <f>'Ind T6'!W117</f>
        <v>1.0974886705571192</v>
      </c>
      <c r="E292" s="299" t="str">
        <f>CONCATENATE("(",ROUND((D292/$H294)*100,1),")")</f>
        <v>(3.9)</v>
      </c>
      <c r="F292" s="302">
        <f>'Ind T6'!X117</f>
        <v>0.97747552098794299</v>
      </c>
      <c r="G292" s="299" t="str">
        <f>CONCATENATE("(",ROUND((F292/$H294)*100,1),")")</f>
        <v>(3.4)</v>
      </c>
      <c r="H292" s="302">
        <f>SUM(B292,D292,F292)</f>
        <v>20.664895787454121</v>
      </c>
      <c r="I292" s="299" t="str">
        <f>CONCATENATE("(",ROUND((H292/$H294)*100,1),")")</f>
        <v>(72.9)</v>
      </c>
      <c r="K292" s="302">
        <f>B292-B282</f>
        <v>1.9240871677023499</v>
      </c>
      <c r="L292" s="302">
        <f>D292-D282</f>
        <v>0.14599517767223835</v>
      </c>
      <c r="M292" s="302">
        <f>F292-F282</f>
        <v>0.1548802472037939</v>
      </c>
      <c r="N292" s="302">
        <f>SUM(K292:M292)</f>
        <v>2.224962592578382</v>
      </c>
    </row>
    <row r="293" spans="1:14" x14ac:dyDescent="0.2">
      <c r="A293" s="282" t="s">
        <v>365</v>
      </c>
      <c r="B293" s="302">
        <f>'Ind T6'!V116</f>
        <v>5.2547862822648028</v>
      </c>
      <c r="C293" s="299" t="str">
        <f>CONCATENATE("(",ROUND((B293/$H294)*100,1),")")</f>
        <v>(18.5)</v>
      </c>
      <c r="D293" s="302">
        <f>'Ind T6'!W116</f>
        <v>2.0086411352075202</v>
      </c>
      <c r="E293" s="299" t="str">
        <f>CONCATENATE("(",ROUND((D293/$H294)*100,1),")")</f>
        <v>(7.1)</v>
      </c>
      <c r="F293" s="302">
        <f>'Ind T6'!X116</f>
        <v>0.41267679507352834</v>
      </c>
      <c r="G293" s="299" t="str">
        <f>CONCATENATE("(",ROUND((F293/$H294)*100,1),")")</f>
        <v>(1.5)</v>
      </c>
      <c r="H293" s="302">
        <f t="shared" ref="H293" si="226">SUM(B293,D293,F293)</f>
        <v>7.6761042125458516</v>
      </c>
      <c r="I293" s="299" t="str">
        <f>CONCATENATE("(",ROUND((H293/$H294)*100,1),")")</f>
        <v>(27.1)</v>
      </c>
      <c r="K293" s="302">
        <f t="shared" ref="K293:K294" si="227">B293-B283</f>
        <v>0.92038309717679034</v>
      </c>
      <c r="L293" s="302">
        <f t="shared" ref="L293:L294" si="228">D293-D283</f>
        <v>0.15218587169107978</v>
      </c>
      <c r="M293" s="302">
        <f t="shared" ref="M293:M294" si="229">F293-F283</f>
        <v>5.6468438553733791E-2</v>
      </c>
      <c r="N293" s="302">
        <f t="shared" ref="N293:N294" si="230">SUM(K293:M293)</f>
        <v>1.1290374074216039</v>
      </c>
    </row>
    <row r="294" spans="1:14" x14ac:dyDescent="0.2">
      <c r="A294" s="282" t="s">
        <v>363</v>
      </c>
      <c r="B294" s="302">
        <f>SUM(B292:B293)</f>
        <v>23.84471787817386</v>
      </c>
      <c r="C294" s="299" t="str">
        <f>CONCATENATE("(",ROUND((B294/$H294)*100,1),")")</f>
        <v>(84.1)</v>
      </c>
      <c r="D294" s="302">
        <f>SUM(D292:D293)</f>
        <v>3.1061298057646392</v>
      </c>
      <c r="E294" s="299" t="str">
        <f>CONCATENATE("(",ROUND((D294/$H294)*100,1),")")</f>
        <v>(11)</v>
      </c>
      <c r="F294" s="302">
        <f>SUM(F292:F293)</f>
        <v>1.3901523160614713</v>
      </c>
      <c r="G294" s="299" t="str">
        <f>CONCATENATE("(",ROUND((F294/$H294)*100,1),")")</f>
        <v>(4.9)</v>
      </c>
      <c r="H294" s="302">
        <f>SUM(H292:H293)</f>
        <v>28.340999999999973</v>
      </c>
      <c r="I294" s="299" t="str">
        <f>CONCATENATE("(",ROUND((H294/$H294)*100,1),")")</f>
        <v>(100)</v>
      </c>
      <c r="K294" s="302">
        <f t="shared" si="227"/>
        <v>2.844470264879142</v>
      </c>
      <c r="L294" s="302">
        <f t="shared" si="228"/>
        <v>0.29818104936331791</v>
      </c>
      <c r="M294" s="302">
        <f t="shared" si="229"/>
        <v>0.21134868575752774</v>
      </c>
      <c r="N294" s="302">
        <f t="shared" si="230"/>
        <v>3.3539999999999877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6.7510696032434261</v>
      </c>
      <c r="C303" s="299" t="str">
        <f>CONCATENATE("(",ROUND((B303/$H305)*100,1),")")</f>
        <v>(41.3)</v>
      </c>
      <c r="D303" s="302">
        <f>'Ind T6'!M126</f>
        <v>0.33857614814660963</v>
      </c>
      <c r="E303" s="299" t="str">
        <f>CONCATENATE("(",ROUND((D303/$H305)*100,1),")")</f>
        <v>(2.1)</v>
      </c>
      <c r="F303" s="302">
        <f>'Ind T6'!N126</f>
        <v>0.98212649662346874</v>
      </c>
      <c r="G303" s="299" t="str">
        <f>CONCATENATE("(",ROUND((F303/$H305)*100,1),")")</f>
        <v>(6)</v>
      </c>
      <c r="H303" s="302">
        <f>SUM(B303,D303,F303)</f>
        <v>8.0717722480135041</v>
      </c>
      <c r="I303" s="299" t="str">
        <f>CONCATENATE("(",ROUND((H303/$H305)*100,1),")")</f>
        <v>(49.4)</v>
      </c>
      <c r="K303" s="302">
        <f>B308-B303</f>
        <v>-0.12289682319572837</v>
      </c>
      <c r="L303" s="302">
        <f>D308-D303</f>
        <v>7.9354407669391946E-3</v>
      </c>
      <c r="M303" s="302">
        <f>F308-F303</f>
        <v>3.0445223280311295E-2</v>
      </c>
      <c r="N303" s="302">
        <f>SUM(K303:M303)</f>
        <v>-8.4516159148477876E-2</v>
      </c>
    </row>
    <row r="304" spans="1:14" x14ac:dyDescent="0.2">
      <c r="A304" s="282" t="s">
        <v>365</v>
      </c>
      <c r="B304" s="302">
        <f>'Ind T6'!L125</f>
        <v>5.4836917887541592</v>
      </c>
      <c r="C304" s="299" t="str">
        <f>CONCATENATE("(",ROUND((B304/$H305)*100,1),")")</f>
        <v>(33.5)</v>
      </c>
      <c r="D304" s="302">
        <f>'Ind T6'!M125</f>
        <v>2.243660494148215</v>
      </c>
      <c r="E304" s="299" t="str">
        <f>CONCATENATE("(",ROUND((D304/$H305)*100,1),")")</f>
        <v>(13.7)</v>
      </c>
      <c r="F304" s="302">
        <f>'Ind T6'!N125</f>
        <v>0.55187546908410023</v>
      </c>
      <c r="G304" s="299" t="str">
        <f>CONCATENATE("(",ROUND((F304/$H305)*100,1),")")</f>
        <v>(3.4)</v>
      </c>
      <c r="H304" s="302">
        <f t="shared" ref="H304" si="231">SUM(B304,D304,F304)</f>
        <v>8.2792277519864736</v>
      </c>
      <c r="I304" s="299" t="str">
        <f>CONCATENATE("(",ROUND((H304/$H305)*100,1),")")</f>
        <v>(50.6)</v>
      </c>
      <c r="K304" s="302">
        <f t="shared" ref="K304:K305" si="232">B309-B304</f>
        <v>-0.12314657710919086</v>
      </c>
      <c r="L304" s="302">
        <f t="shared" ref="L304:L305" si="233">D309-D304</f>
        <v>-7.3499586077669488E-2</v>
      </c>
      <c r="M304" s="302">
        <f t="shared" ref="M304:M305" si="234">F309-F304</f>
        <v>1.2162322335343867E-2</v>
      </c>
      <c r="N304" s="302">
        <f t="shared" ref="N304:N305" si="235">SUM(K304:M304)</f>
        <v>-0.18448384085151648</v>
      </c>
    </row>
    <row r="305" spans="1:14" x14ac:dyDescent="0.2">
      <c r="A305" s="282" t="s">
        <v>363</v>
      </c>
      <c r="B305" s="302">
        <f>SUM(B303:B304)</f>
        <v>12.234761391997585</v>
      </c>
      <c r="C305" s="299" t="str">
        <f>CONCATENATE("(",ROUND((B305/$H305)*100,1),")")</f>
        <v>(74.8)</v>
      </c>
      <c r="D305" s="302">
        <f>SUM(D303:D304)</f>
        <v>2.5822366422948244</v>
      </c>
      <c r="E305" s="299" t="str">
        <f>CONCATENATE("(",ROUND((D305/$H305)*100,1),")")</f>
        <v>(15.8)</v>
      </c>
      <c r="F305" s="302">
        <f>SUM(F303:F304)</f>
        <v>1.534001965707569</v>
      </c>
      <c r="G305" s="299" t="str">
        <f>CONCATENATE("(",ROUND((F305/$H305)*100,1),")")</f>
        <v>(9.4)</v>
      </c>
      <c r="H305" s="302">
        <f>SUM(H303:H304)</f>
        <v>16.350999999999978</v>
      </c>
      <c r="I305" s="299" t="str">
        <f>CONCATENATE("(",ROUND((H305/$H305)*100,1),")")</f>
        <v>(100)</v>
      </c>
      <c r="K305" s="302">
        <f t="shared" si="232"/>
        <v>-0.24604340030491834</v>
      </c>
      <c r="L305" s="302">
        <f t="shared" si="233"/>
        <v>-6.5564145310729849E-2</v>
      </c>
      <c r="M305" s="302">
        <f t="shared" si="234"/>
        <v>4.2607545615655162E-2</v>
      </c>
      <c r="N305" s="302">
        <f t="shared" si="235"/>
        <v>-0.26899999999999302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6.6281727800476977</v>
      </c>
      <c r="C308" s="299" t="str">
        <f>CONCATENATE("(",ROUND((B308/$H310)*100,1),")")</f>
        <v>(41.2)</v>
      </c>
      <c r="D308" s="302">
        <f>'Ind T6'!R126</f>
        <v>0.34651158891354883</v>
      </c>
      <c r="E308" s="299" t="str">
        <f>CONCATENATE("(",ROUND((D308/$H310)*100,1),")")</f>
        <v>(2.2)</v>
      </c>
      <c r="F308" s="302">
        <f>'Ind T6'!S126</f>
        <v>1.01257171990378</v>
      </c>
      <c r="G308" s="299" t="str">
        <f>CONCATENATE("(",ROUND((F308/$H310)*100,1),")")</f>
        <v>(6.3)</v>
      </c>
      <c r="H308" s="302">
        <f>SUM(B308,D308,F308)</f>
        <v>7.9872560888650259</v>
      </c>
      <c r="I308" s="299" t="str">
        <f>CONCATENATE("(",ROUND((H308/$H310)*100,1),")")</f>
        <v>(49.7)</v>
      </c>
      <c r="K308" s="302">
        <f>B313-B308</f>
        <v>-0.44560498014025551</v>
      </c>
      <c r="L308" s="302">
        <f>D313-D308</f>
        <v>-1.3858207856175531E-3</v>
      </c>
      <c r="M308" s="302">
        <f>F313-F308</f>
        <v>-2.9705681370047032E-2</v>
      </c>
      <c r="N308" s="302">
        <f>SUM(K308:M308)</f>
        <v>-0.4766964822959201</v>
      </c>
    </row>
    <row r="309" spans="1:14" x14ac:dyDescent="0.2">
      <c r="A309" s="282" t="s">
        <v>365</v>
      </c>
      <c r="B309" s="302">
        <f>'Ind T6'!Q125</f>
        <v>5.3605452116449683</v>
      </c>
      <c r="C309" s="299" t="str">
        <f>CONCATENATE("(",ROUND((B309/$H310)*100,1),")")</f>
        <v>(33.3)</v>
      </c>
      <c r="D309" s="302">
        <f>'Ind T6'!R125</f>
        <v>2.1701609080705455</v>
      </c>
      <c r="E309" s="299" t="str">
        <f>CONCATENATE("(",ROUND((D309/$H310)*100,1),")")</f>
        <v>(13.5)</v>
      </c>
      <c r="F309" s="302">
        <f>'Ind T6'!S125</f>
        <v>0.5640377914194441</v>
      </c>
      <c r="G309" s="299" t="str">
        <f>CONCATENATE("(",ROUND((F309/$H310)*100,1),")")</f>
        <v>(3.5)</v>
      </c>
      <c r="H309" s="302">
        <f t="shared" ref="H309" si="236">SUM(B309,D309,F309)</f>
        <v>8.0947439111349588</v>
      </c>
      <c r="I309" s="299" t="str">
        <f>CONCATENATE("(",ROUND((H309/$H310)*100,1),")")</f>
        <v>(50.3)</v>
      </c>
      <c r="K309" s="302">
        <f t="shared" ref="K309:K310" si="237">B314-B309</f>
        <v>-0.37595856668613692</v>
      </c>
      <c r="L309" s="302">
        <f t="shared" ref="L309:L310" si="238">D314-D309</f>
        <v>-0.17111133821089686</v>
      </c>
      <c r="M309" s="302">
        <f t="shared" ref="M309:M310" si="239">F314-F309</f>
        <v>-3.0233612807055166E-2</v>
      </c>
      <c r="N309" s="302">
        <f t="shared" ref="N309:N310" si="240">SUM(K309:M309)</f>
        <v>-0.57730351770408894</v>
      </c>
    </row>
    <row r="310" spans="1:14" x14ac:dyDescent="0.2">
      <c r="A310" s="282" t="s">
        <v>363</v>
      </c>
      <c r="B310" s="302">
        <f>SUM(B308:B309)</f>
        <v>11.988717991692667</v>
      </c>
      <c r="C310" s="299" t="str">
        <f>CONCATENATE("(",ROUND((B310/$H310)*100,1),")")</f>
        <v>(74.5)</v>
      </c>
      <c r="D310" s="302">
        <f>SUM(D308:D309)</f>
        <v>2.5166724969840946</v>
      </c>
      <c r="E310" s="299" t="str">
        <f>CONCATENATE("(",ROUND((D310/$H310)*100,1),")")</f>
        <v>(15.6)</v>
      </c>
      <c r="F310" s="302">
        <f>SUM(F308:F309)</f>
        <v>1.5766095113232241</v>
      </c>
      <c r="G310" s="299" t="str">
        <f>CONCATENATE("(",ROUND((F310/$H310)*100,1),")")</f>
        <v>(9.8)</v>
      </c>
      <c r="H310" s="302">
        <f>SUM(H308:H309)</f>
        <v>16.081999999999987</v>
      </c>
      <c r="I310" s="299" t="str">
        <f>CONCATENATE("(",ROUND((H310/$H310)*100,1),")")</f>
        <v>(100)</v>
      </c>
      <c r="K310" s="302">
        <f t="shared" si="237"/>
        <v>-0.82156354682639332</v>
      </c>
      <c r="L310" s="302">
        <f t="shared" si="238"/>
        <v>-0.17249715899651452</v>
      </c>
      <c r="M310" s="302">
        <f t="shared" si="239"/>
        <v>-5.9939294177102198E-2</v>
      </c>
      <c r="N310" s="302">
        <f t="shared" si="240"/>
        <v>-1.05400000000001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6.1825677999074422</v>
      </c>
      <c r="C313" s="299" t="str">
        <f>CONCATENATE("(",ROUND((B313/$H315)*100,1),")")</f>
        <v>(41.1)</v>
      </c>
      <c r="D313" s="302">
        <f>'Ind T6'!W126</f>
        <v>0.34512576812793128</v>
      </c>
      <c r="E313" s="299" t="str">
        <f>CONCATENATE("(",ROUND((D313/$H315)*100,1),")")</f>
        <v>(2.3)</v>
      </c>
      <c r="F313" s="302">
        <f>'Ind T6'!X126</f>
        <v>0.982866038533733</v>
      </c>
      <c r="G313" s="299" t="str">
        <f>CONCATENATE("(",ROUND((F313/$H315)*100,1),")")</f>
        <v>(6.5)</v>
      </c>
      <c r="H313" s="302">
        <f>SUM(B313,D313,F313)</f>
        <v>7.5105596065691067</v>
      </c>
      <c r="I313" s="299" t="str">
        <f>CONCATENATE("(",ROUND((H313/$H315)*100,1),")")</f>
        <v>(50)</v>
      </c>
      <c r="K313" s="302">
        <f>B313-B303</f>
        <v>-0.56850180333598388</v>
      </c>
      <c r="L313" s="302">
        <f>D313-D303</f>
        <v>6.5496199813216416E-3</v>
      </c>
      <c r="M313" s="302">
        <f>F313-F303</f>
        <v>7.3954191026426308E-4</v>
      </c>
      <c r="N313" s="302">
        <f>SUM(K313:M313)</f>
        <v>-0.56121264144439797</v>
      </c>
    </row>
    <row r="314" spans="1:14" x14ac:dyDescent="0.2">
      <c r="A314" s="282" t="s">
        <v>365</v>
      </c>
      <c r="B314" s="302">
        <f>'Ind T6'!V125</f>
        <v>4.9845866449588314</v>
      </c>
      <c r="C314" s="299" t="str">
        <f>CONCATENATE("(",ROUND((B314/$H315)*100,1),")")</f>
        <v>(33.2)</v>
      </c>
      <c r="D314" s="302">
        <f>'Ind T6'!W125</f>
        <v>1.9990495698596487</v>
      </c>
      <c r="E314" s="299" t="str">
        <f>CONCATENATE("(",ROUND((D314/$H315)*100,1),")")</f>
        <v>(13.3)</v>
      </c>
      <c r="F314" s="302">
        <f>'Ind T6'!X125</f>
        <v>0.53380417861238894</v>
      </c>
      <c r="G314" s="299" t="str">
        <f>CONCATENATE("(",ROUND((F314/$H315)*100,1),")")</f>
        <v>(3.6)</v>
      </c>
      <c r="H314" s="302">
        <f t="shared" ref="H314" si="241">SUM(B314,D314,F314)</f>
        <v>7.5174403934308689</v>
      </c>
      <c r="I314" s="299" t="str">
        <f>CONCATENATE("(",ROUND((H314/$H315)*100,1),")")</f>
        <v>(50)</v>
      </c>
      <c r="K314" s="302">
        <f t="shared" ref="K314:K315" si="242">B314-B304</f>
        <v>-0.49910514379532778</v>
      </c>
      <c r="L314" s="302">
        <f t="shared" ref="L314:L315" si="243">D314-D304</f>
        <v>-0.24461092428856634</v>
      </c>
      <c r="M314" s="302">
        <f t="shared" ref="M314:M315" si="244">F314-F304</f>
        <v>-1.8071290471711299E-2</v>
      </c>
      <c r="N314" s="302">
        <f t="shared" ref="N314:N315" si="245">SUM(K314:M314)</f>
        <v>-0.76178735855560542</v>
      </c>
    </row>
    <row r="315" spans="1:14" x14ac:dyDescent="0.2">
      <c r="A315" s="282" t="s">
        <v>363</v>
      </c>
      <c r="B315" s="302">
        <f>SUM(B313:B314)</f>
        <v>11.167154444866274</v>
      </c>
      <c r="C315" s="299" t="str">
        <f>CONCATENATE("(",ROUND((B315/$H315)*100,1),")")</f>
        <v>(74.3)</v>
      </c>
      <c r="D315" s="302">
        <f>SUM(D313:D314)</f>
        <v>2.34417533798758</v>
      </c>
      <c r="E315" s="299" t="str">
        <f>CONCATENATE("(",ROUND((D315/$H315)*100,1),")")</f>
        <v>(15.6)</v>
      </c>
      <c r="F315" s="302">
        <f>SUM(F313:F314)</f>
        <v>1.5166702171461219</v>
      </c>
      <c r="G315" s="299" t="str">
        <f>CONCATENATE("(",ROUND((F315/$H315)*100,1),")")</f>
        <v>(10.1)</v>
      </c>
      <c r="H315" s="302">
        <f>SUM(H313:H314)</f>
        <v>15.027999999999976</v>
      </c>
      <c r="I315" s="299" t="str">
        <f>CONCATENATE("(",ROUND((H315/$H315)*100,1),")")</f>
        <v>(100)</v>
      </c>
      <c r="K315" s="302">
        <f t="shared" si="242"/>
        <v>-1.0676069471313117</v>
      </c>
      <c r="L315" s="302">
        <f t="shared" si="243"/>
        <v>-0.23806130430724437</v>
      </c>
      <c r="M315" s="302">
        <f t="shared" si="244"/>
        <v>-1.7331748561447036E-2</v>
      </c>
      <c r="N315" s="302">
        <f t="shared" si="245"/>
        <v>-1.3230000000000031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6.3063707160708233</v>
      </c>
      <c r="C324" s="299" t="str">
        <f>CONCATENATE("(",ROUND((B324/$H326)*100,1),")")</f>
        <v>(34.2)</v>
      </c>
      <c r="D324" s="302">
        <f>'Ind T6'!M135</f>
        <v>0.78217076252152551</v>
      </c>
      <c r="E324" s="299" t="str">
        <f>CONCATENATE("(",ROUND((D324/$H326)*100,1),")")</f>
        <v>(4.2)</v>
      </c>
      <c r="F324" s="302">
        <f>'Ind T6'!N135</f>
        <v>2.7494919931154116</v>
      </c>
      <c r="G324" s="299" t="str">
        <f>CONCATENATE("(",ROUND((F324/$H326)*100,1),")")</f>
        <v>(14.9)</v>
      </c>
      <c r="H324" s="302">
        <f>SUM(B324,D324,F324)</f>
        <v>9.8380334717077602</v>
      </c>
      <c r="I324" s="299" t="str">
        <f>CONCATENATE("(",ROUND((H324/$H326)*100,1),")")</f>
        <v>(53.3)</v>
      </c>
      <c r="K324" s="302">
        <f>B329-B324</f>
        <v>-0.37273568874467866</v>
      </c>
      <c r="L324" s="302">
        <f>D329-D324</f>
        <v>-4.4163575894622387E-2</v>
      </c>
      <c r="M324" s="302">
        <f>F329-F324</f>
        <v>-2.6450608920212559E-2</v>
      </c>
      <c r="N324" s="302">
        <f>SUM(K324:M324)</f>
        <v>-0.44334987355951361</v>
      </c>
    </row>
    <row r="325" spans="1:14" x14ac:dyDescent="0.2">
      <c r="A325" s="282" t="s">
        <v>365</v>
      </c>
      <c r="B325" s="302">
        <f>'Ind T6'!L134</f>
        <v>5.6754957579995997</v>
      </c>
      <c r="C325" s="299" t="str">
        <f>CONCATENATE("(",ROUND((B325/$H326)*100,1),")")</f>
        <v>(30.8)</v>
      </c>
      <c r="D325" s="302">
        <f>'Ind T6'!M134</f>
        <v>2.6015265994837531</v>
      </c>
      <c r="E325" s="299" t="str">
        <f>CONCATENATE("(",ROUND((D325/$H326)*100,1),")")</f>
        <v>(14.1)</v>
      </c>
      <c r="F325" s="302">
        <f>'Ind T6'!N134</f>
        <v>0.33494417080886713</v>
      </c>
      <c r="G325" s="299" t="str">
        <f>CONCATENATE("(",ROUND((F325/$H326)*100,1),")")</f>
        <v>(1.8)</v>
      </c>
      <c r="H325" s="302">
        <f t="shared" ref="H325" si="246">SUM(B325,D325,F325)</f>
        <v>8.6119665282922213</v>
      </c>
      <c r="I325" s="299" t="str">
        <f>CONCATENATE("(",ROUND((H325/$H326)*100,1),")")</f>
        <v>(46.7)</v>
      </c>
      <c r="K325" s="302">
        <f t="shared" ref="K325:K326" si="247">B330-B325</f>
        <v>-0.14163450065786076</v>
      </c>
      <c r="L325" s="302">
        <f t="shared" ref="L325:L326" si="248">D330-D325</f>
        <v>-0.25869964828151515</v>
      </c>
      <c r="M325" s="302">
        <f t="shared" ref="M325:M326" si="249">F330-F325</f>
        <v>-1.5315977501086431E-2</v>
      </c>
      <c r="N325" s="302">
        <f t="shared" ref="N325:N326" si="250">SUM(K325:M325)</f>
        <v>-0.41565012644046234</v>
      </c>
    </row>
    <row r="326" spans="1:14" x14ac:dyDescent="0.2">
      <c r="A326" s="282" t="s">
        <v>363</v>
      </c>
      <c r="B326" s="302">
        <f>SUM(B324:B325)</f>
        <v>11.981866474070422</v>
      </c>
      <c r="C326" s="299" t="str">
        <f>CONCATENATE("(",ROUND((B326/$H326)*100,1),")")</f>
        <v>(64.9)</v>
      </c>
      <c r="D326" s="302">
        <f>SUM(D324:D325)</f>
        <v>3.3836973620052788</v>
      </c>
      <c r="E326" s="299" t="str">
        <f>CONCATENATE("(",ROUND((D326/$H326)*100,1),")")</f>
        <v>(18.3)</v>
      </c>
      <c r="F326" s="302">
        <f>SUM(F324:F325)</f>
        <v>3.0844361639242788</v>
      </c>
      <c r="G326" s="299" t="str">
        <f>CONCATENATE("(",ROUND((F326/$H326)*100,1),")")</f>
        <v>(16.7)</v>
      </c>
      <c r="H326" s="302">
        <f>SUM(H324:H325)</f>
        <v>18.449999999999982</v>
      </c>
      <c r="I326" s="299" t="str">
        <f>CONCATENATE("(",ROUND((H326/$H326)*100,1),")")</f>
        <v>(100)</v>
      </c>
      <c r="K326" s="302">
        <f t="shared" si="247"/>
        <v>-0.51437018940253765</v>
      </c>
      <c r="L326" s="302">
        <f t="shared" si="248"/>
        <v>-0.30286322417613754</v>
      </c>
      <c r="M326" s="302">
        <f t="shared" si="249"/>
        <v>-4.1766586421299046E-2</v>
      </c>
      <c r="N326" s="302">
        <f t="shared" si="250"/>
        <v>-0.85899999999997423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5.9336350273261447</v>
      </c>
      <c r="C329" s="299" t="str">
        <f>CONCATENATE("(",ROUND((B329/$H331)*100,1),")")</f>
        <v>(33.7)</v>
      </c>
      <c r="D329" s="302">
        <f>'Ind T6'!R135</f>
        <v>0.73800718662690312</v>
      </c>
      <c r="E329" s="299" t="str">
        <f>CONCATENATE("(",ROUND((D329/$H331)*100,1),")")</f>
        <v>(4.2)</v>
      </c>
      <c r="F329" s="302">
        <f>'Ind T6'!S135</f>
        <v>2.723041384195199</v>
      </c>
      <c r="G329" s="299" t="str">
        <f>CONCATENATE("(",ROUND((F329/$H331)*100,1),")")</f>
        <v>(15.5)</v>
      </c>
      <c r="H329" s="302">
        <f>SUM(B329,D329,F329)</f>
        <v>9.3946835981482462</v>
      </c>
      <c r="I329" s="299" t="str">
        <f>CONCATENATE("(",ROUND((H329/$H331)*100,1),")")</f>
        <v>(53.4)</v>
      </c>
      <c r="K329" s="302">
        <f>B334-B329</f>
        <v>0.36067700117461499</v>
      </c>
      <c r="L329" s="302">
        <f>D334-D329</f>
        <v>5.9167882831610452E-2</v>
      </c>
      <c r="M329" s="302">
        <f>F334-F329</f>
        <v>0.41533098581044792</v>
      </c>
      <c r="N329" s="302">
        <f>SUM(K329:M329)</f>
        <v>0.83517586981667336</v>
      </c>
    </row>
    <row r="330" spans="1:14" x14ac:dyDescent="0.2">
      <c r="A330" s="282" t="s">
        <v>365</v>
      </c>
      <c r="B330" s="302">
        <f>'Ind T6'!Q134</f>
        <v>5.5338612573417389</v>
      </c>
      <c r="C330" s="299" t="str">
        <f>CONCATENATE("(",ROUND((B330/$H331)*100,1),")")</f>
        <v>(31.5)</v>
      </c>
      <c r="D330" s="302">
        <f>'Ind T6'!R134</f>
        <v>2.3428269512022379</v>
      </c>
      <c r="E330" s="299" t="str">
        <f>CONCATENATE("(",ROUND((D330/$H331)*100,1),")")</f>
        <v>(13.3)</v>
      </c>
      <c r="F330" s="302">
        <f>'Ind T6'!S134</f>
        <v>0.31962819330778069</v>
      </c>
      <c r="G330" s="299" t="str">
        <f>CONCATENATE("(",ROUND((F330/$H331)*100,1),")")</f>
        <v>(1.8)</v>
      </c>
      <c r="H330" s="302">
        <f t="shared" ref="H330" si="251">SUM(B330,D330,F330)</f>
        <v>8.1963164018517567</v>
      </c>
      <c r="I330" s="299" t="str">
        <f>CONCATENATE("(",ROUND((H330/$H331)*100,1),")")</f>
        <v>(46.6)</v>
      </c>
      <c r="K330" s="302">
        <f t="shared" ref="K330:K331" si="252">B335-B330</f>
        <v>0.75427848075295945</v>
      </c>
      <c r="L330" s="302">
        <f t="shared" ref="L330:L331" si="253">D335-D330</f>
        <v>-6.6676097712015547E-2</v>
      </c>
      <c r="M330" s="302">
        <f t="shared" ref="M330:M331" si="254">F335-F330</f>
        <v>2.222174714238806E-2</v>
      </c>
      <c r="N330" s="302">
        <f t="shared" ref="N330:N331" si="255">SUM(K330:M330)</f>
        <v>0.7098241301833319</v>
      </c>
    </row>
    <row r="331" spans="1:14" x14ac:dyDescent="0.2">
      <c r="A331" s="282" t="s">
        <v>363</v>
      </c>
      <c r="B331" s="302">
        <f>SUM(B329:B330)</f>
        <v>11.467496284667885</v>
      </c>
      <c r="C331" s="299" t="str">
        <f>CONCATENATE("(",ROUND((B331/$H331)*100,1),")")</f>
        <v>(65.2)</v>
      </c>
      <c r="D331" s="302">
        <f>SUM(D329:D330)</f>
        <v>3.0808341378291413</v>
      </c>
      <c r="E331" s="299" t="str">
        <f>CONCATENATE("(",ROUND((D331/$H331)*100,1),")")</f>
        <v>(17.5)</v>
      </c>
      <c r="F331" s="302">
        <f>SUM(F329:F330)</f>
        <v>3.0426695775029797</v>
      </c>
      <c r="G331" s="299" t="str">
        <f>CONCATENATE("(",ROUND((F331/$H331)*100,1),")")</f>
        <v>(17.3)</v>
      </c>
      <c r="H331" s="302">
        <f>SUM(H329:H330)</f>
        <v>17.591000000000001</v>
      </c>
      <c r="I331" s="299" t="str">
        <f>CONCATENATE("(",ROUND((H331/$H331)*100,1),")")</f>
        <v>(100)</v>
      </c>
      <c r="K331" s="302">
        <f t="shared" si="252"/>
        <v>1.1149554819275735</v>
      </c>
      <c r="L331" s="302">
        <f t="shared" si="253"/>
        <v>-7.5082148804055393E-3</v>
      </c>
      <c r="M331" s="302">
        <f t="shared" si="254"/>
        <v>0.43755273295283592</v>
      </c>
      <c r="N331" s="302">
        <f t="shared" si="255"/>
        <v>1.5450000000000039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6.2943120285007597</v>
      </c>
      <c r="C334" s="299" t="str">
        <f>CONCATENATE("(",ROUND((B334/$H336)*100,1),")")</f>
        <v>(32.9)</v>
      </c>
      <c r="D334" s="302">
        <f>'Ind T6'!W135</f>
        <v>0.79717506945851357</v>
      </c>
      <c r="E334" s="299" t="str">
        <f>CONCATENATE("(",ROUND((D334/$H336)*100,1),")")</f>
        <v>(4.2)</v>
      </c>
      <c r="F334" s="302">
        <f>'Ind T6'!X135</f>
        <v>3.1383723700056469</v>
      </c>
      <c r="G334" s="299" t="str">
        <f>CONCATENATE("(",ROUND((F334/$H336)*100,1),")")</f>
        <v>(16.4)</v>
      </c>
      <c r="H334" s="302">
        <f>SUM(B334,D334,F334)</f>
        <v>10.229859467964921</v>
      </c>
      <c r="I334" s="299" t="str">
        <f>CONCATENATE("(",ROUND((H334/$H336)*100,1),")")</f>
        <v>(53.5)</v>
      </c>
      <c r="K334" s="302">
        <f>B334-B324</f>
        <v>-1.2058687570063675E-2</v>
      </c>
      <c r="L334" s="302">
        <f>D334-D324</f>
        <v>1.5004306936988066E-2</v>
      </c>
      <c r="M334" s="302">
        <f>F334-F324</f>
        <v>0.38888037689023536</v>
      </c>
      <c r="N334" s="302">
        <f>SUM(K334:M334)</f>
        <v>0.39182599625715975</v>
      </c>
    </row>
    <row r="335" spans="1:14" x14ac:dyDescent="0.2">
      <c r="A335" s="282" t="s">
        <v>365</v>
      </c>
      <c r="B335" s="302">
        <f>'Ind T6'!V134</f>
        <v>6.2881397380946984</v>
      </c>
      <c r="C335" s="299" t="str">
        <f>CONCATENATE("(",ROUND((B335/$H336)*100,1),")")</f>
        <v>(32.9)</v>
      </c>
      <c r="D335" s="302">
        <f>'Ind T6'!W134</f>
        <v>2.2761508534902224</v>
      </c>
      <c r="E335" s="299" t="str">
        <f>CONCATENATE("(",ROUND((D335/$H336)*100,1),")")</f>
        <v>(11.9)</v>
      </c>
      <c r="F335" s="302">
        <f>'Ind T6'!X134</f>
        <v>0.34184994045016875</v>
      </c>
      <c r="G335" s="299" t="str">
        <f>CONCATENATE("(",ROUND((F335/$H336)*100,1),")")</f>
        <v>(1.8)</v>
      </c>
      <c r="H335" s="302">
        <f>SUM(B335,D335,F335)</f>
        <v>8.9061405320350904</v>
      </c>
      <c r="I335" s="299" t="str">
        <f>CONCATENATE("(",ROUND((H335/$H336)*100,1),")")</f>
        <v>(46.5)</v>
      </c>
      <c r="K335" s="302">
        <f t="shared" ref="K335:K336" si="256">B335-B325</f>
        <v>0.61264398009509868</v>
      </c>
      <c r="L335" s="302">
        <f t="shared" ref="L335:L336" si="257">D335-D325</f>
        <v>-0.3253757459935307</v>
      </c>
      <c r="M335" s="302">
        <f t="shared" ref="M335:M336" si="258">F335-F325</f>
        <v>6.905769641301629E-3</v>
      </c>
      <c r="N335" s="302">
        <f t="shared" ref="N335:N336" si="259">SUM(K335:M335)</f>
        <v>0.29417400374286962</v>
      </c>
    </row>
    <row r="336" spans="1:14" x14ac:dyDescent="0.2">
      <c r="A336" s="282" t="s">
        <v>363</v>
      </c>
      <c r="B336" s="302">
        <f>SUM(B334:B335)</f>
        <v>12.582451766595458</v>
      </c>
      <c r="C336" s="299" t="str">
        <f>CONCATENATE("(",ROUND((B336/$H336)*100,1),")")</f>
        <v>(65.8)</v>
      </c>
      <c r="D336" s="302">
        <f>SUM(D334:D335)</f>
        <v>3.0733259229487357</v>
      </c>
      <c r="E336" s="299" t="str">
        <f>CONCATENATE("(",ROUND((D336/$H336)*100,1),")")</f>
        <v>(16.1)</v>
      </c>
      <c r="F336" s="302">
        <f>SUM(F334:F335)</f>
        <v>3.4802223104558156</v>
      </c>
      <c r="G336" s="299" t="str">
        <f>CONCATENATE("(",ROUND((F336/$H336)*100,1),")")</f>
        <v>(18.2)</v>
      </c>
      <c r="H336" s="302">
        <f>SUM(H334:H335)</f>
        <v>19.13600000000001</v>
      </c>
      <c r="I336" s="299" t="str">
        <f>CONCATENATE("(",ROUND((H336/$H336)*100,1),")")</f>
        <v>(100)</v>
      </c>
      <c r="K336" s="302">
        <f t="shared" si="256"/>
        <v>0.6005852925250359</v>
      </c>
      <c r="L336" s="302">
        <f t="shared" si="257"/>
        <v>-0.31037143905654307</v>
      </c>
      <c r="M336" s="302">
        <f t="shared" si="258"/>
        <v>0.39578614653153688</v>
      </c>
      <c r="N336" s="302">
        <f t="shared" si="259"/>
        <v>0.6860000000000297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31.807742166177874</v>
      </c>
      <c r="C345" s="299" t="str">
        <f>CONCATENATE("(",ROUND((B345/$H347)*100,1),")")</f>
        <v>(34.6)</v>
      </c>
      <c r="D345" s="302">
        <f>'Ind T6'!M144</f>
        <v>3.7960004382949735</v>
      </c>
      <c r="E345" s="299" t="str">
        <f>CONCATENATE("(",ROUND((D345/$H347)*100,1),")")</f>
        <v>(4.1)</v>
      </c>
      <c r="F345" s="302">
        <f>'Ind T6'!N144</f>
        <v>6.7099705647333554</v>
      </c>
      <c r="G345" s="299" t="str">
        <f>CONCATENATE("(",ROUND((F345/$H347)*100,1),")")</f>
        <v>(7.3)</v>
      </c>
      <c r="H345" s="302">
        <f>SUM(B345,D345,F345)</f>
        <v>42.313713169206203</v>
      </c>
      <c r="I345" s="299" t="str">
        <f>CONCATENATE("(",ROUND((H345/$H347)*100,1),")")</f>
        <v>(46)</v>
      </c>
      <c r="K345" s="302">
        <f>B350-B345</f>
        <v>0.31591121103107866</v>
      </c>
      <c r="L345" s="302">
        <f>D350-D345</f>
        <v>0.17933356382570897</v>
      </c>
      <c r="M345" s="302">
        <f>F350-F345</f>
        <v>0.27954404998234939</v>
      </c>
      <c r="N345" s="302">
        <f>SUM(K345:M345)</f>
        <v>0.77478882483913702</v>
      </c>
    </row>
    <row r="346" spans="1:14" x14ac:dyDescent="0.2">
      <c r="A346" s="282" t="s">
        <v>365</v>
      </c>
      <c r="B346" s="302">
        <f>'Ind T6'!L143</f>
        <v>23.830944927178997</v>
      </c>
      <c r="C346" s="299" t="str">
        <f>CONCATENATE("(",ROUND((B346/$H347)*100,1),")")</f>
        <v>(25.9)</v>
      </c>
      <c r="D346" s="302">
        <f>'Ind T6'!M143</f>
        <v>15.79232941366285</v>
      </c>
      <c r="E346" s="299" t="str">
        <f>CONCATENATE("(",ROUND((D346/$H347)*100,1),")")</f>
        <v>(17.2)</v>
      </c>
      <c r="F346" s="302">
        <f>'Ind T6'!N143</f>
        <v>10.058012489952098</v>
      </c>
      <c r="G346" s="299" t="str">
        <f>CONCATENATE("(",ROUND((F346/$H347)*100,1),")")</f>
        <v>(10.9)</v>
      </c>
      <c r="H346" s="302">
        <f t="shared" ref="H346" si="260">SUM(B346,D346,F346)</f>
        <v>49.681286830793944</v>
      </c>
      <c r="I346" s="299" t="str">
        <f>CONCATENATE("(",ROUND((H346/$H347)*100,1),")")</f>
        <v>(54)</v>
      </c>
      <c r="K346" s="302">
        <f t="shared" ref="K346:K347" si="261">B351-B346</f>
        <v>0.91327087379348626</v>
      </c>
      <c r="L346" s="302">
        <f t="shared" ref="L346:L347" si="262">D351-D346</f>
        <v>0.67038822120815489</v>
      </c>
      <c r="M346" s="302">
        <f t="shared" ref="M346:M347" si="263">F351-F346</f>
        <v>0.68255208015909297</v>
      </c>
      <c r="N346" s="302">
        <f t="shared" ref="N346:N347" si="264">SUM(K346:M346)</f>
        <v>2.2662111751607341</v>
      </c>
    </row>
    <row r="347" spans="1:14" x14ac:dyDescent="0.2">
      <c r="A347" s="282" t="s">
        <v>363</v>
      </c>
      <c r="B347" s="302">
        <f>SUM(B345:B346)</f>
        <v>55.638687093356872</v>
      </c>
      <c r="C347" s="299" t="str">
        <f>CONCATENATE("(",ROUND((B347/$H347)*100,1),")")</f>
        <v>(60.5)</v>
      </c>
      <c r="D347" s="302">
        <f>SUM(D345:D346)</f>
        <v>19.588329851957823</v>
      </c>
      <c r="E347" s="299" t="str">
        <f>CONCATENATE("(",ROUND((D347/$H347)*100,1),")")</f>
        <v>(21.3)</v>
      </c>
      <c r="F347" s="302">
        <f>SUM(F345:F346)</f>
        <v>16.767983054685452</v>
      </c>
      <c r="G347" s="299" t="str">
        <f>CONCATENATE("(",ROUND((F347/$H347)*100,1),")")</f>
        <v>(18.2)</v>
      </c>
      <c r="H347" s="302">
        <f>SUM(H345:H346)</f>
        <v>91.995000000000147</v>
      </c>
      <c r="I347" s="299" t="str">
        <f>CONCATENATE("(",ROUND((H347/$H347)*100,1),")")</f>
        <v>(100)</v>
      </c>
      <c r="K347" s="302">
        <f t="shared" si="261"/>
        <v>1.2291820848245649</v>
      </c>
      <c r="L347" s="302">
        <f t="shared" si="262"/>
        <v>0.84972178503386431</v>
      </c>
      <c r="M347" s="302">
        <f t="shared" si="263"/>
        <v>0.96209613014144324</v>
      </c>
      <c r="N347" s="302">
        <f t="shared" si="264"/>
        <v>3.0409999999998725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32.123653377208953</v>
      </c>
      <c r="C350" s="299" t="str">
        <f>CONCATENATE("(",ROUND((B350/$H352)*100,1),")")</f>
        <v>(33.8)</v>
      </c>
      <c r="D350" s="302">
        <f>'Ind T6'!R144</f>
        <v>3.9753340021206824</v>
      </c>
      <c r="E350" s="299" t="str">
        <f>CONCATENATE("(",ROUND((D350/$H352)*100,1),")")</f>
        <v>(4.2)</v>
      </c>
      <c r="F350" s="302">
        <f>'Ind T6'!S144</f>
        <v>6.9895146147157048</v>
      </c>
      <c r="G350" s="299" t="str">
        <f>CONCATENATE("(",ROUND((F350/$H352)*100,1),")")</f>
        <v>(7.4)</v>
      </c>
      <c r="H350" s="302">
        <f>SUM(B350,D350,F350)</f>
        <v>43.088501994045338</v>
      </c>
      <c r="I350" s="299" t="str">
        <f>CONCATENATE("(",ROUND((H350/$H352)*100,1),")")</f>
        <v>(45.3)</v>
      </c>
      <c r="K350" s="302">
        <f>B355-B350</f>
        <v>0.6419150873100179</v>
      </c>
      <c r="L350" s="302">
        <f>D355-D350</f>
        <v>0.345405212548199</v>
      </c>
      <c r="M350" s="302">
        <f>F355-F350</f>
        <v>0.44517826828063178</v>
      </c>
      <c r="N350" s="302">
        <f>SUM(K350:M350)</f>
        <v>1.4324985681388487</v>
      </c>
    </row>
    <row r="351" spans="1:14" x14ac:dyDescent="0.2">
      <c r="A351" s="282" t="s">
        <v>365</v>
      </c>
      <c r="B351" s="302">
        <f>'Ind T6'!Q143</f>
        <v>24.744215800972484</v>
      </c>
      <c r="C351" s="299" t="str">
        <f>CONCATENATE("(",ROUND((B351/$H352)*100,1),")")</f>
        <v>(26)</v>
      </c>
      <c r="D351" s="302">
        <f>'Ind T6'!R143</f>
        <v>16.462717634871005</v>
      </c>
      <c r="E351" s="299" t="str">
        <f>CONCATENATE("(",ROUND((D351/$H352)*100,1),")")</f>
        <v>(17.3)</v>
      </c>
      <c r="F351" s="302">
        <f>'Ind T6'!S143</f>
        <v>10.740564570111191</v>
      </c>
      <c r="G351" s="299" t="str">
        <f>CONCATENATE("(",ROUND((F351/$H352)*100,1),")")</f>
        <v>(11.3)</v>
      </c>
      <c r="H351" s="302">
        <f t="shared" ref="H351" si="265">SUM(B351,D351,F351)</f>
        <v>51.947498005954678</v>
      </c>
      <c r="I351" s="299" t="str">
        <f>CONCATENATE("(",ROUND((H351/$H352)*100,1),")")</f>
        <v>(54.7)</v>
      </c>
      <c r="K351" s="302">
        <f t="shared" ref="K351:K352" si="266">B356-B351</f>
        <v>1.3929713107702106</v>
      </c>
      <c r="L351" s="302">
        <f t="shared" ref="L351:L352" si="267">D356-D351</f>
        <v>0.9842726670774482</v>
      </c>
      <c r="M351" s="302">
        <f t="shared" ref="M351:M352" si="268">F356-F351</f>
        <v>1.1632574540134719</v>
      </c>
      <c r="N351" s="302">
        <f t="shared" ref="N351:N352" si="269">SUM(K351:M351)</f>
        <v>3.5405014318611308</v>
      </c>
    </row>
    <row r="352" spans="1:14" x14ac:dyDescent="0.2">
      <c r="A352" s="282" t="s">
        <v>363</v>
      </c>
      <c r="B352" s="302">
        <f>SUM(B350:B351)</f>
        <v>56.867869178181436</v>
      </c>
      <c r="C352" s="299" t="str">
        <f>CONCATENATE("(",ROUND((B352/$H352)*100,1),")")</f>
        <v>(59.8)</v>
      </c>
      <c r="D352" s="302">
        <f>SUM(D350:D351)</f>
        <v>20.438051636991688</v>
      </c>
      <c r="E352" s="299" t="str">
        <f>CONCATENATE("(",ROUND((D352/$H352)*100,1),")")</f>
        <v>(21.5)</v>
      </c>
      <c r="F352" s="302">
        <f>SUM(F350:F351)</f>
        <v>17.730079184826895</v>
      </c>
      <c r="G352" s="299" t="str">
        <f>CONCATENATE("(",ROUND((F352/$H352)*100,1),")")</f>
        <v>(18.7)</v>
      </c>
      <c r="H352" s="302">
        <f>SUM(H350:H351)</f>
        <v>95.036000000000016</v>
      </c>
      <c r="I352" s="299" t="str">
        <f>CONCATENATE("(",ROUND((H352/$H352)*100,1),")")</f>
        <v>(100)</v>
      </c>
      <c r="K352" s="302">
        <f t="shared" si="266"/>
        <v>2.0348863980802321</v>
      </c>
      <c r="L352" s="302">
        <f t="shared" si="267"/>
        <v>1.329677879625649</v>
      </c>
      <c r="M352" s="302">
        <f t="shared" si="268"/>
        <v>1.6084357222941037</v>
      </c>
      <c r="N352" s="302">
        <f t="shared" si="269"/>
        <v>4.9729999999999848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32.765568464518971</v>
      </c>
      <c r="C355" s="299" t="str">
        <f>CONCATENATE("(",ROUND((B355/$H357)*100,1),")")</f>
        <v>(32.8)</v>
      </c>
      <c r="D355" s="302">
        <f>'Ind T6'!W144</f>
        <v>4.3207392146688814</v>
      </c>
      <c r="E355" s="299" t="str">
        <f>CONCATENATE("(",ROUND((D355/$H357)*100,1),")")</f>
        <v>(4.3)</v>
      </c>
      <c r="F355" s="302">
        <f>'Ind T6'!X144</f>
        <v>7.4346928829963366</v>
      </c>
      <c r="G355" s="299" t="str">
        <f>CONCATENATE("(",ROUND((F355/$H357)*100,1),")")</f>
        <v>(7.4)</v>
      </c>
      <c r="H355" s="302">
        <f>SUM(B355,D355,F355)</f>
        <v>44.521000562184192</v>
      </c>
      <c r="I355" s="299" t="str">
        <f>CONCATENATE("(",ROUND((H355/$H357)*100,1),")")</f>
        <v>(44.5)</v>
      </c>
      <c r="K355" s="302">
        <f>B355-B345</f>
        <v>0.95782629834109656</v>
      </c>
      <c r="L355" s="302">
        <f>D355-D345</f>
        <v>0.52473877637390798</v>
      </c>
      <c r="M355" s="302">
        <f>F355-F345</f>
        <v>0.72472231826298117</v>
      </c>
      <c r="N355" s="302">
        <f>SUM(K355:M355)</f>
        <v>2.2072873929779857</v>
      </c>
    </row>
    <row r="356" spans="1:14" x14ac:dyDescent="0.2">
      <c r="A356" s="282" t="s">
        <v>365</v>
      </c>
      <c r="B356" s="302">
        <f>'Ind T6'!V143</f>
        <v>26.137187111742694</v>
      </c>
      <c r="C356" s="299" t="str">
        <f>CONCATENATE("(",ROUND((B356/$H357)*100,1),")")</f>
        <v>(26.1)</v>
      </c>
      <c r="D356" s="302">
        <f>'Ind T6'!W143</f>
        <v>17.446990301948453</v>
      </c>
      <c r="E356" s="299" t="str">
        <f>CONCATENATE("(",ROUND((D356/$H357)*100,1),")")</f>
        <v>(17.4)</v>
      </c>
      <c r="F356" s="302">
        <f>'Ind T6'!X143</f>
        <v>11.903822024124663</v>
      </c>
      <c r="G356" s="299" t="str">
        <f>CONCATENATE("(",ROUND((F356/$H357)*100,1),")")</f>
        <v>(11.9)</v>
      </c>
      <c r="H356" s="302">
        <f t="shared" ref="H356" si="270">SUM(B356,D356,F356)</f>
        <v>55.487999437815816</v>
      </c>
      <c r="I356" s="299" t="str">
        <f>CONCATENATE("(",ROUND((H356/$H357)*100,1),")")</f>
        <v>(55.5)</v>
      </c>
      <c r="K356" s="302">
        <f t="shared" ref="K356:K357" si="271">B356-B346</f>
        <v>2.3062421845636969</v>
      </c>
      <c r="L356" s="302">
        <f t="shared" ref="L356:L357" si="272">D356-D346</f>
        <v>1.6546608882856031</v>
      </c>
      <c r="M356" s="302">
        <f t="shared" ref="M356:M357" si="273">F356-F346</f>
        <v>1.8458095341725649</v>
      </c>
      <c r="N356" s="302">
        <f t="shared" ref="N356:N357" si="274">SUM(K356:M356)</f>
        <v>5.8067126070218649</v>
      </c>
    </row>
    <row r="357" spans="1:14" x14ac:dyDescent="0.2">
      <c r="A357" s="282" t="s">
        <v>363</v>
      </c>
      <c r="B357" s="302">
        <f>SUM(B355:B356)</f>
        <v>58.902755576261669</v>
      </c>
      <c r="C357" s="299" t="str">
        <f>CONCATENATE("(",ROUND((B357/$H357)*100,1),")")</f>
        <v>(58.9)</v>
      </c>
      <c r="D357" s="302">
        <f>SUM(D355:D356)</f>
        <v>21.767729516617337</v>
      </c>
      <c r="E357" s="299" t="str">
        <f>CONCATENATE("(",ROUND((D357/$H357)*100,1),")")</f>
        <v>(21.8)</v>
      </c>
      <c r="F357" s="302">
        <f>SUM(F355:F356)</f>
        <v>19.338514907120999</v>
      </c>
      <c r="G357" s="299" t="str">
        <f>CONCATENATE("(",ROUND((F357/$H357)*100,1),")")</f>
        <v>(19.3)</v>
      </c>
      <c r="H357" s="302">
        <f>SUM(H355:H356)</f>
        <v>100.00900000000001</v>
      </c>
      <c r="I357" s="299" t="str">
        <f>CONCATENATE("(",ROUND((H357/$H357)*100,1),")")</f>
        <v>(100)</v>
      </c>
      <c r="K357" s="302">
        <f t="shared" si="271"/>
        <v>3.264068482904797</v>
      </c>
      <c r="L357" s="302">
        <f t="shared" si="272"/>
        <v>2.1793996646595133</v>
      </c>
      <c r="M357" s="302">
        <f t="shared" si="273"/>
        <v>2.5705318524355469</v>
      </c>
      <c r="N357" s="302">
        <f t="shared" si="274"/>
        <v>8.0139999999998572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33.090058642095833</v>
      </c>
      <c r="C366" s="299" t="str">
        <f>CONCATENATE("(",ROUND((B366/$H368)*100,1),")")</f>
        <v>(39.9)</v>
      </c>
      <c r="D366" s="302">
        <f>'Ind T6'!M153</f>
        <v>11.594599850694179</v>
      </c>
      <c r="E366" s="299" t="str">
        <f>CONCATENATE("(",ROUND((D366/$H368)*100,1),")")</f>
        <v>(14)</v>
      </c>
      <c r="F366" s="302">
        <f>'Ind T6'!N153</f>
        <v>4.5800958822449189</v>
      </c>
      <c r="G366" s="299" t="str">
        <f>CONCATENATE("(",ROUND((F366/$H368)*100,1),")")</f>
        <v>(5.5)</v>
      </c>
      <c r="H366" s="302">
        <f>SUM(B366,D366,F366)</f>
        <v>49.264754375034933</v>
      </c>
      <c r="I366" s="299" t="str">
        <f>CONCATENATE("(",ROUND((H366/$H368)*100,1),")")</f>
        <v>(59.4)</v>
      </c>
      <c r="K366" s="302">
        <f>B371-B366</f>
        <v>2.1124394336006915</v>
      </c>
      <c r="L366" s="302">
        <f>D371-D366</f>
        <v>0.71460567775234196</v>
      </c>
      <c r="M366" s="302">
        <f>F371-F366</f>
        <v>0.21618253654545061</v>
      </c>
      <c r="N366" s="302">
        <f>SUM(K366:M366)</f>
        <v>3.0432276478984841</v>
      </c>
    </row>
    <row r="367" spans="1:14" x14ac:dyDescent="0.2">
      <c r="A367" s="282" t="s">
        <v>365</v>
      </c>
      <c r="B367" s="302">
        <f>'Ind T6'!L152</f>
        <v>15.709181960868442</v>
      </c>
      <c r="C367" s="299" t="str">
        <f>CONCATENATE("(",ROUND((B367/$H368)*100,1),")")</f>
        <v>(18.9)</v>
      </c>
      <c r="D367" s="302">
        <f>'Ind T6'!M152</f>
        <v>13.578332946496808</v>
      </c>
      <c r="E367" s="299" t="str">
        <f>CONCATENATE("(",ROUND((D367/$H368)*100,1),")")</f>
        <v>(16.4)</v>
      </c>
      <c r="F367" s="302">
        <f>'Ind T6'!N152</f>
        <v>4.3507307175998626</v>
      </c>
      <c r="G367" s="299" t="str">
        <f>CONCATENATE("(",ROUND((F367/$H368)*100,1),")")</f>
        <v>(5.2)</v>
      </c>
      <c r="H367" s="302">
        <f t="shared" ref="H367" si="275">SUM(B367,D367,F367)</f>
        <v>33.638245624965109</v>
      </c>
      <c r="I367" s="299" t="str">
        <f>CONCATENATE("(",ROUND((H367/$H368)*100,1),")")</f>
        <v>(40.6)</v>
      </c>
      <c r="K367" s="302">
        <f t="shared" ref="K367:K368" si="276">B372-B367</f>
        <v>1.3026974708684271</v>
      </c>
      <c r="L367" s="302">
        <f t="shared" ref="L367:L368" si="277">D372-D367</f>
        <v>0.59533898922729378</v>
      </c>
      <c r="M367" s="302">
        <f t="shared" ref="M367:M368" si="278">F372-F367</f>
        <v>0.20073589200590813</v>
      </c>
      <c r="N367" s="302">
        <f t="shared" ref="N367:N368" si="279">SUM(K367:M367)</f>
        <v>2.098772352101629</v>
      </c>
    </row>
    <row r="368" spans="1:14" x14ac:dyDescent="0.2">
      <c r="A368" s="282" t="s">
        <v>363</v>
      </c>
      <c r="B368" s="302">
        <f>SUM(B366:B367)</f>
        <v>48.799240602964275</v>
      </c>
      <c r="C368" s="299" t="str">
        <f>CONCATENATE("(",ROUND((B368/$H368)*100,1),")")</f>
        <v>(58.9)</v>
      </c>
      <c r="D368" s="302">
        <f>SUM(D366:D367)</f>
        <v>25.172932797190988</v>
      </c>
      <c r="E368" s="299" t="str">
        <f>CONCATENATE("(",ROUND((D368/$H368)*100,1),")")</f>
        <v>(30.4)</v>
      </c>
      <c r="F368" s="302">
        <f>SUM(F366:F367)</f>
        <v>8.9308265998447816</v>
      </c>
      <c r="G368" s="299" t="str">
        <f>CONCATENATE("(",ROUND((F368/$H368)*100,1),")")</f>
        <v>(10.8)</v>
      </c>
      <c r="H368" s="302">
        <f>SUM(H366:H367)</f>
        <v>82.903000000000048</v>
      </c>
      <c r="I368" s="299" t="str">
        <f>CONCATENATE("(",ROUND((H368/$H368)*100,1),")")</f>
        <v>(100)</v>
      </c>
      <c r="K368" s="302">
        <f t="shared" si="276"/>
        <v>3.4151369044691222</v>
      </c>
      <c r="L368" s="302">
        <f t="shared" si="277"/>
        <v>1.3099446669796322</v>
      </c>
      <c r="M368" s="302">
        <f t="shared" si="278"/>
        <v>0.41691842855135874</v>
      </c>
      <c r="N368" s="302">
        <f t="shared" si="279"/>
        <v>5.1420000000001131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35.202498075696525</v>
      </c>
      <c r="C371" s="299" t="str">
        <f>CONCATENATE("(",ROUND((B371/$H373)*100,1),")")</f>
        <v>(40)</v>
      </c>
      <c r="D371" s="302">
        <f>'Ind T6'!R153</f>
        <v>12.309205528446521</v>
      </c>
      <c r="E371" s="299" t="str">
        <f>CONCATENATE("(",ROUND((D371/$H373)*100,1),")")</f>
        <v>(14)</v>
      </c>
      <c r="F371" s="302">
        <f>'Ind T6'!S153</f>
        <v>4.7962784187903695</v>
      </c>
      <c r="G371" s="299" t="str">
        <f>CONCATENATE("(",ROUND((F371/$H373)*100,1),")")</f>
        <v>(5.4)</v>
      </c>
      <c r="H371" s="302">
        <f>SUM(B371,D371,F371)</f>
        <v>52.307982022933416</v>
      </c>
      <c r="I371" s="299" t="str">
        <f>CONCATENATE("(",ROUND((H371/$H373)*100,1),")")</f>
        <v>(59.4)</v>
      </c>
      <c r="K371" s="302">
        <f>B376-B371</f>
        <v>2.2680414911273274</v>
      </c>
      <c r="L371" s="302">
        <f>D376-D371</f>
        <v>0.67395388904878395</v>
      </c>
      <c r="M371" s="302">
        <f>F376-F371</f>
        <v>0.32475318689020849</v>
      </c>
      <c r="N371" s="302">
        <f>SUM(K371:M371)</f>
        <v>3.2667485670663199</v>
      </c>
    </row>
    <row r="372" spans="1:14" x14ac:dyDescent="0.2">
      <c r="A372" s="282" t="s">
        <v>365</v>
      </c>
      <c r="B372" s="302">
        <f>'Ind T6'!Q152</f>
        <v>17.011879431736869</v>
      </c>
      <c r="C372" s="299" t="str">
        <f>CONCATENATE("(",ROUND((B372/$H373)*100,1),")")</f>
        <v>(19.3)</v>
      </c>
      <c r="D372" s="302">
        <f>'Ind T6'!R152</f>
        <v>14.173671935724101</v>
      </c>
      <c r="E372" s="299" t="str">
        <f>CONCATENATE("(",ROUND((D372/$H373)*100,1),")")</f>
        <v>(16.1)</v>
      </c>
      <c r="F372" s="302">
        <f>'Ind T6'!S152</f>
        <v>4.5514666096057708</v>
      </c>
      <c r="G372" s="299" t="str">
        <f>CONCATENATE("(",ROUND((F372/$H373)*100,1),")")</f>
        <v>(5.2)</v>
      </c>
      <c r="H372" s="302">
        <f t="shared" ref="H372" si="280">SUM(B372,D372,F372)</f>
        <v>35.737017977066742</v>
      </c>
      <c r="I372" s="299" t="str">
        <f>CONCATENATE("(",ROUND((H372/$H373)*100,1),")")</f>
        <v>(40.6)</v>
      </c>
      <c r="K372" s="302">
        <f t="shared" ref="K372:K373" si="281">B377-B372</f>
        <v>1.5004698771551936</v>
      </c>
      <c r="L372" s="302">
        <f t="shared" ref="L372:L373" si="282">D377-D372</f>
        <v>0.39766355043709112</v>
      </c>
      <c r="M372" s="302">
        <f t="shared" ref="M372:M373" si="283">F377-F372</f>
        <v>0.33711800534124237</v>
      </c>
      <c r="N372" s="302">
        <f t="shared" ref="N372:N373" si="284">SUM(K372:M372)</f>
        <v>2.2352514329335271</v>
      </c>
    </row>
    <row r="373" spans="1:14" x14ac:dyDescent="0.2">
      <c r="A373" s="282" t="s">
        <v>363</v>
      </c>
      <c r="B373" s="302">
        <f>SUM(B371:B372)</f>
        <v>52.214377507433397</v>
      </c>
      <c r="C373" s="299" t="str">
        <f>CONCATENATE("(",ROUND((B373/$H373)*100,1),")")</f>
        <v>(59.3)</v>
      </c>
      <c r="D373" s="302">
        <f>SUM(D371:D372)</f>
        <v>26.48287746417062</v>
      </c>
      <c r="E373" s="299" t="str">
        <f>CONCATENATE("(",ROUND((D373/$H373)*100,1),")")</f>
        <v>(30.1)</v>
      </c>
      <c r="F373" s="302">
        <f>SUM(F371:F372)</f>
        <v>9.3477450283961403</v>
      </c>
      <c r="G373" s="299" t="str">
        <f>CONCATENATE("(",ROUND((F373/$H373)*100,1),")")</f>
        <v>(10.6)</v>
      </c>
      <c r="H373" s="302">
        <f>SUM(H371:H372)</f>
        <v>88.045000000000158</v>
      </c>
      <c r="I373" s="299" t="str">
        <f>CONCATENATE("(",ROUND((H373/$H373)*100,1),")")</f>
        <v>(100)</v>
      </c>
      <c r="K373" s="302">
        <f t="shared" si="281"/>
        <v>3.7685113682825175</v>
      </c>
      <c r="L373" s="302">
        <f t="shared" si="282"/>
        <v>1.0716174394858768</v>
      </c>
      <c r="M373" s="302">
        <f t="shared" si="283"/>
        <v>0.66187119223145174</v>
      </c>
      <c r="N373" s="302">
        <f t="shared" si="284"/>
        <v>5.5019999999998461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37.470539566823852</v>
      </c>
      <c r="C376" s="299" t="str">
        <f>CONCATENATE("(",ROUND((B376/$H378)*100,1),")")</f>
        <v>(40.1)</v>
      </c>
      <c r="D376" s="302">
        <f>'Ind T6'!W153</f>
        <v>12.983159417495305</v>
      </c>
      <c r="E376" s="299" t="str">
        <f>CONCATENATE("(",ROUND((D376/$H378)*100,1),")")</f>
        <v>(13.9)</v>
      </c>
      <c r="F376" s="302">
        <f>'Ind T6'!X153</f>
        <v>5.121031605680578</v>
      </c>
      <c r="G376" s="299" t="str">
        <f>CONCATENATE("(",ROUND((F376/$H378)*100,1),")")</f>
        <v>(5.5)</v>
      </c>
      <c r="H376" s="302">
        <f>SUM(B376,D376,F376)</f>
        <v>55.574730589999739</v>
      </c>
      <c r="I376" s="299" t="str">
        <f>CONCATENATE("(",ROUND((H376/$H378)*100,1),")")</f>
        <v>(59.4)</v>
      </c>
      <c r="K376" s="302">
        <f>B376-B366</f>
        <v>4.380480924728019</v>
      </c>
      <c r="L376" s="302">
        <f>D376-D366</f>
        <v>1.3885595668011259</v>
      </c>
      <c r="M376" s="302">
        <f>F376-F366</f>
        <v>0.5409357234356591</v>
      </c>
      <c r="N376" s="302">
        <f>SUM(K376:M376)</f>
        <v>6.309976214964804</v>
      </c>
    </row>
    <row r="377" spans="1:14" x14ac:dyDescent="0.2">
      <c r="A377" s="282" t="s">
        <v>365</v>
      </c>
      <c r="B377" s="302">
        <f>'Ind T6'!V152</f>
        <v>18.512349308892063</v>
      </c>
      <c r="C377" s="299" t="str">
        <f>CONCATENATE("(",ROUND((B377/$H378)*100,1),")")</f>
        <v>(19.8)</v>
      </c>
      <c r="D377" s="302">
        <f>'Ind T6'!W152</f>
        <v>14.571335486161193</v>
      </c>
      <c r="E377" s="299" t="str">
        <f>CONCATENATE("(",ROUND((D377/$H378)*100,1),")")</f>
        <v>(15.6)</v>
      </c>
      <c r="F377" s="302">
        <f>'Ind T6'!X152</f>
        <v>4.8885846149470131</v>
      </c>
      <c r="G377" s="299" t="str">
        <f>CONCATENATE("(",ROUND((F377/$H378)*100,1),")")</f>
        <v>(5.2)</v>
      </c>
      <c r="H377" s="302">
        <f t="shared" ref="H377" si="285">SUM(B377,D377,F377)</f>
        <v>37.972269410000273</v>
      </c>
      <c r="I377" s="299" t="str">
        <f>CONCATENATE("(",ROUND((H377/$H378)*100,1),")")</f>
        <v>(40.6)</v>
      </c>
      <c r="K377" s="302">
        <f t="shared" ref="K377:K378" si="286">B377-B367</f>
        <v>2.8031673480236208</v>
      </c>
      <c r="L377" s="302">
        <f t="shared" ref="L377:L378" si="287">D377-D367</f>
        <v>0.9930025396643849</v>
      </c>
      <c r="M377" s="302">
        <f t="shared" ref="M377:M378" si="288">F377-F367</f>
        <v>0.5378538973471505</v>
      </c>
      <c r="N377" s="302">
        <f t="shared" ref="N377:N378" si="289">SUM(K377:M377)</f>
        <v>4.3340237850351562</v>
      </c>
    </row>
    <row r="378" spans="1:14" x14ac:dyDescent="0.2">
      <c r="A378" s="282" t="s">
        <v>363</v>
      </c>
      <c r="B378" s="302">
        <f>SUM(B376:B377)</f>
        <v>55.982888875715915</v>
      </c>
      <c r="C378" s="299" t="str">
        <f>CONCATENATE("(",ROUND((B378/$H378)*100,1),")")</f>
        <v>(59.8)</v>
      </c>
      <c r="D378" s="302">
        <f>SUM(D376:D377)</f>
        <v>27.554494903656497</v>
      </c>
      <c r="E378" s="299" t="str">
        <f>CONCATENATE("(",ROUND((D378/$H378)*100,1),")")</f>
        <v>(29.5)</v>
      </c>
      <c r="F378" s="302">
        <f>SUM(F376:F377)</f>
        <v>10.009616220627592</v>
      </c>
      <c r="G378" s="299" t="str">
        <f>CONCATENATE("(",ROUND((F378/$H378)*100,1),")")</f>
        <v>(10.7)</v>
      </c>
      <c r="H378" s="302">
        <f>SUM(H376:H377)</f>
        <v>93.547000000000011</v>
      </c>
      <c r="I378" s="299" t="str">
        <f>CONCATENATE("(",ROUND((H378/$H378)*100,1),")")</f>
        <v>(100)</v>
      </c>
      <c r="K378" s="302">
        <f t="shared" si="286"/>
        <v>7.1836482727516398</v>
      </c>
      <c r="L378" s="302">
        <f t="shared" si="287"/>
        <v>2.381562106465509</v>
      </c>
      <c r="M378" s="302">
        <f t="shared" si="288"/>
        <v>1.0787896207828105</v>
      </c>
      <c r="N378" s="302">
        <f t="shared" si="289"/>
        <v>10.643999999999959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14.855683336664299</v>
      </c>
      <c r="C387" s="299" t="str">
        <f>CONCATENATE("(",ROUND((B387/$H389)*100,1),")")</f>
        <v>(34.4)</v>
      </c>
      <c r="D387" s="302">
        <f>'Ind T6'!M162</f>
        <v>2.4169768647886265</v>
      </c>
      <c r="E387" s="299" t="str">
        <f>CONCATENATE("(",ROUND((D387/$H389)*100,1),")")</f>
        <v>(5.6)</v>
      </c>
      <c r="F387" s="302">
        <f>'Ind T6'!N162</f>
        <v>0.36190027922445733</v>
      </c>
      <c r="G387" s="299" t="str">
        <f>CONCATENATE("(",ROUND((F387/$H389)*100,1),")")</f>
        <v>(0.8)</v>
      </c>
      <c r="H387" s="302">
        <f>SUM(B387,D387,F387)</f>
        <v>17.634560480677383</v>
      </c>
      <c r="I387" s="299" t="str">
        <f>CONCATENATE("(",ROUND((H387/$H389)*100,1),")")</f>
        <v>(40.8)</v>
      </c>
      <c r="K387" s="302">
        <f>B392-B387</f>
        <v>0.32704098144445481</v>
      </c>
      <c r="L387" s="302">
        <f>D392-D387</f>
        <v>0.23979196531378166</v>
      </c>
      <c r="M387" s="302">
        <f>F392-F387</f>
        <v>1.6004424281172824E-2</v>
      </c>
      <c r="N387" s="302">
        <f>SUM(K387:M387)</f>
        <v>0.58283737103940925</v>
      </c>
    </row>
    <row r="388" spans="1:14" x14ac:dyDescent="0.2">
      <c r="A388" s="282" t="s">
        <v>365</v>
      </c>
      <c r="B388" s="302">
        <f>'Ind T6'!L161</f>
        <v>12.837766154719871</v>
      </c>
      <c r="C388" s="299" t="str">
        <f>CONCATENATE("(",ROUND((B388/$H389)*100,1),")")</f>
        <v>(29.7)</v>
      </c>
      <c r="D388" s="302">
        <f>'Ind T6'!M161</f>
        <v>11.706827782243044</v>
      </c>
      <c r="E388" s="299" t="str">
        <f>CONCATENATE("(",ROUND((D388/$H389)*100,1),")")</f>
        <v>(27.1)</v>
      </c>
      <c r="F388" s="302">
        <f>'Ind T6'!N161</f>
        <v>1.0248455823597404</v>
      </c>
      <c r="G388" s="299" t="str">
        <f>CONCATENATE("(",ROUND((F388/$H389)*100,1),")")</f>
        <v>(2.4)</v>
      </c>
      <c r="H388" s="302">
        <f t="shared" ref="H388" si="290">SUM(B388,D388,F388)</f>
        <v>25.569439519322657</v>
      </c>
      <c r="I388" s="299" t="str">
        <f>CONCATENATE("(",ROUND((H388/$H389)*100,1),")")</f>
        <v>(59.2)</v>
      </c>
      <c r="K388" s="302">
        <f t="shared" ref="K388:K389" si="291">B393-B388</f>
        <v>0.55263984527725718</v>
      </c>
      <c r="L388" s="302">
        <f t="shared" ref="L388:L389" si="292">D393-D388</f>
        <v>0.52907155105538273</v>
      </c>
      <c r="M388" s="302">
        <f t="shared" ref="M388:M389" si="293">F393-F388</f>
        <v>4.5451232627956584E-2</v>
      </c>
      <c r="N388" s="302">
        <f t="shared" ref="N388:N389" si="294">SUM(K388:M388)</f>
        <v>1.1271626289605965</v>
      </c>
    </row>
    <row r="389" spans="1:14" x14ac:dyDescent="0.2">
      <c r="A389" s="282" t="s">
        <v>363</v>
      </c>
      <c r="B389" s="302">
        <f>SUM(B387:B388)</f>
        <v>27.693449491384172</v>
      </c>
      <c r="C389" s="299" t="str">
        <f>CONCATENATE("(",ROUND((B389/$H389)*100,1),")")</f>
        <v>(64.1)</v>
      </c>
      <c r="D389" s="302">
        <f>SUM(D387:D388)</f>
        <v>14.123804647031671</v>
      </c>
      <c r="E389" s="299" t="str">
        <f>CONCATENATE("(",ROUND((D389/$H389)*100,1),")")</f>
        <v>(32.7)</v>
      </c>
      <c r="F389" s="302">
        <f>SUM(F387:F388)</f>
        <v>1.3867458615841977</v>
      </c>
      <c r="G389" s="299" t="str">
        <f>CONCATENATE("(",ROUND((F389/$H389)*100,1),")")</f>
        <v>(3.2)</v>
      </c>
      <c r="H389" s="302">
        <f>SUM(H387:H388)</f>
        <v>43.204000000000036</v>
      </c>
      <c r="I389" s="299" t="str">
        <f>CONCATENATE("(",ROUND((H389/$H389)*100,1),")")</f>
        <v>(100)</v>
      </c>
      <c r="K389" s="302">
        <f t="shared" si="291"/>
        <v>0.87968082672171022</v>
      </c>
      <c r="L389" s="302">
        <f t="shared" si="292"/>
        <v>0.76886351636916395</v>
      </c>
      <c r="M389" s="302">
        <f t="shared" si="293"/>
        <v>6.1455656909129575E-2</v>
      </c>
      <c r="N389" s="302">
        <f t="shared" si="294"/>
        <v>1.7100000000000037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15.182724318108754</v>
      </c>
      <c r="C392" s="299" t="str">
        <f>CONCATENATE("(",ROUND((B392/$H394)*100,1),")")</f>
        <v>(33.8)</v>
      </c>
      <c r="D392" s="302">
        <f>'Ind T6'!R162</f>
        <v>2.6567688301024082</v>
      </c>
      <c r="E392" s="299" t="str">
        <f>CONCATENATE("(",ROUND((D392/$H394)*100,1),")")</f>
        <v>(5.9)</v>
      </c>
      <c r="F392" s="302">
        <f>'Ind T6'!S162</f>
        <v>0.37790470350563016</v>
      </c>
      <c r="G392" s="299" t="str">
        <f>CONCATENATE("(",ROUND((F392/$H394)*100,1),")")</f>
        <v>(0.8)</v>
      </c>
      <c r="H392" s="302">
        <f>SUM(B392,D392,F392)</f>
        <v>18.217397851716793</v>
      </c>
      <c r="I392" s="299" t="str">
        <f>CONCATENATE("(",ROUND((H392/$H394)*100,1),")")</f>
        <v>(40.6)</v>
      </c>
      <c r="K392" s="302">
        <f>B397-B392</f>
        <v>0.3954728720901759</v>
      </c>
      <c r="L392" s="302">
        <f>D397-D392</f>
        <v>0.47820388232909616</v>
      </c>
      <c r="M392" s="302">
        <f>F397-F392</f>
        <v>3.0870646097019117E-2</v>
      </c>
      <c r="N392" s="302">
        <f>SUM(K392:M392)</f>
        <v>0.90454740051629123</v>
      </c>
    </row>
    <row r="393" spans="1:14" x14ac:dyDescent="0.2">
      <c r="A393" s="282" t="s">
        <v>365</v>
      </c>
      <c r="B393" s="302">
        <f>'Ind T6'!Q161</f>
        <v>13.390405999997128</v>
      </c>
      <c r="C393" s="299" t="str">
        <f>CONCATENATE("(",ROUND((B393/$H394)*100,1),")")</f>
        <v>(29.8)</v>
      </c>
      <c r="D393" s="302">
        <f>'Ind T6'!R161</f>
        <v>12.235899333298427</v>
      </c>
      <c r="E393" s="299" t="str">
        <f>CONCATENATE("(",ROUND((D393/$H394)*100,1),")")</f>
        <v>(27.2)</v>
      </c>
      <c r="F393" s="302">
        <f>'Ind T6'!S161</f>
        <v>1.070296814987697</v>
      </c>
      <c r="G393" s="299" t="str">
        <f>CONCATENATE("(",ROUND((F393/$H394)*100,1),")")</f>
        <v>(2.4)</v>
      </c>
      <c r="H393" s="302">
        <f t="shared" ref="H393" si="295">SUM(B393,D393,F393)</f>
        <v>26.696602148283251</v>
      </c>
      <c r="I393" s="299" t="str">
        <f>CONCATENATE("(",ROUND((H393/$H394)*100,1),")")</f>
        <v>(59.4)</v>
      </c>
      <c r="K393" s="302">
        <f t="shared" ref="K393:K394" si="296">B398-B393</f>
        <v>0.9321567205888357</v>
      </c>
      <c r="L393" s="302">
        <f t="shared" ref="L393:L394" si="297">D398-D393</f>
        <v>0.85725224128134592</v>
      </c>
      <c r="M393" s="302">
        <f t="shared" ref="M393:M394" si="298">F398-F393</f>
        <v>8.4043637613486766E-2</v>
      </c>
      <c r="N393" s="302">
        <f t="shared" ref="N393:N394" si="299">SUM(K393:M393)</f>
        <v>1.8734525994836684</v>
      </c>
    </row>
    <row r="394" spans="1:14" x14ac:dyDescent="0.2">
      <c r="A394" s="282" t="s">
        <v>363</v>
      </c>
      <c r="B394" s="302">
        <f>SUM(B392:B393)</f>
        <v>28.573130318105882</v>
      </c>
      <c r="C394" s="299" t="str">
        <f>CONCATENATE("(",ROUND((B394/$H394)*100,1),")")</f>
        <v>(63.6)</v>
      </c>
      <c r="D394" s="302">
        <f>SUM(D392:D393)</f>
        <v>14.892668163400835</v>
      </c>
      <c r="E394" s="299" t="str">
        <f>CONCATENATE("(",ROUND((D394/$H394)*100,1),")")</f>
        <v>(33.2)</v>
      </c>
      <c r="F394" s="302">
        <f>SUM(F392:F393)</f>
        <v>1.4482015184933272</v>
      </c>
      <c r="G394" s="299" t="str">
        <f>CONCATENATE("(",ROUND((F394/$H394)*100,1),")")</f>
        <v>(3.2)</v>
      </c>
      <c r="H394" s="302">
        <f>SUM(H392:H393)</f>
        <v>44.914000000000044</v>
      </c>
      <c r="I394" s="299" t="str">
        <f>CONCATENATE("(",ROUND((H394/$H394)*100,1),")")</f>
        <v>(100)</v>
      </c>
      <c r="K394" s="302">
        <f t="shared" si="296"/>
        <v>1.3276295926790098</v>
      </c>
      <c r="L394" s="302">
        <f t="shared" si="297"/>
        <v>1.3354561236104416</v>
      </c>
      <c r="M394" s="302">
        <f t="shared" si="298"/>
        <v>0.11491428371050572</v>
      </c>
      <c r="N394" s="302">
        <f t="shared" si="299"/>
        <v>2.7779999999999569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15.57819719019893</v>
      </c>
      <c r="C397" s="299" t="str">
        <f>CONCATENATE("(",ROUND((B397/$H399)*100,1),")")</f>
        <v>(32.7)</v>
      </c>
      <c r="D397" s="302">
        <f>'Ind T6'!W162</f>
        <v>3.1349727124315043</v>
      </c>
      <c r="E397" s="299" t="str">
        <f>CONCATENATE("(",ROUND((D397/$H399)*100,1),")")</f>
        <v>(6.6)</v>
      </c>
      <c r="F397" s="302">
        <f>'Ind T6'!X162</f>
        <v>0.40877534960264927</v>
      </c>
      <c r="G397" s="299" t="str">
        <f>CONCATENATE("(",ROUND((F397/$H399)*100,1),")")</f>
        <v>(0.9)</v>
      </c>
      <c r="H397" s="302">
        <f>SUM(B397,D397,F397)</f>
        <v>19.121945252233083</v>
      </c>
      <c r="I397" s="299" t="str">
        <f>CONCATENATE("(",ROUND((H397/$H399)*100,1),")")</f>
        <v>(40.1)</v>
      </c>
      <c r="K397" s="302">
        <f>B397-B387</f>
        <v>0.72251385353463071</v>
      </c>
      <c r="L397" s="302">
        <f>D397-D387</f>
        <v>0.71799584764287783</v>
      </c>
      <c r="M397" s="302">
        <f>F397-F387</f>
        <v>4.6875070378191941E-2</v>
      </c>
      <c r="N397" s="302">
        <f>SUM(K397:M397)</f>
        <v>1.4873847715557005</v>
      </c>
    </row>
    <row r="398" spans="1:14" x14ac:dyDescent="0.2">
      <c r="A398" s="282" t="s">
        <v>365</v>
      </c>
      <c r="B398" s="302">
        <f>'Ind T6'!V161</f>
        <v>14.322562720585964</v>
      </c>
      <c r="C398" s="299" t="str">
        <f>CONCATENATE("(",ROUND((B398/$H399)*100,1),")")</f>
        <v>(30)</v>
      </c>
      <c r="D398" s="302">
        <f>'Ind T6'!W161</f>
        <v>13.093151574579773</v>
      </c>
      <c r="E398" s="299" t="str">
        <f>CONCATENATE("(",ROUND((D398/$H399)*100,1),")")</f>
        <v>(27.5)</v>
      </c>
      <c r="F398" s="302">
        <f>'Ind T6'!X161</f>
        <v>1.1543404526011838</v>
      </c>
      <c r="G398" s="299" t="str">
        <f>CONCATENATE("(",ROUND((F398/$H399)*100,1),")")</f>
        <v>(2.4)</v>
      </c>
      <c r="H398" s="302">
        <f t="shared" ref="H398" si="300">SUM(B398,D398,F398)</f>
        <v>28.570054747766918</v>
      </c>
      <c r="I398" s="299" t="str">
        <f>CONCATENATE("(",ROUND((H398/$H399)*100,1),")")</f>
        <v>(59.9)</v>
      </c>
      <c r="K398" s="302">
        <f t="shared" ref="K398:K399" si="301">B398-B388</f>
        <v>1.4847965658660929</v>
      </c>
      <c r="L398" s="302">
        <f t="shared" ref="L398:L399" si="302">D398-D388</f>
        <v>1.3863237923367286</v>
      </c>
      <c r="M398" s="302">
        <f t="shared" ref="M398:M399" si="303">F398-F388</f>
        <v>0.12949487024144335</v>
      </c>
      <c r="N398" s="302">
        <f t="shared" ref="N398:N399" si="304">SUM(K398:M398)</f>
        <v>3.0006152284442651</v>
      </c>
    </row>
    <row r="399" spans="1:14" x14ac:dyDescent="0.2">
      <c r="A399" s="282" t="s">
        <v>363</v>
      </c>
      <c r="B399" s="302">
        <f>SUM(B397:B398)</f>
        <v>29.900759910784892</v>
      </c>
      <c r="C399" s="299" t="str">
        <f>CONCATENATE("(",ROUND((B399/$H399)*100,1),")")</f>
        <v>(62.7)</v>
      </c>
      <c r="D399" s="302">
        <f>SUM(D397:D398)</f>
        <v>16.228124287011276</v>
      </c>
      <c r="E399" s="299" t="str">
        <f>CONCATENATE("(",ROUND((D399/$H399)*100,1),")")</f>
        <v>(34)</v>
      </c>
      <c r="F399" s="302">
        <f>SUM(F397:F398)</f>
        <v>1.5631158022038329</v>
      </c>
      <c r="G399" s="299" t="str">
        <f>CONCATENATE("(",ROUND((F399/$H399)*100,1),")")</f>
        <v>(3.3)</v>
      </c>
      <c r="H399" s="302">
        <f>SUM(H397:H398)</f>
        <v>47.692</v>
      </c>
      <c r="I399" s="299" t="str">
        <f>CONCATENATE("(",ROUND((H399/$H399)*100,1),")")</f>
        <v>(100)</v>
      </c>
      <c r="K399" s="302">
        <f t="shared" si="301"/>
        <v>2.20731041940072</v>
      </c>
      <c r="L399" s="302">
        <f t="shared" si="302"/>
        <v>2.1043196399796056</v>
      </c>
      <c r="M399" s="302">
        <f t="shared" si="303"/>
        <v>0.17636994061963529</v>
      </c>
      <c r="N399" s="302">
        <f t="shared" si="304"/>
        <v>4.4879999999999605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16.539608554388334</v>
      </c>
      <c r="C408" s="299" t="str">
        <f>CONCATENATE("(",ROUND((B408/$H410)*100,1),")")</f>
        <v>(17.3)</v>
      </c>
      <c r="D408" s="302">
        <f>'Ind T6'!M171</f>
        <v>6.9939072043443575</v>
      </c>
      <c r="E408" s="299" t="str">
        <f>CONCATENATE("(",ROUND((D408/$H410)*100,1),")")</f>
        <v>(7.3)</v>
      </c>
      <c r="F408" s="302">
        <f>'Ind T6'!N171</f>
        <v>3.3905720183857371</v>
      </c>
      <c r="G408" s="299" t="str">
        <f>CONCATENATE("(",ROUND((F408/$H410)*100,1),")")</f>
        <v>(3.6)</v>
      </c>
      <c r="H408" s="302">
        <f>SUM(B408,D408,F408)</f>
        <v>26.924087777118427</v>
      </c>
      <c r="I408" s="299" t="str">
        <f>CONCATENATE("(",ROUND((H408/$H410)*100,1),")")</f>
        <v>(28.2)</v>
      </c>
      <c r="K408" s="302">
        <f>B413-B408</f>
        <v>-0.58316736525901547</v>
      </c>
      <c r="L408" s="302">
        <f>D413-D408</f>
        <v>-6.5607901270429814E-2</v>
      </c>
      <c r="M408" s="302">
        <f>F413-F408</f>
        <v>-1.2287846064892083E-2</v>
      </c>
      <c r="N408" s="302">
        <f>SUM(K408:M408)</f>
        <v>-0.66106311259433737</v>
      </c>
    </row>
    <row r="409" spans="1:14" x14ac:dyDescent="0.2">
      <c r="A409" s="282" t="s">
        <v>365</v>
      </c>
      <c r="B409" s="302">
        <f>'Ind T6'!L170</f>
        <v>26.648132130263175</v>
      </c>
      <c r="C409" s="299" t="str">
        <f>CONCATENATE("(",ROUND((B409/$H410)*100,1),")")</f>
        <v>(27.9)</v>
      </c>
      <c r="D409" s="302">
        <f>'Ind T6'!M170</f>
        <v>35.550088509537474</v>
      </c>
      <c r="E409" s="299" t="str">
        <f>CONCATENATE("(",ROUND((D409/$H410)*100,1),")")</f>
        <v>(37.3)</v>
      </c>
      <c r="F409" s="302">
        <f>'Ind T6'!N170</f>
        <v>6.2546915830810184</v>
      </c>
      <c r="G409" s="299" t="str">
        <f>CONCATENATE("(",ROUND((F409/$H410)*100,1),")")</f>
        <v>(6.6)</v>
      </c>
      <c r="H409" s="302">
        <f t="shared" ref="H409" si="305">SUM(B409,D409,F409)</f>
        <v>68.452912222881665</v>
      </c>
      <c r="I409" s="299" t="str">
        <f>CONCATENATE("(",ROUND((H409/$H410)*100,1),")")</f>
        <v>(71.8)</v>
      </c>
      <c r="K409" s="302">
        <f t="shared" ref="K409:K410" si="306">B414-B409</f>
        <v>-2.0747069697794274E-2</v>
      </c>
      <c r="L409" s="302">
        <f t="shared" ref="L409:L410" si="307">D414-D409</f>
        <v>-1.5478127873116279</v>
      </c>
      <c r="M409" s="302">
        <f t="shared" ref="M409:M410" si="308">F414-F409</f>
        <v>-7.2377030396263642E-2</v>
      </c>
      <c r="N409" s="302">
        <f t="shared" ref="N409:N410" si="309">SUM(K409:M409)</f>
        <v>-1.6409368874056858</v>
      </c>
    </row>
    <row r="410" spans="1:14" x14ac:dyDescent="0.2">
      <c r="A410" s="282" t="s">
        <v>363</v>
      </c>
      <c r="B410" s="302">
        <f>SUM(B408:B409)</f>
        <v>43.187740684651509</v>
      </c>
      <c r="C410" s="299" t="str">
        <f>CONCATENATE("(",ROUND((B410/$H410)*100,1),")")</f>
        <v>(45.3)</v>
      </c>
      <c r="D410" s="302">
        <f>SUM(D408:D409)</f>
        <v>42.543995713881834</v>
      </c>
      <c r="E410" s="299" t="str">
        <f>CONCATENATE("(",ROUND((D410/$H410)*100,1),")")</f>
        <v>(44.6)</v>
      </c>
      <c r="F410" s="302">
        <f>SUM(F408:F409)</f>
        <v>9.6452636014667554</v>
      </c>
      <c r="G410" s="299" t="str">
        <f>CONCATENATE("(",ROUND((F410/$H410)*100,1),")")</f>
        <v>(10.1)</v>
      </c>
      <c r="H410" s="302">
        <f>SUM(H408:H409)</f>
        <v>95.377000000000095</v>
      </c>
      <c r="I410" s="299" t="str">
        <f>CONCATENATE("(",ROUND((H410/$H410)*100,1),")")</f>
        <v>(100)</v>
      </c>
      <c r="K410" s="302">
        <f t="shared" si="306"/>
        <v>-0.6039144349568133</v>
      </c>
      <c r="L410" s="302">
        <f t="shared" si="307"/>
        <v>-1.6134206885820603</v>
      </c>
      <c r="M410" s="302">
        <f t="shared" si="308"/>
        <v>-8.4664876461156169E-2</v>
      </c>
      <c r="N410" s="302">
        <f t="shared" si="309"/>
        <v>-2.3020000000000298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15.956441189129318</v>
      </c>
      <c r="C413" s="299" t="str">
        <f>CONCATENATE("(",ROUND((B413/$H415)*100,1),")")</f>
        <v>(17.1)</v>
      </c>
      <c r="D413" s="302">
        <f>'Ind T6'!R171</f>
        <v>6.9282993030739277</v>
      </c>
      <c r="E413" s="299" t="str">
        <f>CONCATENATE("(",ROUND((D413/$H415)*100,1),")")</f>
        <v>(7.4)</v>
      </c>
      <c r="F413" s="302">
        <f>'Ind T6'!S171</f>
        <v>3.378284172320845</v>
      </c>
      <c r="G413" s="299" t="str">
        <f>CONCATENATE("(",ROUND((F413/$H415)*100,1),")")</f>
        <v>(3.6)</v>
      </c>
      <c r="H413" s="302">
        <f>SUM(B413,D413,F413)</f>
        <v>26.263024664524092</v>
      </c>
      <c r="I413" s="299" t="str">
        <f>CONCATENATE("(",ROUND((H413/$H415)*100,1),")")</f>
        <v>(28.2)</v>
      </c>
      <c r="K413" s="302">
        <f>B418-B413</f>
        <v>-0.27517952414231672</v>
      </c>
      <c r="L413" s="302">
        <f>D418-D413</f>
        <v>0.20823513504404279</v>
      </c>
      <c r="M413" s="302">
        <f>F418-F413</f>
        <v>0.13245957230502547</v>
      </c>
      <c r="N413" s="302">
        <f>SUM(K413:M413)</f>
        <v>6.5515183206751537E-2</v>
      </c>
    </row>
    <row r="414" spans="1:14" x14ac:dyDescent="0.2">
      <c r="A414" s="282" t="s">
        <v>365</v>
      </c>
      <c r="B414" s="302">
        <f>'Ind T6'!Q170</f>
        <v>26.627385060565381</v>
      </c>
      <c r="C414" s="299" t="str">
        <f>CONCATENATE("(",ROUND((B414/$H415)*100,1),")")</f>
        <v>(28.6)</v>
      </c>
      <c r="D414" s="302">
        <f>'Ind T6'!R170</f>
        <v>34.002275722225846</v>
      </c>
      <c r="E414" s="299" t="str">
        <f>CONCATENATE("(",ROUND((D414/$H415)*100,1),")")</f>
        <v>(36.5)</v>
      </c>
      <c r="F414" s="302">
        <f>'Ind T6'!S170</f>
        <v>6.1823145526847547</v>
      </c>
      <c r="G414" s="299" t="str">
        <f>CONCATENATE("(",ROUND((F414/$H415)*100,1),")")</f>
        <v>(6.6)</v>
      </c>
      <c r="H414" s="302">
        <f t="shared" ref="H414" si="310">SUM(B414,D414,F414)</f>
        <v>66.811975335475978</v>
      </c>
      <c r="I414" s="299" t="str">
        <f>CONCATENATE("(",ROUND((H414/$H415)*100,1),")")</f>
        <v>(71.8)</v>
      </c>
      <c r="K414" s="302">
        <f t="shared" ref="K414:K415" si="311">B419-B414</f>
        <v>1.4640001808230494</v>
      </c>
      <c r="L414" s="302">
        <f t="shared" ref="L414:L415" si="312">D419-D414</f>
        <v>-1.2107243304453874</v>
      </c>
      <c r="M414" s="302">
        <f t="shared" ref="M414:M415" si="313">F419-F414</f>
        <v>5.9208966415619457E-2</v>
      </c>
      <c r="N414" s="302">
        <f t="shared" ref="N414:N415" si="314">SUM(K414:M414)</f>
        <v>0.31248481679328144</v>
      </c>
    </row>
    <row r="415" spans="1:14" x14ac:dyDescent="0.2">
      <c r="A415" s="282" t="s">
        <v>363</v>
      </c>
      <c r="B415" s="302">
        <f>SUM(B413:B414)</f>
        <v>42.583826249694695</v>
      </c>
      <c r="C415" s="299" t="str">
        <f>CONCATENATE("(",ROUND((B415/$H415)*100,1),")")</f>
        <v>(45.8)</v>
      </c>
      <c r="D415" s="302">
        <f>SUM(D413:D414)</f>
        <v>40.930575025299774</v>
      </c>
      <c r="E415" s="299" t="str">
        <f>CONCATENATE("(",ROUND((D415/$H415)*100,1),")")</f>
        <v>(44)</v>
      </c>
      <c r="F415" s="302">
        <f>SUM(F413:F414)</f>
        <v>9.5605987250055993</v>
      </c>
      <c r="G415" s="299" t="str">
        <f>CONCATENATE("(",ROUND((F415/$H415)*100,1),")")</f>
        <v>(10.3)</v>
      </c>
      <c r="H415" s="302">
        <f>SUM(H413:H414)</f>
        <v>93.075000000000074</v>
      </c>
      <c r="I415" s="299" t="str">
        <f>CONCATENATE("(",ROUND((H415/$H415)*100,1),")")</f>
        <v>(100)</v>
      </c>
      <c r="K415" s="302">
        <f t="shared" si="311"/>
        <v>1.1888206566807327</v>
      </c>
      <c r="L415" s="302">
        <f t="shared" si="312"/>
        <v>-1.0024891954013455</v>
      </c>
      <c r="M415" s="302">
        <f t="shared" si="313"/>
        <v>0.19166853872064493</v>
      </c>
      <c r="N415" s="302">
        <f t="shared" si="314"/>
        <v>0.37800000000003209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15.681261664987002</v>
      </c>
      <c r="C418" s="299" t="str">
        <f>CONCATENATE("(",ROUND((B418/$H420)*100,1),")")</f>
        <v>(16.8)</v>
      </c>
      <c r="D418" s="302">
        <f>'Ind T6'!W171</f>
        <v>7.1365344381179705</v>
      </c>
      <c r="E418" s="299" t="str">
        <f>CONCATENATE("(",ROUND((D418/$H420)*100,1),")")</f>
        <v>(7.6)</v>
      </c>
      <c r="F418" s="302">
        <f>'Ind T6'!X171</f>
        <v>3.5107437446258705</v>
      </c>
      <c r="G418" s="299" t="str">
        <f>CONCATENATE("(",ROUND((F418/$H420)*100,1),")")</f>
        <v>(3.8)</v>
      </c>
      <c r="H418" s="302">
        <f>SUM(B418,D418,F418)</f>
        <v>26.328539847730841</v>
      </c>
      <c r="I418" s="299" t="str">
        <f>CONCATENATE("(",ROUND((H418/$H420)*100,1),")")</f>
        <v>(28.2)</v>
      </c>
      <c r="K418" s="302">
        <f>B418-B408</f>
        <v>-0.85834688940133219</v>
      </c>
      <c r="L418" s="302">
        <f>D418-D408</f>
        <v>0.14262723377361297</v>
      </c>
      <c r="M418" s="302">
        <f>F418-F408</f>
        <v>0.12017172624013339</v>
      </c>
      <c r="N418" s="302">
        <f>SUM(K418:M418)</f>
        <v>-0.59554792938758583</v>
      </c>
    </row>
    <row r="419" spans="1:14" x14ac:dyDescent="0.2">
      <c r="A419" s="282" t="s">
        <v>365</v>
      </c>
      <c r="B419" s="302">
        <f>'Ind T6'!V170</f>
        <v>28.09138524138843</v>
      </c>
      <c r="C419" s="299" t="str">
        <f>CONCATENATE("(",ROUND((B419/$H420)*100,1),")")</f>
        <v>(30.1)</v>
      </c>
      <c r="D419" s="302">
        <f>'Ind T6'!W170</f>
        <v>32.791551391780459</v>
      </c>
      <c r="E419" s="299" t="str">
        <f>CONCATENATE("(",ROUND((D419/$H420)*100,1),")")</f>
        <v>(35.1)</v>
      </c>
      <c r="F419" s="302">
        <f>'Ind T6'!X170</f>
        <v>6.2415235191003742</v>
      </c>
      <c r="G419" s="299" t="str">
        <f>CONCATENATE("(",ROUND((F419/$H420)*100,1),")")</f>
        <v>(6.7)</v>
      </c>
      <c r="H419" s="302">
        <f t="shared" ref="H419" si="315">SUM(B419,D419,F419)</f>
        <v>67.124460152269265</v>
      </c>
      <c r="I419" s="299" t="str">
        <f>CONCATENATE("(",ROUND((H419/$H420)*100,1),")")</f>
        <v>(71.8)</v>
      </c>
      <c r="K419" s="302">
        <f t="shared" ref="K419:K420" si="316">B419-B409</f>
        <v>1.4432531111252551</v>
      </c>
      <c r="L419" s="302">
        <f t="shared" ref="L419:L420" si="317">D419-D409</f>
        <v>-2.7585371177570153</v>
      </c>
      <c r="M419" s="302">
        <f t="shared" ref="M419:M420" si="318">F419-F409</f>
        <v>-1.3168063980644185E-2</v>
      </c>
      <c r="N419" s="302">
        <f t="shared" ref="N419:N420" si="319">SUM(K419:M419)</f>
        <v>-1.3284520706124043</v>
      </c>
    </row>
    <row r="420" spans="1:14" x14ac:dyDescent="0.2">
      <c r="A420" s="282" t="s">
        <v>363</v>
      </c>
      <c r="B420" s="302">
        <f>SUM(B418:B419)</f>
        <v>43.772646906375428</v>
      </c>
      <c r="C420" s="299" t="str">
        <f>CONCATENATE("(",ROUND((B420/$H420)*100,1),")")</f>
        <v>(46.8)</v>
      </c>
      <c r="D420" s="302">
        <f>SUM(D418:D419)</f>
        <v>39.928085829898428</v>
      </c>
      <c r="E420" s="299" t="str">
        <f>CONCATENATE("(",ROUND((D420/$H420)*100,1),")")</f>
        <v>(42.7)</v>
      </c>
      <c r="F420" s="302">
        <f>SUM(F418:F419)</f>
        <v>9.7522672637262442</v>
      </c>
      <c r="G420" s="299" t="str">
        <f>CONCATENATE("(",ROUND((F420/$H420)*100,1),")")</f>
        <v>(10.4)</v>
      </c>
      <c r="H420" s="302">
        <f>SUM(H418:H419)</f>
        <v>93.453000000000102</v>
      </c>
      <c r="I420" s="299" t="str">
        <f>CONCATENATE("(",ROUND((H420/$H420)*100,1),")")</f>
        <v>(100)</v>
      </c>
      <c r="K420" s="302">
        <f t="shared" si="316"/>
        <v>0.58490622172391937</v>
      </c>
      <c r="L420" s="302">
        <f t="shared" si="317"/>
        <v>-2.6159098839834058</v>
      </c>
      <c r="M420" s="302">
        <f t="shared" si="318"/>
        <v>0.10700366225948876</v>
      </c>
      <c r="N420" s="302">
        <f t="shared" si="319"/>
        <v>-1.9239999999999977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19.566356047680294</v>
      </c>
      <c r="C429" s="299" t="str">
        <f>CONCATENATE("(",ROUND((B429/$H431)*100,1),")")</f>
        <v>(14.3)</v>
      </c>
      <c r="D429" s="302">
        <f>'Ind T6'!M180</f>
        <v>6.7564256236964795</v>
      </c>
      <c r="E429" s="299" t="str">
        <f>CONCATENATE("(",ROUND((D429/$H431)*100,1),")")</f>
        <v>(4.9)</v>
      </c>
      <c r="F429" s="302">
        <f>'Ind T6'!N180</f>
        <v>2.0653540254692691</v>
      </c>
      <c r="G429" s="299" t="str">
        <f>CONCATENATE("(",ROUND((F429/$H431)*100,1),")")</f>
        <v>(1.5)</v>
      </c>
      <c r="H429" s="302">
        <f>SUM(B429,D429,F429)</f>
        <v>28.388135696846042</v>
      </c>
      <c r="I429" s="299" t="str">
        <f>CONCATENATE("(",ROUND((H429/$H431)*100,1),")")</f>
        <v>(20.7)</v>
      </c>
      <c r="K429" s="302">
        <f>B434-B429</f>
        <v>1.3086977274026665</v>
      </c>
      <c r="L429" s="302">
        <f>D434-D429</f>
        <v>0.62951633598704948</v>
      </c>
      <c r="M429" s="302">
        <f>F434-F429</f>
        <v>2.5510170224806838E-2</v>
      </c>
      <c r="N429" s="302">
        <f>SUM(K429:M429)</f>
        <v>1.9637242336145229</v>
      </c>
    </row>
    <row r="430" spans="1:14" x14ac:dyDescent="0.2">
      <c r="A430" s="282" t="s">
        <v>365</v>
      </c>
      <c r="B430" s="302">
        <f>'Ind T6'!L179</f>
        <v>54.354770818057631</v>
      </c>
      <c r="C430" s="299" t="str">
        <f>CONCATENATE("(",ROUND((B430/$H431)*100,1),")")</f>
        <v>(39.7)</v>
      </c>
      <c r="D430" s="302">
        <f>'Ind T6'!M179</f>
        <v>47.323589475796048</v>
      </c>
      <c r="E430" s="299" t="str">
        <f>CONCATENATE("(",ROUND((D430/$H431)*100,1),")")</f>
        <v>(34.5)</v>
      </c>
      <c r="F430" s="302">
        <f>'Ind T6'!N179</f>
        <v>7.0075040093005079</v>
      </c>
      <c r="G430" s="299" t="str">
        <f>CONCATENATE("(",ROUND((F430/$H431)*100,1),")")</f>
        <v>(5.1)</v>
      </c>
      <c r="H430" s="302">
        <f t="shared" ref="H430" si="320">SUM(B430,D430,F430)</f>
        <v>108.68586430315418</v>
      </c>
      <c r="I430" s="299" t="str">
        <f>CONCATENATE("(",ROUND((H430/$H431)*100,1),")")</f>
        <v>(79.3)</v>
      </c>
      <c r="K430" s="302">
        <f t="shared" ref="K430:K431" si="321">B435-B430</f>
        <v>5.177808243077358</v>
      </c>
      <c r="L430" s="302">
        <f t="shared" ref="L430:L431" si="322">D435-D430</f>
        <v>1.6030278525688004</v>
      </c>
      <c r="M430" s="302">
        <f t="shared" ref="M430:M431" si="323">F435-F430</f>
        <v>0.90843967073924592</v>
      </c>
      <c r="N430" s="302">
        <f t="shared" ref="N430:N431" si="324">SUM(K430:M430)</f>
        <v>7.6892757663854043</v>
      </c>
    </row>
    <row r="431" spans="1:14" x14ac:dyDescent="0.2">
      <c r="A431" s="282" t="s">
        <v>363</v>
      </c>
      <c r="B431" s="302">
        <f>SUM(B429:B430)</f>
        <v>73.921126865737932</v>
      </c>
      <c r="C431" s="299" t="str">
        <f>CONCATENATE("(",ROUND((B431/$H431)*100,1),")")</f>
        <v>(53.9)</v>
      </c>
      <c r="D431" s="302">
        <f>SUM(D429:D430)</f>
        <v>54.080015099492527</v>
      </c>
      <c r="E431" s="299" t="str">
        <f>CONCATENATE("(",ROUND((D431/$H431)*100,1),")")</f>
        <v>(39.5)</v>
      </c>
      <c r="F431" s="302">
        <f>SUM(F429:F430)</f>
        <v>9.0728580347697765</v>
      </c>
      <c r="G431" s="299" t="str">
        <f>CONCATENATE("(",ROUND((F431/$H431)*100,1),")")</f>
        <v>(6.6)</v>
      </c>
      <c r="H431" s="302">
        <f>SUM(H429:H430)</f>
        <v>137.07400000000021</v>
      </c>
      <c r="I431" s="299" t="str">
        <f>CONCATENATE("(",ROUND((H431/$H431)*100,1),")")</f>
        <v>(100)</v>
      </c>
      <c r="K431" s="302">
        <f t="shared" si="321"/>
        <v>6.4865059704800103</v>
      </c>
      <c r="L431" s="302">
        <f t="shared" si="322"/>
        <v>2.232544188555849</v>
      </c>
      <c r="M431" s="302">
        <f t="shared" si="323"/>
        <v>0.93394984096405409</v>
      </c>
      <c r="N431" s="302">
        <f t="shared" si="324"/>
        <v>9.6529999999999134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20.875053775082961</v>
      </c>
      <c r="C434" s="299" t="str">
        <f>CONCATENATE("(",ROUND((B434/$H436)*100,1),")")</f>
        <v>(14.2)</v>
      </c>
      <c r="D434" s="302">
        <f>'Ind T6'!R180</f>
        <v>7.385941959683529</v>
      </c>
      <c r="E434" s="299" t="str">
        <f>CONCATENATE("(",ROUND((D434/$H436)*100,1),")")</f>
        <v>(5)</v>
      </c>
      <c r="F434" s="302">
        <f>'Ind T6'!S180</f>
        <v>2.0908641956940759</v>
      </c>
      <c r="G434" s="299" t="str">
        <f>CONCATENATE("(",ROUND((F434/$H436)*100,1),")")</f>
        <v>(1.4)</v>
      </c>
      <c r="H434" s="302">
        <f>SUM(B434,D434,F434)</f>
        <v>30.351859930460563</v>
      </c>
      <c r="I434" s="299" t="str">
        <f>CONCATENATE("(",ROUND((H434/$H436)*100,1),")")</f>
        <v>(20.7)</v>
      </c>
      <c r="K434" s="302">
        <f>B439-B434</f>
        <v>1.2636126319632091</v>
      </c>
      <c r="L434" s="302">
        <f>D439-D434</f>
        <v>0.70395651206755172</v>
      </c>
      <c r="M434" s="302">
        <f>F439-F434</f>
        <v>-9.4848164737565188E-2</v>
      </c>
      <c r="N434" s="302">
        <f>SUM(K434:M434)</f>
        <v>1.8727209792931956</v>
      </c>
    </row>
    <row r="435" spans="1:14" x14ac:dyDescent="0.2">
      <c r="A435" s="282" t="s">
        <v>365</v>
      </c>
      <c r="B435" s="302">
        <f>'Ind T6'!Q179</f>
        <v>59.532579061134989</v>
      </c>
      <c r="C435" s="299" t="str">
        <f>CONCATENATE("(",ROUND((B435/$H436)*100,1),")")</f>
        <v>(40.6)</v>
      </c>
      <c r="D435" s="302">
        <f>'Ind T6'!R179</f>
        <v>48.926617328364848</v>
      </c>
      <c r="E435" s="299" t="str">
        <f>CONCATENATE("(",ROUND((D435/$H436)*100,1),")")</f>
        <v>(33.3)</v>
      </c>
      <c r="F435" s="302">
        <f>'Ind T6'!S179</f>
        <v>7.9159436800397538</v>
      </c>
      <c r="G435" s="299" t="str">
        <f>CONCATENATE("(",ROUND((F435/$H436)*100,1),")")</f>
        <v>(5.4)</v>
      </c>
      <c r="H435" s="302">
        <f t="shared" ref="H435" si="325">SUM(B435,D435,F435)</f>
        <v>116.3751400695396</v>
      </c>
      <c r="I435" s="299" t="str">
        <f>CONCATENATE("(",ROUND((H435/$H436)*100,1),")")</f>
        <v>(79.3)</v>
      </c>
      <c r="K435" s="302">
        <f t="shared" ref="K435:K436" si="326">B440-B435</f>
        <v>6.6430673874209774</v>
      </c>
      <c r="L435" s="302">
        <f t="shared" ref="L435:L436" si="327">D440-D435</f>
        <v>-0.88573595421382834</v>
      </c>
      <c r="M435" s="302">
        <f t="shared" ref="M435:M436" si="328">F440-F435</f>
        <v>1.1279475874994107</v>
      </c>
      <c r="N435" s="302">
        <f t="shared" ref="N435:N436" si="329">SUM(K435:M435)</f>
        <v>6.8852790207065597</v>
      </c>
    </row>
    <row r="436" spans="1:14" x14ac:dyDescent="0.2">
      <c r="A436" s="282" t="s">
        <v>363</v>
      </c>
      <c r="B436" s="302">
        <f>SUM(B434:B435)</f>
        <v>80.407632836217942</v>
      </c>
      <c r="C436" s="299" t="str">
        <f>CONCATENATE("(",ROUND((B436/$H436)*100,1),")")</f>
        <v>(54.8)</v>
      </c>
      <c r="D436" s="302">
        <f>SUM(D434:D435)</f>
        <v>56.312559288048377</v>
      </c>
      <c r="E436" s="299" t="str">
        <f>CONCATENATE("(",ROUND((D436/$H436)*100,1),")")</f>
        <v>(38.4)</v>
      </c>
      <c r="F436" s="302">
        <f>SUM(F434:F435)</f>
        <v>10.006807875733831</v>
      </c>
      <c r="G436" s="299" t="str">
        <f>CONCATENATE("(",ROUND((F436/$H436)*100,1),")")</f>
        <v>(6.8)</v>
      </c>
      <c r="H436" s="302">
        <f>SUM(H434:H435)</f>
        <v>146.72700000000015</v>
      </c>
      <c r="I436" s="299" t="str">
        <f>CONCATENATE("(",ROUND((H436/$H436)*100,1),")")</f>
        <v>(100)</v>
      </c>
      <c r="K436" s="302">
        <f t="shared" si="326"/>
        <v>7.9066800193841971</v>
      </c>
      <c r="L436" s="302">
        <f t="shared" si="327"/>
        <v>-0.18177944214627928</v>
      </c>
      <c r="M436" s="302">
        <f t="shared" si="328"/>
        <v>1.0330994227618451</v>
      </c>
      <c r="N436" s="302">
        <f t="shared" si="329"/>
        <v>8.7579999999997629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22.13866640704617</v>
      </c>
      <c r="C439" s="299" t="str">
        <f>CONCATENATE("(",ROUND((B439/$H441)*100,1),")")</f>
        <v>(14.2)</v>
      </c>
      <c r="D439" s="302">
        <f>'Ind T6'!W180</f>
        <v>8.0898984717510807</v>
      </c>
      <c r="E439" s="299" t="str">
        <f>CONCATENATE("(",ROUND((D439/$H441)*100,1),")")</f>
        <v>(5.2)</v>
      </c>
      <c r="F439" s="302">
        <f>'Ind T6'!X180</f>
        <v>1.9960160309565107</v>
      </c>
      <c r="G439" s="299" t="str">
        <f>CONCATENATE("(",ROUND((F439/$H441)*100,1),")")</f>
        <v>(1.3)</v>
      </c>
      <c r="H439" s="302">
        <f>SUM(B439,D439,F439)</f>
        <v>32.224580909753762</v>
      </c>
      <c r="I439" s="299" t="str">
        <f>CONCATENATE("(",ROUND((H439/$H441)*100,1),")")</f>
        <v>(20.7)</v>
      </c>
      <c r="K439" s="302">
        <f>B439-B429</f>
        <v>2.5723103593658756</v>
      </c>
      <c r="L439" s="302">
        <f>D439-D429</f>
        <v>1.3334728480546012</v>
      </c>
      <c r="M439" s="302">
        <f>F439-F429</f>
        <v>-6.933799451275835E-2</v>
      </c>
      <c r="N439" s="302">
        <f>SUM(K439:M439)</f>
        <v>3.8364452129077184</v>
      </c>
    </row>
    <row r="440" spans="1:14" x14ac:dyDescent="0.2">
      <c r="A440" s="282" t="s">
        <v>365</v>
      </c>
      <c r="B440" s="302">
        <f>'Ind T6'!V179</f>
        <v>66.175646448555966</v>
      </c>
      <c r="C440" s="299" t="str">
        <f>CONCATENATE("(",ROUND((B440/$H441)*100,1),")")</f>
        <v>(42.6)</v>
      </c>
      <c r="D440" s="302">
        <f>'Ind T6'!W179</f>
        <v>48.04088137415102</v>
      </c>
      <c r="E440" s="299" t="str">
        <f>CONCATENATE("(",ROUND((D440/$H441)*100,1),")")</f>
        <v>(30.9)</v>
      </c>
      <c r="F440" s="302">
        <f>'Ind T6'!X179</f>
        <v>9.0438912675391645</v>
      </c>
      <c r="G440" s="299" t="str">
        <f>CONCATENATE("(",ROUND((F440/$H441)*100,1),")")</f>
        <v>(5.8)</v>
      </c>
      <c r="H440" s="302">
        <f t="shared" ref="H440" si="330">SUM(B440,D440,F440)</f>
        <v>123.26041909024615</v>
      </c>
      <c r="I440" s="299" t="str">
        <f>CONCATENATE("(",ROUND((H440/$H441)*100,1),")")</f>
        <v>(79.3)</v>
      </c>
      <c r="K440" s="302">
        <f t="shared" ref="K440:K441" si="331">B440-B430</f>
        <v>11.820875630498335</v>
      </c>
      <c r="L440" s="302">
        <f t="shared" ref="L440:L441" si="332">D440-D430</f>
        <v>0.71729189835497209</v>
      </c>
      <c r="M440" s="302">
        <f t="shared" ref="M440:M441" si="333">F440-F430</f>
        <v>2.0363872582386566</v>
      </c>
      <c r="N440" s="302">
        <f t="shared" ref="N440:N441" si="334">SUM(K440:M440)</f>
        <v>14.574554787091964</v>
      </c>
    </row>
    <row r="441" spans="1:14" x14ac:dyDescent="0.2">
      <c r="A441" s="282" t="s">
        <v>363</v>
      </c>
      <c r="B441" s="302">
        <f>SUM(B439:B440)</f>
        <v>88.31431285560214</v>
      </c>
      <c r="C441" s="299" t="str">
        <f>CONCATENATE("(",ROUND((B441/$H441)*100,1),")")</f>
        <v>(56.8)</v>
      </c>
      <c r="D441" s="302">
        <f>SUM(D439:D440)</f>
        <v>56.130779845902097</v>
      </c>
      <c r="E441" s="299" t="str">
        <f>CONCATENATE("(",ROUND((D441/$H441)*100,1),")")</f>
        <v>(36.1)</v>
      </c>
      <c r="F441" s="302">
        <f>SUM(F439:F440)</f>
        <v>11.039907298495676</v>
      </c>
      <c r="G441" s="299" t="str">
        <f>CONCATENATE("(",ROUND((F441/$H441)*100,1),")")</f>
        <v>(7.1)</v>
      </c>
      <c r="H441" s="302">
        <f>SUM(H439:H440)</f>
        <v>155.4849999999999</v>
      </c>
      <c r="I441" s="299" t="str">
        <f>CONCATENATE("(",ROUND((H441/$H441)*100,1),")")</f>
        <v>(100)</v>
      </c>
      <c r="K441" s="302">
        <f t="shared" si="331"/>
        <v>14.393185989864207</v>
      </c>
      <c r="L441" s="302">
        <f t="shared" si="332"/>
        <v>2.0507647464095697</v>
      </c>
      <c r="M441" s="302">
        <f t="shared" si="333"/>
        <v>1.9670492637258992</v>
      </c>
      <c r="N441" s="302">
        <f t="shared" si="334"/>
        <v>18.410999999999675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5.3376406203169493</v>
      </c>
      <c r="C450" s="299" t="str">
        <f>CONCATENATE("(",ROUND((B450/$H452)*100,1),")")</f>
        <v>(20.1)</v>
      </c>
      <c r="D450" s="302">
        <f>'Ind T6'!M189</f>
        <v>3.951058564692798</v>
      </c>
      <c r="E450" s="299" t="str">
        <f>CONCATENATE("(",ROUND((D450/$H452)*100,1),")")</f>
        <v>(14.9)</v>
      </c>
      <c r="F450" s="302">
        <f>'Ind T6'!N189</f>
        <v>3.3609441814563024</v>
      </c>
      <c r="G450" s="299" t="str">
        <f>CONCATENATE("(",ROUND((F450/$H452)*100,1),")")</f>
        <v>(12.7)</v>
      </c>
      <c r="H450" s="302">
        <f>SUM(B450,D450,F450)</f>
        <v>12.64964336646605</v>
      </c>
      <c r="I450" s="299" t="str">
        <f>CONCATENATE("(",ROUND((H450/$H452)*100,1),")")</f>
        <v>(47.7)</v>
      </c>
      <c r="K450" s="302">
        <f>B455-B450</f>
        <v>-0.1301264838327878</v>
      </c>
      <c r="L450" s="302">
        <f>D455-D450</f>
        <v>-1.7798451643278312E-2</v>
      </c>
      <c r="M450" s="302">
        <f>F455-F450</f>
        <v>-0.30931738705090517</v>
      </c>
      <c r="N450" s="302">
        <f>SUM(K450:M450)</f>
        <v>-0.45724232252697128</v>
      </c>
    </row>
    <row r="451" spans="1:14" x14ac:dyDescent="0.2">
      <c r="A451" s="282" t="s">
        <v>365</v>
      </c>
      <c r="B451" s="302">
        <f>'Ind T6'!L188</f>
        <v>4.164881656015706</v>
      </c>
      <c r="C451" s="299" t="str">
        <f>CONCATENATE("(",ROUND((B451/$H452)*100,1),")")</f>
        <v>(15.7)</v>
      </c>
      <c r="D451" s="302">
        <f>'Ind T6'!M188</f>
        <v>6.8927600909017839</v>
      </c>
      <c r="E451" s="299" t="str">
        <f>CONCATENATE("(",ROUND((D451/$H452)*100,1),")")</f>
        <v>(26)</v>
      </c>
      <c r="F451" s="302">
        <f>'Ind T6'!N188</f>
        <v>2.814714886616434</v>
      </c>
      <c r="G451" s="299" t="str">
        <f>CONCATENATE("(",ROUND((F451/$H452)*100,1),")")</f>
        <v>(10.6)</v>
      </c>
      <c r="H451" s="302">
        <f t="shared" ref="H451" si="335">SUM(B451,D451,F451)</f>
        <v>13.872356633533924</v>
      </c>
      <c r="I451" s="299" t="str">
        <f>CONCATENATE("(",ROUND((H451/$H452)*100,1),")")</f>
        <v>(52.3)</v>
      </c>
      <c r="K451" s="302">
        <f t="shared" ref="K451:K452" si="336">B456-B451</f>
        <v>-0.35387469640818159</v>
      </c>
      <c r="L451" s="302">
        <f t="shared" ref="L451:L452" si="337">D456-D451</f>
        <v>-0.35644821628719114</v>
      </c>
      <c r="M451" s="302">
        <f t="shared" ref="M451:M452" si="338">F456-F451</f>
        <v>-0.49143476477759407</v>
      </c>
      <c r="N451" s="302">
        <f t="shared" ref="N451:N452" si="339">SUM(K451:M451)</f>
        <v>-1.2017576774729668</v>
      </c>
    </row>
    <row r="452" spans="1:14" x14ac:dyDescent="0.2">
      <c r="A452" s="282" t="s">
        <v>363</v>
      </c>
      <c r="B452" s="302">
        <f>SUM(B450:B451)</f>
        <v>9.5025222763326553</v>
      </c>
      <c r="C452" s="299" t="str">
        <f>CONCATENATE("(",ROUND((B452/$H452)*100,1),")")</f>
        <v>(35.8)</v>
      </c>
      <c r="D452" s="302">
        <f>SUM(D450:D451)</f>
        <v>10.843818655594582</v>
      </c>
      <c r="E452" s="299" t="str">
        <f>CONCATENATE("(",ROUND((D452/$H452)*100,1),")")</f>
        <v>(40.9)</v>
      </c>
      <c r="F452" s="302">
        <f>SUM(F450:F451)</f>
        <v>6.1756590680727363</v>
      </c>
      <c r="G452" s="299" t="str">
        <f>CONCATENATE("(",ROUND((F452/$H452)*100,1),")")</f>
        <v>(23.3)</v>
      </c>
      <c r="H452" s="302">
        <f>SUM(H450:H451)</f>
        <v>26.521999999999974</v>
      </c>
      <c r="I452" s="299" t="str">
        <f>CONCATENATE("(",ROUND((H452/$H452)*100,1),")")</f>
        <v>(100)</v>
      </c>
      <c r="K452" s="302">
        <f t="shared" si="336"/>
        <v>-0.48400118024096983</v>
      </c>
      <c r="L452" s="302">
        <f t="shared" si="337"/>
        <v>-0.37424666793046946</v>
      </c>
      <c r="M452" s="302">
        <f t="shared" si="338"/>
        <v>-0.80075215182849924</v>
      </c>
      <c r="N452" s="302">
        <f t="shared" si="339"/>
        <v>-1.6589999999999385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5.2075141364841615</v>
      </c>
      <c r="C455" s="299" t="str">
        <f>CONCATENATE("(",ROUND((B455/$H457)*100,1),")")</f>
        <v>(20.9)</v>
      </c>
      <c r="D455" s="302">
        <f>'Ind T6'!R189</f>
        <v>3.9332601130495197</v>
      </c>
      <c r="E455" s="299" t="str">
        <f>CONCATENATE("(",ROUND((D455/$H457)*100,1),")")</f>
        <v>(15.8)</v>
      </c>
      <c r="F455" s="302">
        <f>'Ind T6'!S189</f>
        <v>3.0516267944053972</v>
      </c>
      <c r="G455" s="299" t="str">
        <f>CONCATENATE("(",ROUND((F455/$H457)*100,1),")")</f>
        <v>(12.3)</v>
      </c>
      <c r="H455" s="302">
        <f>SUM(B455,D455,F455)</f>
        <v>12.192401043939078</v>
      </c>
      <c r="I455" s="299" t="str">
        <f>CONCATENATE("(",ROUND((H455/$H457)*100,1),")")</f>
        <v>(49)</v>
      </c>
      <c r="K455" s="302">
        <f>B460-B455</f>
        <v>5.8091168234585489E-2</v>
      </c>
      <c r="L455" s="302">
        <f>D460-D455</f>
        <v>0.20235260508962849</v>
      </c>
      <c r="M455" s="302">
        <f>F460-F455</f>
        <v>0.17066552975267735</v>
      </c>
      <c r="N455" s="302">
        <f>SUM(K455:M455)</f>
        <v>0.43110930307689133</v>
      </c>
    </row>
    <row r="456" spans="1:14" x14ac:dyDescent="0.2">
      <c r="A456" s="282" t="s">
        <v>365</v>
      </c>
      <c r="B456" s="302">
        <f>'Ind T6'!Q188</f>
        <v>3.8110069596075244</v>
      </c>
      <c r="C456" s="299" t="str">
        <f>CONCATENATE("(",ROUND((B456/$H457)*100,1),")")</f>
        <v>(15.3)</v>
      </c>
      <c r="D456" s="302">
        <f>'Ind T6'!R188</f>
        <v>6.5363118746145927</v>
      </c>
      <c r="E456" s="299" t="str">
        <f>CONCATENATE("(",ROUND((D456/$H457)*100,1),")")</f>
        <v>(26.3)</v>
      </c>
      <c r="F456" s="302">
        <f>'Ind T6'!S188</f>
        <v>2.3232801218388399</v>
      </c>
      <c r="G456" s="299" t="str">
        <f>CONCATENATE("(",ROUND((F456/$H457)*100,1),")")</f>
        <v>(9.3)</v>
      </c>
      <c r="H456" s="302">
        <f t="shared" ref="H456" si="340">SUM(B456,D456,F456)</f>
        <v>12.670598956060957</v>
      </c>
      <c r="I456" s="299" t="str">
        <f>CONCATENATE("(",ROUND((H456/$H457)*100,1),")")</f>
        <v>(51)</v>
      </c>
      <c r="K456" s="302">
        <f t="shared" ref="K456:K457" si="341">B461-B456</f>
        <v>-0.19211031792099265</v>
      </c>
      <c r="L456" s="302">
        <f t="shared" ref="L456:L457" si="342">D461-D456</f>
        <v>3.2623770838815069E-2</v>
      </c>
      <c r="M456" s="302">
        <f t="shared" ref="M456:M457" si="343">F461-F456</f>
        <v>0.15337724400524033</v>
      </c>
      <c r="N456" s="302">
        <f t="shared" ref="N456:N457" si="344">SUM(K456:M456)</f>
        <v>-6.1093030769372447E-3</v>
      </c>
    </row>
    <row r="457" spans="1:14" x14ac:dyDescent="0.2">
      <c r="A457" s="282" t="s">
        <v>363</v>
      </c>
      <c r="B457" s="302">
        <f>SUM(B455:B456)</f>
        <v>9.0185210960916855</v>
      </c>
      <c r="C457" s="299" t="str">
        <f>CONCATENATE("(",ROUND((B457/$H457)*100,1),")")</f>
        <v>(36.3)</v>
      </c>
      <c r="D457" s="302">
        <f>SUM(D455:D456)</f>
        <v>10.469571987664112</v>
      </c>
      <c r="E457" s="299" t="str">
        <f>CONCATENATE("(",ROUND((D457/$H457)*100,1),")")</f>
        <v>(42.1)</v>
      </c>
      <c r="F457" s="302">
        <f>SUM(F455:F456)</f>
        <v>5.3749069162442371</v>
      </c>
      <c r="G457" s="299" t="str">
        <f>CONCATENATE("(",ROUND((F457/$H457)*100,1),")")</f>
        <v>(21.6)</v>
      </c>
      <c r="H457" s="302">
        <f>SUM(H455:H456)</f>
        <v>24.863000000000035</v>
      </c>
      <c r="I457" s="299" t="str">
        <f>CONCATENATE("(",ROUND((H457/$H457)*100,1),")")</f>
        <v>(100)</v>
      </c>
      <c r="K457" s="302">
        <f t="shared" si="341"/>
        <v>-0.13401914968640583</v>
      </c>
      <c r="L457" s="302">
        <f t="shared" si="342"/>
        <v>0.23497637592844356</v>
      </c>
      <c r="M457" s="302">
        <f t="shared" si="343"/>
        <v>0.32404277375791768</v>
      </c>
      <c r="N457" s="302">
        <f t="shared" si="344"/>
        <v>0.42499999999995541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5.265605304718747</v>
      </c>
      <c r="C460" s="299" t="str">
        <f>CONCATENATE("(",ROUND((B460/$H462)*100,1),")")</f>
        <v>(20.8)</v>
      </c>
      <c r="D460" s="302">
        <f>'Ind T6'!W189</f>
        <v>4.1356127181391482</v>
      </c>
      <c r="E460" s="299" t="str">
        <f>CONCATENATE("(",ROUND((D460/$H462)*100,1),")")</f>
        <v>(16.4)</v>
      </c>
      <c r="F460" s="302">
        <f>'Ind T6'!X189</f>
        <v>3.2222923241580745</v>
      </c>
      <c r="G460" s="299" t="str">
        <f>CONCATENATE("(",ROUND((F460/$H462)*100,1),")")</f>
        <v>(12.7)</v>
      </c>
      <c r="H460" s="302">
        <f>SUM(B460,D460,F460)</f>
        <v>12.623510347015969</v>
      </c>
      <c r="I460" s="299" t="str">
        <f>CONCATENATE("(",ROUND((H460/$H462)*100,1),")")</f>
        <v>(49.9)</v>
      </c>
      <c r="K460" s="302">
        <f>B460-B450</f>
        <v>-7.203531559820231E-2</v>
      </c>
      <c r="L460" s="302">
        <f>D460-D450</f>
        <v>0.18455415344635018</v>
      </c>
      <c r="M460" s="302">
        <f>F460-F450</f>
        <v>-0.13865185729822782</v>
      </c>
      <c r="N460" s="302">
        <f>SUM(K460:M460)</f>
        <v>-2.6133019450079953E-2</v>
      </c>
    </row>
    <row r="461" spans="1:14" x14ac:dyDescent="0.2">
      <c r="A461" s="282" t="s">
        <v>365</v>
      </c>
      <c r="B461" s="302">
        <f>'Ind T6'!V188</f>
        <v>3.6188966416865318</v>
      </c>
      <c r="C461" s="299" t="str">
        <f>CONCATENATE("(",ROUND((B461/$H462)*100,1),")")</f>
        <v>(14.3)</v>
      </c>
      <c r="D461" s="302">
        <f>'Ind T6'!W188</f>
        <v>6.5689356454534078</v>
      </c>
      <c r="E461" s="299" t="str">
        <f>CONCATENATE("(",ROUND((D461/$H462)*100,1),")")</f>
        <v>(26)</v>
      </c>
      <c r="F461" s="302">
        <f>'Ind T6'!X188</f>
        <v>2.4766573658440802</v>
      </c>
      <c r="G461" s="299" t="str">
        <f>CONCATENATE("(",ROUND((F461/$H462)*100,1),")")</f>
        <v>(9.8)</v>
      </c>
      <c r="H461" s="302">
        <f t="shared" ref="H461" si="345">SUM(B461,D461,F461)</f>
        <v>12.66448965298402</v>
      </c>
      <c r="I461" s="299" t="str">
        <f>CONCATENATE("(",ROUND((H461/$H462)*100,1),")")</f>
        <v>(50.1)</v>
      </c>
      <c r="K461" s="302">
        <f t="shared" ref="K461:K462" si="346">B461-B451</f>
        <v>-0.54598501432917423</v>
      </c>
      <c r="L461" s="302">
        <f t="shared" ref="L461:L462" si="347">D461-D451</f>
        <v>-0.32382444544837607</v>
      </c>
      <c r="M461" s="302">
        <f t="shared" ref="M461:M462" si="348">F461-F451</f>
        <v>-0.33805752077235374</v>
      </c>
      <c r="N461" s="302">
        <f t="shared" ref="N461:N462" si="349">SUM(K461:M461)</f>
        <v>-1.207866980549904</v>
      </c>
    </row>
    <row r="462" spans="1:14" x14ac:dyDescent="0.2">
      <c r="A462" s="282" t="s">
        <v>363</v>
      </c>
      <c r="B462" s="302">
        <f>SUM(B460:B461)</f>
        <v>8.8845019464052797</v>
      </c>
      <c r="C462" s="299" t="str">
        <f>CONCATENATE("(",ROUND((B462/$H462)*100,1),")")</f>
        <v>(35.1)</v>
      </c>
      <c r="D462" s="302">
        <f>SUM(D460:D461)</f>
        <v>10.704548363592556</v>
      </c>
      <c r="E462" s="299" t="str">
        <f>CONCATENATE("(",ROUND((D462/$H462)*100,1),")")</f>
        <v>(42.3)</v>
      </c>
      <c r="F462" s="302">
        <f>SUM(F460:F461)</f>
        <v>5.6989496900021548</v>
      </c>
      <c r="G462" s="299" t="str">
        <f>CONCATENATE("(",ROUND((F462/$H462)*100,1),")")</f>
        <v>(22.5)</v>
      </c>
      <c r="H462" s="302">
        <f>SUM(H460:H461)</f>
        <v>25.28799999999999</v>
      </c>
      <c r="I462" s="299" t="str">
        <f>CONCATENATE("(",ROUND((H462/$H462)*100,1),")")</f>
        <v>(100)</v>
      </c>
      <c r="K462" s="302">
        <f t="shared" si="346"/>
        <v>-0.61802032992737566</v>
      </c>
      <c r="L462" s="302">
        <f t="shared" si="347"/>
        <v>-0.1392702920020259</v>
      </c>
      <c r="M462" s="302">
        <f t="shared" si="348"/>
        <v>-0.47670937807058156</v>
      </c>
      <c r="N462" s="302">
        <f t="shared" si="349"/>
        <v>-1.2339999999999831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5.4879775261197938</v>
      </c>
      <c r="C471" s="299" t="str">
        <f>CONCATENATE("(",ROUND((B471/$H473)*100,1),")")</f>
        <v>(18.2)</v>
      </c>
      <c r="D471" s="302">
        <f>'Ind T6'!M198</f>
        <v>2.0739857578593215</v>
      </c>
      <c r="E471" s="299" t="str">
        <f>CONCATENATE("(",ROUND((D471/$H473)*100,1),")")</f>
        <v>(6.9)</v>
      </c>
      <c r="F471" s="302">
        <f>'Ind T6'!N198</f>
        <v>2.9893790070282527</v>
      </c>
      <c r="G471" s="299" t="str">
        <f>CONCATENATE("(",ROUND((F471/$H473)*100,1),")")</f>
        <v>(9.9)</v>
      </c>
      <c r="H471" s="302">
        <f>SUM(B471,D471,F471)</f>
        <v>10.551342291007368</v>
      </c>
      <c r="I471" s="299" t="str">
        <f>CONCATENATE("(",ROUND((H471/$H473)*100,1),")")</f>
        <v>(35)</v>
      </c>
      <c r="K471" s="302">
        <f>B476-B471</f>
        <v>-0.11548766250278764</v>
      </c>
      <c r="L471" s="302">
        <f>D476-D471</f>
        <v>-0.11498067048774252</v>
      </c>
      <c r="M471" s="302">
        <f>F476-F471</f>
        <v>-6.6748049267626897E-2</v>
      </c>
      <c r="N471" s="302">
        <f>SUM(K471:M471)</f>
        <v>-0.29721638225815705</v>
      </c>
    </row>
    <row r="472" spans="1:14" x14ac:dyDescent="0.2">
      <c r="A472" s="282" t="s">
        <v>365</v>
      </c>
      <c r="B472" s="302">
        <f>'Ind T6'!L197</f>
        <v>4.629988066189564</v>
      </c>
      <c r="C472" s="299" t="str">
        <f>CONCATENATE("(",ROUND((B472/$H473)*100,1),")")</f>
        <v>(15.3)</v>
      </c>
      <c r="D472" s="302">
        <f>'Ind T6'!M197</f>
        <v>4.6435721690921472</v>
      </c>
      <c r="E472" s="299" t="str">
        <f>CONCATENATE("(",ROUND((D472/$H473)*100,1),")")</f>
        <v>(15.4)</v>
      </c>
      <c r="F472" s="302">
        <f>'Ind T6'!N197</f>
        <v>10.358097473710899</v>
      </c>
      <c r="G472" s="299" t="str">
        <f>CONCATENATE("(",ROUND((F472/$H473)*100,1),")")</f>
        <v>(34.3)</v>
      </c>
      <c r="H472" s="302">
        <f t="shared" ref="H472" si="350">SUM(B472,D472,F472)</f>
        <v>19.631657708992609</v>
      </c>
      <c r="I472" s="299" t="str">
        <f>CONCATENATE("(",ROUND((H472/$H473)*100,1),")")</f>
        <v>(65)</v>
      </c>
      <c r="K472" s="302">
        <f t="shared" ref="K472:K473" si="351">B477-B472</f>
        <v>-0.37856775043372348</v>
      </c>
      <c r="L472" s="302">
        <f t="shared" ref="L472:L473" si="352">D477-D472</f>
        <v>-0.30394811243958486</v>
      </c>
      <c r="M472" s="302">
        <f t="shared" ref="M472:M473" si="353">F477-F472</f>
        <v>-0.50926775486850318</v>
      </c>
      <c r="N472" s="302">
        <f t="shared" ref="N472:N473" si="354">SUM(K472:M472)</f>
        <v>-1.1917836177418115</v>
      </c>
    </row>
    <row r="473" spans="1:14" x14ac:dyDescent="0.2">
      <c r="A473" s="282" t="s">
        <v>363</v>
      </c>
      <c r="B473" s="302">
        <f>SUM(B471:B472)</f>
        <v>10.117965592309357</v>
      </c>
      <c r="C473" s="299" t="str">
        <f>CONCATENATE("(",ROUND((B473/$H473)*100,1),")")</f>
        <v>(33.5)</v>
      </c>
      <c r="D473" s="302">
        <f>SUM(D471:D472)</f>
        <v>6.7175579269514687</v>
      </c>
      <c r="E473" s="299" t="str">
        <f>CONCATENATE("(",ROUND((D473/$H473)*100,1),")")</f>
        <v>(22.3)</v>
      </c>
      <c r="F473" s="302">
        <f>SUM(F471:F472)</f>
        <v>13.347476480739152</v>
      </c>
      <c r="G473" s="299" t="str">
        <f>CONCATENATE("(",ROUND((F473/$H473)*100,1),")")</f>
        <v>(44.2)</v>
      </c>
      <c r="H473" s="302">
        <f>SUM(H471:H472)</f>
        <v>30.182999999999979</v>
      </c>
      <c r="I473" s="299" t="str">
        <f>CONCATENATE("(",ROUND((H473/$H473)*100,1),")")</f>
        <v>(100)</v>
      </c>
      <c r="K473" s="302">
        <f t="shared" si="351"/>
        <v>-0.49405541293651112</v>
      </c>
      <c r="L473" s="302">
        <f t="shared" si="352"/>
        <v>-0.4189287829273276</v>
      </c>
      <c r="M473" s="302">
        <f t="shared" si="353"/>
        <v>-0.57601580413613007</v>
      </c>
      <c r="N473" s="302">
        <f t="shared" si="354"/>
        <v>-1.4889999999999688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5.3724898636170062</v>
      </c>
      <c r="C476" s="299" t="str">
        <f>CONCATENATE("(",ROUND((B476/$H478)*100,1),")")</f>
        <v>(18.7)</v>
      </c>
      <c r="D476" s="302">
        <f>'Ind T6'!R198</f>
        <v>1.959005087371579</v>
      </c>
      <c r="E476" s="299" t="str">
        <f>CONCATENATE("(",ROUND((D476/$H478)*100,1),")")</f>
        <v>(6.8)</v>
      </c>
      <c r="F476" s="302">
        <f>'Ind T6'!S198</f>
        <v>2.9226309577606258</v>
      </c>
      <c r="G476" s="299" t="str">
        <f>CONCATENATE("(",ROUND((F476/$H478)*100,1),")")</f>
        <v>(10.2)</v>
      </c>
      <c r="H476" s="302">
        <f>SUM(B476,D476,F476)</f>
        <v>10.254125908749211</v>
      </c>
      <c r="I476" s="299" t="str">
        <f>CONCATENATE("(",ROUND((H476/$H478)*100,1),")")</f>
        <v>(35.7)</v>
      </c>
      <c r="K476" s="302">
        <f>B481-B476</f>
        <v>0.20464138582678526</v>
      </c>
      <c r="L476" s="302">
        <f>D481-D476</f>
        <v>-1.2353937640441792E-2</v>
      </c>
      <c r="M476" s="302">
        <f>F481-F476</f>
        <v>9.8720043925776046E-2</v>
      </c>
      <c r="N476" s="302">
        <f>SUM(K476:M476)</f>
        <v>0.29100749211211951</v>
      </c>
    </row>
    <row r="477" spans="1:14" x14ac:dyDescent="0.2">
      <c r="A477" s="282" t="s">
        <v>365</v>
      </c>
      <c r="B477" s="302">
        <f>'Ind T6'!Q197</f>
        <v>4.2514203157558406</v>
      </c>
      <c r="C477" s="299" t="str">
        <f>CONCATENATE("(",ROUND((B477/$H478)*100,1),")")</f>
        <v>(14.8)</v>
      </c>
      <c r="D477" s="302">
        <f>'Ind T6'!R197</f>
        <v>4.3396240566525623</v>
      </c>
      <c r="E477" s="299" t="str">
        <f>CONCATENATE("(",ROUND((D477/$H478)*100,1),")")</f>
        <v>(15.1)</v>
      </c>
      <c r="F477" s="302">
        <f>'Ind T6'!S197</f>
        <v>9.8488297188423957</v>
      </c>
      <c r="G477" s="299" t="str">
        <f>CONCATENATE("(",ROUND((F477/$H478)*100,1),")")</f>
        <v>(34.3)</v>
      </c>
      <c r="H477" s="302">
        <f t="shared" ref="H477" si="355">SUM(B477,D477,F477)</f>
        <v>18.4398740912508</v>
      </c>
      <c r="I477" s="299" t="str">
        <f>CONCATENATE("(",ROUND((H477/$H478)*100,1),")")</f>
        <v>(64.3)</v>
      </c>
      <c r="K477" s="302">
        <f t="shared" ref="K477:K478" si="356">B482-B477</f>
        <v>-0.2300198012415553</v>
      </c>
      <c r="L477" s="302">
        <f t="shared" ref="L477:L478" si="357">D482-D477</f>
        <v>-0.17775722367819036</v>
      </c>
      <c r="M477" s="302">
        <f t="shared" ref="M477:M478" si="358">F482-F477</f>
        <v>-0.24323046719240438</v>
      </c>
      <c r="N477" s="302">
        <f t="shared" ref="N477:N478" si="359">SUM(K477:M477)</f>
        <v>-0.65100749211215003</v>
      </c>
    </row>
    <row r="478" spans="1:14" x14ac:dyDescent="0.2">
      <c r="A478" s="282" t="s">
        <v>363</v>
      </c>
      <c r="B478" s="302">
        <f>SUM(B476:B477)</f>
        <v>9.6239101793728459</v>
      </c>
      <c r="C478" s="299" t="str">
        <f>CONCATENATE("(",ROUND((B478/$H478)*100,1),")")</f>
        <v>(33.5)</v>
      </c>
      <c r="D478" s="302">
        <f>SUM(D476:D477)</f>
        <v>6.2986291440241411</v>
      </c>
      <c r="E478" s="299" t="str">
        <f>CONCATENATE("(",ROUND((D478/$H478)*100,1),")")</f>
        <v>(22)</v>
      </c>
      <c r="F478" s="302">
        <f>SUM(F476:F477)</f>
        <v>12.771460676603022</v>
      </c>
      <c r="G478" s="299" t="str">
        <f>CONCATENATE("(",ROUND((F478/$H478)*100,1),")")</f>
        <v>(44.5)</v>
      </c>
      <c r="H478" s="302">
        <f>SUM(H476:H477)</f>
        <v>28.69400000000001</v>
      </c>
      <c r="I478" s="299" t="str">
        <f>CONCATENATE("(",ROUND((H478/$H478)*100,1),")")</f>
        <v>(100)</v>
      </c>
      <c r="K478" s="302">
        <f t="shared" si="356"/>
        <v>-2.5378415414769151E-2</v>
      </c>
      <c r="L478" s="302">
        <f t="shared" si="357"/>
        <v>-0.19011116131863215</v>
      </c>
      <c r="M478" s="302">
        <f t="shared" si="358"/>
        <v>-0.14451042326662922</v>
      </c>
      <c r="N478" s="302">
        <f t="shared" si="359"/>
        <v>-0.36000000000003052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5.5771312494437915</v>
      </c>
      <c r="C481" s="299" t="str">
        <f>CONCATENATE("(",ROUND((B481/$H483)*100,1),")")</f>
        <v>(19.7)</v>
      </c>
      <c r="D481" s="302">
        <f>'Ind T6'!W198</f>
        <v>1.9466511497311372</v>
      </c>
      <c r="E481" s="299" t="str">
        <f>CONCATENATE("(",ROUND((D481/$H483)*100,1),")")</f>
        <v>(6.9)</v>
      </c>
      <c r="F481" s="302">
        <f>'Ind T6'!X198</f>
        <v>3.0213510016864018</v>
      </c>
      <c r="G481" s="299" t="str">
        <f>CONCATENATE("(",ROUND((F481/$H483)*100,1),")")</f>
        <v>(10.7)</v>
      </c>
      <c r="H481" s="302">
        <f>SUM(B481,D481,F481)</f>
        <v>10.54513340086133</v>
      </c>
      <c r="I481" s="299" t="str">
        <f>CONCATENATE("(",ROUND((H481/$H483)*100,1),")")</f>
        <v>(37.2)</v>
      </c>
      <c r="K481" s="302">
        <f>B481-B471</f>
        <v>8.9153723323997625E-2</v>
      </c>
      <c r="L481" s="302">
        <f>D481-D471</f>
        <v>-0.12733460812818431</v>
      </c>
      <c r="M481" s="302">
        <f>F481-F471</f>
        <v>3.197199465814915E-2</v>
      </c>
      <c r="N481" s="302">
        <f>SUM(K481:M481)</f>
        <v>-6.2088901460375379E-3</v>
      </c>
    </row>
    <row r="482" spans="1:14" x14ac:dyDescent="0.2">
      <c r="A482" s="282" t="s">
        <v>365</v>
      </c>
      <c r="B482" s="302">
        <f>'Ind T6'!V197</f>
        <v>4.0214005145142853</v>
      </c>
      <c r="C482" s="299" t="str">
        <f>CONCATENATE("(",ROUND((B482/$H483)*100,1),")")</f>
        <v>(14.2)</v>
      </c>
      <c r="D482" s="302">
        <f>'Ind T6'!W197</f>
        <v>4.161866832974372</v>
      </c>
      <c r="E482" s="299" t="str">
        <f>CONCATENATE("(",ROUND((D482/$H483)*100,1),")")</f>
        <v>(14.7)</v>
      </c>
      <c r="F482" s="302">
        <f>'Ind T6'!X197</f>
        <v>9.6055992516499913</v>
      </c>
      <c r="G482" s="299" t="str">
        <f>CONCATENATE("(",ROUND((F482/$H483)*100,1),")")</f>
        <v>(33.9)</v>
      </c>
      <c r="H482" s="302">
        <f t="shared" ref="H482" si="360">SUM(B482,D482,F482)</f>
        <v>17.78886659913865</v>
      </c>
      <c r="I482" s="299" t="str">
        <f>CONCATENATE("(",ROUND((H482/$H483)*100,1),")")</f>
        <v>(62.8)</v>
      </c>
      <c r="K482" s="302">
        <f t="shared" ref="K482:K483" si="361">B482-B472</f>
        <v>-0.60858755167527878</v>
      </c>
      <c r="L482" s="302">
        <f t="shared" ref="L482:L483" si="362">D482-D472</f>
        <v>-0.48170533611777522</v>
      </c>
      <c r="M482" s="302">
        <f t="shared" ref="M482:M483" si="363">F482-F472</f>
        <v>-0.75249822206090755</v>
      </c>
      <c r="N482" s="302">
        <f t="shared" ref="N482:N483" si="364">SUM(K482:M482)</f>
        <v>-1.8427911098539616</v>
      </c>
    </row>
    <row r="483" spans="1:14" x14ac:dyDescent="0.2">
      <c r="A483" s="282" t="s">
        <v>363</v>
      </c>
      <c r="B483" s="302">
        <f>SUM(B481:B482)</f>
        <v>9.5985317639580767</v>
      </c>
      <c r="C483" s="299" t="str">
        <f>CONCATENATE("(",ROUND((B483/$H483)*100,1),")")</f>
        <v>(33.9)</v>
      </c>
      <c r="D483" s="302">
        <f>SUM(D481:D482)</f>
        <v>6.1085179827055089</v>
      </c>
      <c r="E483" s="299" t="str">
        <f>CONCATENATE("(",ROUND((D483/$H483)*100,1),")")</f>
        <v>(21.6)</v>
      </c>
      <c r="F483" s="302">
        <f>SUM(F481:F482)</f>
        <v>12.626950253336393</v>
      </c>
      <c r="G483" s="299" t="str">
        <f>CONCATENATE("(",ROUND((F483/$H483)*100,1),")")</f>
        <v>(44.6)</v>
      </c>
      <c r="H483" s="302">
        <f>SUM(H481:H482)</f>
        <v>28.333999999999982</v>
      </c>
      <c r="I483" s="299" t="str">
        <f>CONCATENATE("(",ROUND((H483/$H483)*100,1),")")</f>
        <v>(100)</v>
      </c>
      <c r="K483" s="302">
        <f t="shared" si="361"/>
        <v>-0.51943382835128027</v>
      </c>
      <c r="L483" s="302">
        <f t="shared" si="362"/>
        <v>-0.60903994424595975</v>
      </c>
      <c r="M483" s="302">
        <f t="shared" si="363"/>
        <v>-0.72052622740275929</v>
      </c>
      <c r="N483" s="302">
        <f t="shared" si="364"/>
        <v>-1.8489999999999993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Derbyshire and Nottinghamshire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1.2934866659413136</v>
      </c>
      <c r="C8" s="300">
        <v>1.0090517484170702</v>
      </c>
      <c r="D8" s="300">
        <v>0.51726881024011706</v>
      </c>
      <c r="E8" s="300">
        <f>SUM(B8:D8)</f>
        <v>2.8198072245985006</v>
      </c>
      <c r="F8" s="300"/>
      <c r="G8" s="300">
        <v>1.1142137404411956</v>
      </c>
      <c r="H8" s="300">
        <v>1.5264939669880997</v>
      </c>
      <c r="I8" s="300">
        <v>2.2826934253092239</v>
      </c>
      <c r="J8" s="300">
        <f>SUM(G8:I8)</f>
        <v>4.923401132738519</v>
      </c>
      <c r="K8" s="300"/>
      <c r="L8" s="300">
        <v>2.4655553644691452</v>
      </c>
      <c r="M8" s="300">
        <v>0.52139517972435367</v>
      </c>
      <c r="N8" s="300">
        <v>1.2724126476961823</v>
      </c>
      <c r="O8" s="300">
        <f>SUM(L8:N8)</f>
        <v>4.2593631918896815</v>
      </c>
      <c r="P8" s="300"/>
      <c r="Q8" s="300">
        <v>2.4127069899581071</v>
      </c>
      <c r="R8" s="300">
        <v>0.49450462020946767</v>
      </c>
      <c r="S8" s="300">
        <v>1.2628258482738086</v>
      </c>
      <c r="T8" s="300">
        <f>SUM(Q8:S8)</f>
        <v>4.1700374584413833</v>
      </c>
      <c r="U8" s="300"/>
      <c r="V8" s="300">
        <v>2.2663519260867599</v>
      </c>
      <c r="W8" s="300">
        <v>0.43205567541046924</v>
      </c>
      <c r="X8" s="300">
        <v>1.2229873651712642</v>
      </c>
      <c r="Y8" s="300">
        <f>SUM(V8:X8)</f>
        <v>3.9213949666684935</v>
      </c>
    </row>
    <row r="9" spans="1:25" x14ac:dyDescent="0.2">
      <c r="A9" s="260" t="s">
        <v>364</v>
      </c>
      <c r="B9" s="300">
        <v>2.7191222979889864</v>
      </c>
      <c r="C9" s="300">
        <v>0.66357659413329673</v>
      </c>
      <c r="D9" s="300">
        <v>2.5164938832792285</v>
      </c>
      <c r="E9" s="300">
        <f t="shared" ref="E9:E10" si="0">SUM(B9:D9)</f>
        <v>5.8991927754015112</v>
      </c>
      <c r="F9" s="300"/>
      <c r="G9" s="300">
        <v>2.6442314700669969</v>
      </c>
      <c r="H9" s="300">
        <v>5.3913568086369532E-2</v>
      </c>
      <c r="I9" s="300">
        <v>2.3954538291080922</v>
      </c>
      <c r="J9" s="300">
        <f t="shared" ref="J9:J10" si="1">SUM(G9:I9)</f>
        <v>5.0935988672614592</v>
      </c>
      <c r="K9" s="300"/>
      <c r="L9" s="300">
        <v>6.7680890352629728</v>
      </c>
      <c r="M9" s="300">
        <v>0.8336368326733159</v>
      </c>
      <c r="N9" s="300">
        <v>3.2869109401740553</v>
      </c>
      <c r="O9" s="300">
        <f t="shared" ref="O9:O10" si="2">SUM(L9:N9)</f>
        <v>10.888636808110343</v>
      </c>
      <c r="P9" s="300"/>
      <c r="Q9" s="300">
        <v>6.8454151970636667</v>
      </c>
      <c r="R9" s="300">
        <v>0.8214498236462584</v>
      </c>
      <c r="S9" s="300">
        <v>3.1200975208487103</v>
      </c>
      <c r="T9" s="300">
        <f t="shared" ref="T9:T10" si="3">SUM(Q9:S9)</f>
        <v>10.786962541558635</v>
      </c>
      <c r="U9" s="300"/>
      <c r="V9" s="300">
        <v>6.9783089882643274</v>
      </c>
      <c r="W9" s="300">
        <v>0.77688710838302344</v>
      </c>
      <c r="X9" s="300">
        <v>2.7154089366841858</v>
      </c>
      <c r="Y9" s="300">
        <f t="shared" ref="Y9:Y10" si="4">SUM(V9:X9)</f>
        <v>10.470605033331537</v>
      </c>
    </row>
    <row r="10" spans="1:25" x14ac:dyDescent="0.2">
      <c r="A10" s="264" t="s">
        <v>363</v>
      </c>
      <c r="B10" s="301">
        <f>SUM(B8:B9)</f>
        <v>4.0126089639303002</v>
      </c>
      <c r="C10" s="301">
        <f t="shared" ref="C10:D10" si="5">SUM(C8:C9)</f>
        <v>1.672628342550367</v>
      </c>
      <c r="D10" s="301">
        <f t="shared" si="5"/>
        <v>3.0337626935193454</v>
      </c>
      <c r="E10" s="301">
        <f t="shared" si="0"/>
        <v>8.7190000000000119</v>
      </c>
      <c r="F10" s="301"/>
      <c r="G10" s="301">
        <f>SUM(G8:G9)</f>
        <v>3.7584452105081922</v>
      </c>
      <c r="H10" s="301">
        <f t="shared" ref="H10" si="6">SUM(H8:H9)</f>
        <v>1.5804075350744693</v>
      </c>
      <c r="I10" s="301">
        <f t="shared" ref="I10" si="7">SUM(I8:I9)</f>
        <v>4.6781472544173166</v>
      </c>
      <c r="J10" s="301">
        <f t="shared" si="1"/>
        <v>10.016999999999978</v>
      </c>
      <c r="K10" s="301"/>
      <c r="L10" s="301">
        <f>SUM(L8:L9)</f>
        <v>9.2336443997321176</v>
      </c>
      <c r="M10" s="301">
        <f t="shared" ref="M10" si="8">SUM(M8:M9)</f>
        <v>1.3550320123976696</v>
      </c>
      <c r="N10" s="301">
        <f t="shared" ref="N10" si="9">SUM(N8:N9)</f>
        <v>4.5593235878702378</v>
      </c>
      <c r="O10" s="301">
        <f t="shared" si="2"/>
        <v>15.148000000000025</v>
      </c>
      <c r="P10" s="301"/>
      <c r="Q10" s="301">
        <f>SUM(Q8:Q9)</f>
        <v>9.2581221870217743</v>
      </c>
      <c r="R10" s="301">
        <f t="shared" ref="R10" si="10">SUM(R8:R9)</f>
        <v>1.315954443855726</v>
      </c>
      <c r="S10" s="301">
        <f t="shared" ref="S10" si="11">SUM(S8:S9)</f>
        <v>4.3829233691225191</v>
      </c>
      <c r="T10" s="301">
        <f t="shared" si="3"/>
        <v>14.957000000000019</v>
      </c>
      <c r="U10" s="301"/>
      <c r="V10" s="301">
        <f>SUM(V8:V9)</f>
        <v>9.2446609143510869</v>
      </c>
      <c r="W10" s="301">
        <f t="shared" ref="W10" si="12">SUM(W8:W9)</f>
        <v>1.2089427837934927</v>
      </c>
      <c r="X10" s="301">
        <f t="shared" ref="X10" si="13">SUM(X8:X9)</f>
        <v>3.93839630185545</v>
      </c>
      <c r="Y10" s="301">
        <f t="shared" si="4"/>
        <v>14.39200000000003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0.19395505014321299</v>
      </c>
      <c r="C17" s="300">
        <v>0.11223030085978504</v>
      </c>
      <c r="D17" s="300">
        <v>3.7661174784980417E-4</v>
      </c>
      <c r="E17" s="300">
        <f>SUM(B17:D17)</f>
        <v>0.30656196275084785</v>
      </c>
      <c r="F17" s="300"/>
      <c r="G17" s="300">
        <v>0.2289962871285259</v>
      </c>
      <c r="H17" s="300">
        <v>5.2845297029580227E-2</v>
      </c>
      <c r="I17" s="300">
        <v>4.0965346535469651E-4</v>
      </c>
      <c r="J17" s="300">
        <f>SUM(G17:I17)</f>
        <v>0.28225123762346083</v>
      </c>
      <c r="K17" s="300"/>
      <c r="L17" s="300">
        <v>0.17219428712062806</v>
      </c>
      <c r="M17" s="300">
        <v>4.9899532134728045E-2</v>
      </c>
      <c r="N17" s="300">
        <v>0</v>
      </c>
      <c r="O17" s="300">
        <f>SUM(L17:N17)</f>
        <v>0.2220938192553561</v>
      </c>
      <c r="P17" s="300"/>
      <c r="Q17" s="300">
        <v>0.1294051282043526</v>
      </c>
      <c r="R17" s="300">
        <v>3.8328205127732044E-2</v>
      </c>
      <c r="S17" s="300">
        <v>0</v>
      </c>
      <c r="T17" s="300">
        <f>SUM(Q17:S17)</f>
        <v>0.16773333333208465</v>
      </c>
      <c r="U17" s="300"/>
      <c r="V17" s="300">
        <v>8.3165801037575079E-2</v>
      </c>
      <c r="W17" s="300">
        <v>2.6385936875137499E-2</v>
      </c>
      <c r="X17" s="300">
        <v>0</v>
      </c>
      <c r="Y17" s="300">
        <f>SUM(V17:X17)</f>
        <v>0.10955173791271258</v>
      </c>
    </row>
    <row r="18" spans="1:25" x14ac:dyDescent="0.2">
      <c r="A18" s="260" t="s">
        <v>364</v>
      </c>
      <c r="B18" s="300">
        <v>1.758776862463683</v>
      </c>
      <c r="C18" s="300">
        <v>3.7661174785470757E-2</v>
      </c>
      <c r="D18" s="300">
        <v>0</v>
      </c>
      <c r="E18" s="300">
        <f t="shared" ref="E18:E19" si="14">SUM(B18:D18)</f>
        <v>1.7964380372491537</v>
      </c>
      <c r="F18" s="300"/>
      <c r="G18" s="300">
        <v>1.3629170792082417</v>
      </c>
      <c r="H18" s="300">
        <v>9.8316831682964696E-3</v>
      </c>
      <c r="I18" s="300">
        <v>0</v>
      </c>
      <c r="J18" s="300">
        <f t="shared" ref="J18:J19" si="15">SUM(G18:I18)</f>
        <v>1.3727487623765382</v>
      </c>
      <c r="K18" s="300"/>
      <c r="L18" s="300">
        <v>1.3444242797355397</v>
      </c>
      <c r="M18" s="300">
        <v>9.4481901009105085E-2</v>
      </c>
      <c r="N18" s="300">
        <v>0</v>
      </c>
      <c r="O18" s="300">
        <f t="shared" ref="O18:O19" si="16">SUM(L18:N18)</f>
        <v>1.4389061807446448</v>
      </c>
      <c r="P18" s="300"/>
      <c r="Q18" s="300">
        <v>1.0158871794888205</v>
      </c>
      <c r="R18" s="300">
        <v>7.4379487179095122E-2</v>
      </c>
      <c r="S18" s="300">
        <v>0</v>
      </c>
      <c r="T18" s="300">
        <f t="shared" ref="T18:T19" si="17">SUM(Q18:S18)</f>
        <v>1.0902666666679155</v>
      </c>
      <c r="U18" s="300"/>
      <c r="V18" s="300">
        <v>0.6740103875369805</v>
      </c>
      <c r="W18" s="300">
        <v>5.2437874550305075E-2</v>
      </c>
      <c r="X18" s="300">
        <v>0</v>
      </c>
      <c r="Y18" s="300">
        <f t="shared" ref="Y18:Y19" si="18">SUM(V18:X18)</f>
        <v>0.72644826208728563</v>
      </c>
    </row>
    <row r="19" spans="1:25" x14ac:dyDescent="0.2">
      <c r="A19" s="264" t="s">
        <v>363</v>
      </c>
      <c r="B19" s="301">
        <f>SUM(B17:B18)</f>
        <v>1.952731912606896</v>
      </c>
      <c r="C19" s="301">
        <f t="shared" ref="C19" si="19">SUM(C17:C18)</f>
        <v>0.14989147564525579</v>
      </c>
      <c r="D19" s="301">
        <f t="shared" ref="D19" si="20">SUM(D17:D18)</f>
        <v>3.7661174784980417E-4</v>
      </c>
      <c r="E19" s="301">
        <f t="shared" si="14"/>
        <v>2.1030000000000015</v>
      </c>
      <c r="F19" s="301"/>
      <c r="G19" s="301">
        <f>SUM(G17:G18)</f>
        <v>1.5919133663367675</v>
      </c>
      <c r="H19" s="301">
        <f t="shared" ref="H19" si="21">SUM(H17:H18)</f>
        <v>6.2676980197876694E-2</v>
      </c>
      <c r="I19" s="301">
        <f t="shared" ref="I19" si="22">SUM(I17:I18)</f>
        <v>4.0965346535469651E-4</v>
      </c>
      <c r="J19" s="301">
        <f t="shared" si="15"/>
        <v>1.6549999999999987</v>
      </c>
      <c r="K19" s="301"/>
      <c r="L19" s="301">
        <f>SUM(L17:L18)</f>
        <v>1.5166185668561678</v>
      </c>
      <c r="M19" s="301">
        <f t="shared" ref="M19" si="23">SUM(M17:M18)</f>
        <v>0.14438143314383312</v>
      </c>
      <c r="N19" s="301">
        <f t="shared" ref="N19" si="24">SUM(N17:N18)</f>
        <v>0</v>
      </c>
      <c r="O19" s="301">
        <f t="shared" si="16"/>
        <v>1.6610000000000009</v>
      </c>
      <c r="P19" s="301"/>
      <c r="Q19" s="301">
        <f>SUM(Q17:Q18)</f>
        <v>1.1452923076931731</v>
      </c>
      <c r="R19" s="301">
        <f t="shared" ref="R19" si="25">SUM(R17:R18)</f>
        <v>0.11270769230682717</v>
      </c>
      <c r="S19" s="301">
        <f t="shared" ref="S19" si="26">SUM(S17:S18)</f>
        <v>0</v>
      </c>
      <c r="T19" s="301">
        <f t="shared" si="17"/>
        <v>1.2580000000000002</v>
      </c>
      <c r="U19" s="301"/>
      <c r="V19" s="301">
        <f>SUM(V17:V18)</f>
        <v>0.7571761885745556</v>
      </c>
      <c r="W19" s="301">
        <f t="shared" ref="W19" si="27">SUM(W17:W18)</f>
        <v>7.8823811425442578E-2</v>
      </c>
      <c r="X19" s="301">
        <f t="shared" ref="X19" si="28">SUM(X17:X18)</f>
        <v>0</v>
      </c>
      <c r="Y19" s="301">
        <f t="shared" si="18"/>
        <v>0.83599999999999819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5.2826876728408916</v>
      </c>
      <c r="C26" s="300">
        <v>1.3499230528897923</v>
      </c>
      <c r="D26" s="300">
        <v>0.25552715322079789</v>
      </c>
      <c r="E26" s="300">
        <f>SUM(B26:D26)</f>
        <v>6.8881378789514818</v>
      </c>
      <c r="F26" s="300"/>
      <c r="G26" s="300">
        <v>5.5157834434023636</v>
      </c>
      <c r="H26" s="300">
        <v>1.2643827332594848</v>
      </c>
      <c r="I26" s="300">
        <v>0.25458472805646332</v>
      </c>
      <c r="J26" s="300">
        <f>SUM(G26:I26)</f>
        <v>7.0347509047183117</v>
      </c>
      <c r="K26" s="300"/>
      <c r="L26" s="300">
        <v>4.8874822590462985</v>
      </c>
      <c r="M26" s="300">
        <v>1.4074022675071209</v>
      </c>
      <c r="N26" s="300">
        <v>8.5756875916603678E-2</v>
      </c>
      <c r="O26" s="300">
        <f>SUM(L26:N26)</f>
        <v>6.3806414024700233</v>
      </c>
      <c r="P26" s="300"/>
      <c r="Q26" s="300">
        <v>5.447383973165997</v>
      </c>
      <c r="R26" s="300">
        <v>1.508993224487621</v>
      </c>
      <c r="S26" s="300">
        <v>9.4617953533947696E-2</v>
      </c>
      <c r="T26" s="300">
        <f>SUM(Q26:S26)</f>
        <v>7.050995151187565</v>
      </c>
      <c r="U26" s="300"/>
      <c r="V26" s="300">
        <v>6.2704693740867112</v>
      </c>
      <c r="W26" s="300">
        <v>1.6143650557211155</v>
      </c>
      <c r="X26" s="300">
        <v>0.10620822734653443</v>
      </c>
      <c r="Y26" s="300">
        <f>SUM(V26:X26)</f>
        <v>7.9910426571543605</v>
      </c>
    </row>
    <row r="27" spans="1:25" x14ac:dyDescent="0.2">
      <c r="A27" s="260" t="s">
        <v>364</v>
      </c>
      <c r="B27" s="300">
        <v>11.644305127981154</v>
      </c>
      <c r="C27" s="300">
        <v>0.54030544107932599</v>
      </c>
      <c r="D27" s="300">
        <v>0.26225155198804356</v>
      </c>
      <c r="E27" s="300">
        <f t="shared" ref="E27:E28" si="29">SUM(B27:D27)</f>
        <v>12.446862121048524</v>
      </c>
      <c r="F27" s="300"/>
      <c r="G27" s="300">
        <v>11.301919443423968</v>
      </c>
      <c r="H27" s="300">
        <v>0.90862110683808606</v>
      </c>
      <c r="I27" s="300">
        <v>8.7708545019645714E-2</v>
      </c>
      <c r="J27" s="300">
        <f t="shared" ref="J27:J28" si="30">SUM(G27:I27)</f>
        <v>12.298249095281699</v>
      </c>
      <c r="K27" s="300"/>
      <c r="L27" s="300">
        <v>11.279008188129959</v>
      </c>
      <c r="M27" s="300">
        <v>1.045574217926277</v>
      </c>
      <c r="N27" s="300">
        <v>0.14677619147375925</v>
      </c>
      <c r="O27" s="300">
        <f t="shared" ref="O27:O28" si="31">SUM(L27:N27)</f>
        <v>12.471358597529994</v>
      </c>
      <c r="P27" s="300"/>
      <c r="Q27" s="300">
        <v>11.987442175205439</v>
      </c>
      <c r="R27" s="300">
        <v>1.1233434966275768</v>
      </c>
      <c r="S27" s="300">
        <v>0.15921917697940619</v>
      </c>
      <c r="T27" s="300">
        <f t="shared" ref="T27:T28" si="32">SUM(Q27:S27)</f>
        <v>13.270004848812421</v>
      </c>
      <c r="U27" s="300"/>
      <c r="V27" s="300">
        <v>12.637169838829649</v>
      </c>
      <c r="W27" s="300">
        <v>1.2107737917734596</v>
      </c>
      <c r="X27" s="300">
        <v>0.17701371224252241</v>
      </c>
      <c r="Y27" s="300">
        <f t="shared" ref="Y27:Y28" si="33">SUM(V27:X27)</f>
        <v>14.024957342845632</v>
      </c>
    </row>
    <row r="28" spans="1:25" x14ac:dyDescent="0.2">
      <c r="A28" s="264" t="s">
        <v>363</v>
      </c>
      <c r="B28" s="301">
        <f>SUM(B26:B27)</f>
        <v>16.926992800822045</v>
      </c>
      <c r="C28" s="301">
        <f t="shared" ref="C28" si="34">SUM(C26:C27)</f>
        <v>1.8902284939691183</v>
      </c>
      <c r="D28" s="301">
        <f t="shared" ref="D28" si="35">SUM(D26:D27)</f>
        <v>0.51777870520884139</v>
      </c>
      <c r="E28" s="301">
        <f t="shared" si="29"/>
        <v>19.335000000000004</v>
      </c>
      <c r="F28" s="301"/>
      <c r="G28" s="301">
        <f>SUM(G26:G27)</f>
        <v>16.817702886826332</v>
      </c>
      <c r="H28" s="301">
        <f t="shared" ref="H28" si="36">SUM(H26:H27)</f>
        <v>2.1730038400975706</v>
      </c>
      <c r="I28" s="301">
        <f t="shared" ref="I28" si="37">SUM(I26:I27)</f>
        <v>0.34229327307610902</v>
      </c>
      <c r="J28" s="301">
        <f t="shared" si="30"/>
        <v>19.333000000000013</v>
      </c>
      <c r="K28" s="301"/>
      <c r="L28" s="301">
        <f>SUM(L26:L27)</f>
        <v>16.166490447176258</v>
      </c>
      <c r="M28" s="301">
        <f t="shared" ref="M28" si="38">SUM(M26:M27)</f>
        <v>2.452976485433398</v>
      </c>
      <c r="N28" s="301">
        <f t="shared" ref="N28" si="39">SUM(N26:N27)</f>
        <v>0.23253306739036295</v>
      </c>
      <c r="O28" s="301">
        <f t="shared" si="31"/>
        <v>18.852000000000018</v>
      </c>
      <c r="P28" s="301"/>
      <c r="Q28" s="301">
        <f>SUM(Q26:Q27)</f>
        <v>17.434826148371435</v>
      </c>
      <c r="R28" s="301">
        <f t="shared" ref="R28" si="40">SUM(R26:R27)</f>
        <v>2.6323367211151978</v>
      </c>
      <c r="S28" s="301">
        <f t="shared" ref="S28" si="41">SUM(S26:S27)</f>
        <v>0.25383713051335388</v>
      </c>
      <c r="T28" s="301">
        <f t="shared" si="32"/>
        <v>20.320999999999987</v>
      </c>
      <c r="U28" s="301"/>
      <c r="V28" s="301">
        <f>SUM(V26:V27)</f>
        <v>18.907639212916362</v>
      </c>
      <c r="W28" s="301">
        <f t="shared" ref="W28" si="42">SUM(W26:W27)</f>
        <v>2.8251388474945749</v>
      </c>
      <c r="X28" s="301">
        <f t="shared" ref="X28" si="43">SUM(X26:X27)</f>
        <v>0.28322193958905684</v>
      </c>
      <c r="Y28" s="301">
        <f t="shared" si="33"/>
        <v>22.015999999999995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2.0197331800761154</v>
      </c>
      <c r="C35" s="300">
        <v>0.64618176473801869</v>
      </c>
      <c r="D35" s="300">
        <v>7.4176204860173497E-2</v>
      </c>
      <c r="E35" s="300">
        <f>SUM(B35:D35)</f>
        <v>2.7400911496743072</v>
      </c>
      <c r="F35" s="300"/>
      <c r="G35" s="300">
        <v>1.7347732593941021</v>
      </c>
      <c r="H35" s="300">
        <v>0.60139370617887111</v>
      </c>
      <c r="I35" s="300">
        <v>0.23700244578793625</v>
      </c>
      <c r="J35" s="300">
        <f>SUM(G35:I35)</f>
        <v>2.5731694113609094</v>
      </c>
      <c r="K35" s="300"/>
      <c r="L35" s="300">
        <v>1.6598906824870143</v>
      </c>
      <c r="M35" s="300">
        <v>0.60986665973636611</v>
      </c>
      <c r="N35" s="300">
        <v>6.4790495035213211E-2</v>
      </c>
      <c r="O35" s="300">
        <f>SUM(L35:N35)</f>
        <v>2.3345478372585937</v>
      </c>
      <c r="P35" s="300"/>
      <c r="Q35" s="300">
        <v>1.5955878227937779</v>
      </c>
      <c r="R35" s="300">
        <v>0.59389228915728698</v>
      </c>
      <c r="S35" s="300">
        <v>6.4963517868889376E-2</v>
      </c>
      <c r="T35" s="300">
        <f>SUM(Q35:S35)</f>
        <v>2.2544436298199542</v>
      </c>
      <c r="U35" s="300"/>
      <c r="V35" s="300">
        <v>1.2789253275991104</v>
      </c>
      <c r="W35" s="300">
        <v>0.49958020608013987</v>
      </c>
      <c r="X35" s="300">
        <v>5.6619090021866915E-2</v>
      </c>
      <c r="Y35" s="300">
        <f>SUM(V35:X35)</f>
        <v>1.835124623701117</v>
      </c>
    </row>
    <row r="36" spans="1:25" x14ac:dyDescent="0.2">
      <c r="A36" s="260" t="s">
        <v>364</v>
      </c>
      <c r="B36" s="300">
        <v>10.290195503982568</v>
      </c>
      <c r="C36" s="300">
        <v>0.39302317500282657</v>
      </c>
      <c r="D36" s="300">
        <v>0.38269017134029759</v>
      </c>
      <c r="E36" s="300">
        <f t="shared" ref="E36:E37" si="44">SUM(B36:D36)</f>
        <v>11.065908850325691</v>
      </c>
      <c r="F36" s="300"/>
      <c r="G36" s="300">
        <v>9.306578183607261</v>
      </c>
      <c r="H36" s="300">
        <v>0.41136853089957065</v>
      </c>
      <c r="I36" s="300">
        <v>0.68688387413223684</v>
      </c>
      <c r="J36" s="300">
        <f t="shared" ref="J36:J37" si="45">SUM(G36:I36)</f>
        <v>10.404830588639069</v>
      </c>
      <c r="K36" s="300"/>
      <c r="L36" s="300">
        <v>8.7488068457937054</v>
      </c>
      <c r="M36" s="300">
        <v>0.63202082899394707</v>
      </c>
      <c r="N36" s="300">
        <v>0.32562448795372811</v>
      </c>
      <c r="O36" s="300">
        <f t="shared" ref="O36:O37" si="46">SUM(L36:N36)</f>
        <v>9.7064521627413818</v>
      </c>
      <c r="P36" s="300"/>
      <c r="Q36" s="300">
        <v>8.6217066198956562</v>
      </c>
      <c r="R36" s="300">
        <v>0.6253262494232773</v>
      </c>
      <c r="S36" s="300">
        <v>0.33152350086111348</v>
      </c>
      <c r="T36" s="300">
        <f t="shared" ref="T36:T37" si="47">SUM(Q36:S36)</f>
        <v>9.5785563701800474</v>
      </c>
      <c r="U36" s="300"/>
      <c r="V36" s="300">
        <v>7.1519069668616009</v>
      </c>
      <c r="W36" s="300">
        <v>0.54037925624017136</v>
      </c>
      <c r="X36" s="300">
        <v>0.29058915319709128</v>
      </c>
      <c r="Y36" s="300">
        <f t="shared" ref="Y36:Y37" si="48">SUM(V36:X36)</f>
        <v>7.9828753762988631</v>
      </c>
    </row>
    <row r="37" spans="1:25" x14ac:dyDescent="0.2">
      <c r="A37" s="264" t="s">
        <v>363</v>
      </c>
      <c r="B37" s="301">
        <f>SUM(B35:B36)</f>
        <v>12.309928684058683</v>
      </c>
      <c r="C37" s="301">
        <f t="shared" ref="C37" si="49">SUM(C35:C36)</f>
        <v>1.0392049397408454</v>
      </c>
      <c r="D37" s="301">
        <f t="shared" ref="D37" si="50">SUM(D35:D36)</f>
        <v>0.4568663762004711</v>
      </c>
      <c r="E37" s="301">
        <f t="shared" si="44"/>
        <v>13.805999999999999</v>
      </c>
      <c r="F37" s="301"/>
      <c r="G37" s="301">
        <f>SUM(G35:G36)</f>
        <v>11.041351443001362</v>
      </c>
      <c r="H37" s="301">
        <f t="shared" ref="H37" si="51">SUM(H35:H36)</f>
        <v>1.0127622370784417</v>
      </c>
      <c r="I37" s="301">
        <f t="shared" ref="I37" si="52">SUM(I35:I36)</f>
        <v>0.92388631992017312</v>
      </c>
      <c r="J37" s="301">
        <f t="shared" si="45"/>
        <v>12.977999999999978</v>
      </c>
      <c r="K37" s="301"/>
      <c r="L37" s="301">
        <f>SUM(L35:L36)</f>
        <v>10.408697528280719</v>
      </c>
      <c r="M37" s="301">
        <f t="shared" ref="M37" si="53">SUM(M35:M36)</f>
        <v>1.2418874887303133</v>
      </c>
      <c r="N37" s="301">
        <f t="shared" ref="N37" si="54">SUM(N35:N36)</f>
        <v>0.39041498298894134</v>
      </c>
      <c r="O37" s="301">
        <f t="shared" si="46"/>
        <v>12.040999999999974</v>
      </c>
      <c r="P37" s="301"/>
      <c r="Q37" s="301">
        <f>SUM(Q35:Q36)</f>
        <v>10.217294442689434</v>
      </c>
      <c r="R37" s="301">
        <f t="shared" ref="R37" si="55">SUM(R35:R36)</f>
        <v>1.2192185385805643</v>
      </c>
      <c r="S37" s="301">
        <f t="shared" ref="S37" si="56">SUM(S35:S36)</f>
        <v>0.39648701873000286</v>
      </c>
      <c r="T37" s="301">
        <f t="shared" si="47"/>
        <v>11.833000000000002</v>
      </c>
      <c r="U37" s="301"/>
      <c r="V37" s="301">
        <f>SUM(V35:V36)</f>
        <v>8.4308322944607106</v>
      </c>
      <c r="W37" s="301">
        <f t="shared" ref="W37" si="57">SUM(W35:W36)</f>
        <v>1.0399594623203112</v>
      </c>
      <c r="X37" s="301">
        <f t="shared" ref="X37" si="58">SUM(X35:X36)</f>
        <v>0.34720824321895821</v>
      </c>
      <c r="Y37" s="301">
        <f t="shared" si="48"/>
        <v>9.8179999999999801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14.599900109366372</v>
      </c>
      <c r="C44" s="300">
        <v>5.657415102050507</v>
      </c>
      <c r="D44" s="300">
        <v>1.7927201349450668</v>
      </c>
      <c r="E44" s="300">
        <f>SUM(B44:D44)</f>
        <v>22.050035346361948</v>
      </c>
      <c r="F44" s="300"/>
      <c r="G44" s="300">
        <v>16.759152815773199</v>
      </c>
      <c r="H44" s="300">
        <v>5.4801210495934685</v>
      </c>
      <c r="I44" s="300">
        <v>2.9139697886451668</v>
      </c>
      <c r="J44" s="300">
        <f>SUM(G44:I44)</f>
        <v>25.153243654011831</v>
      </c>
      <c r="K44" s="300"/>
      <c r="L44" s="300">
        <v>15.374904706580198</v>
      </c>
      <c r="M44" s="300">
        <v>5.7389589767814488</v>
      </c>
      <c r="N44" s="300">
        <v>1.1743693504261723</v>
      </c>
      <c r="O44" s="300">
        <f>SUM(L44:N44)</f>
        <v>22.288233033787819</v>
      </c>
      <c r="P44" s="300"/>
      <c r="Q44" s="300">
        <v>14.431303572960278</v>
      </c>
      <c r="R44" s="300">
        <v>5.3111803163351343</v>
      </c>
      <c r="S44" s="300">
        <v>1.04691789031286</v>
      </c>
      <c r="T44" s="300">
        <f>SUM(Q44:S44)</f>
        <v>20.789401779608273</v>
      </c>
      <c r="U44" s="300"/>
      <c r="V44" s="300">
        <v>13.742732687311729</v>
      </c>
      <c r="W44" s="300">
        <v>4.918553084149929</v>
      </c>
      <c r="X44" s="300">
        <v>0.9187506141628996</v>
      </c>
      <c r="Y44" s="300">
        <f>SUM(V44:X44)</f>
        <v>19.580036385624556</v>
      </c>
    </row>
    <row r="45" spans="1:25" x14ac:dyDescent="0.2">
      <c r="A45" s="260" t="s">
        <v>364</v>
      </c>
      <c r="B45" s="300">
        <v>68.164012785814222</v>
      </c>
      <c r="C45" s="300">
        <v>2.1775531674209798</v>
      </c>
      <c r="D45" s="300">
        <v>5.5813987004031418</v>
      </c>
      <c r="E45" s="300">
        <f t="shared" ref="E45:E46" si="59">SUM(B45:D45)</f>
        <v>75.922964653638346</v>
      </c>
      <c r="F45" s="300"/>
      <c r="G45" s="300">
        <v>70.699525651210507</v>
      </c>
      <c r="H45" s="300">
        <v>3.0126679140275892</v>
      </c>
      <c r="I45" s="300">
        <v>4.6625627807497922</v>
      </c>
      <c r="J45" s="300">
        <f t="shared" ref="J45:J46" si="60">SUM(G45:I45)</f>
        <v>78.37475634598789</v>
      </c>
      <c r="K45" s="300"/>
      <c r="L45" s="300">
        <v>68.073345060774926</v>
      </c>
      <c r="M45" s="300">
        <v>5.0418254870892856</v>
      </c>
      <c r="N45" s="300">
        <v>6.0695964183480307</v>
      </c>
      <c r="O45" s="300">
        <f t="shared" ref="O45:O46" si="61">SUM(L45:N45)</f>
        <v>79.184766966212237</v>
      </c>
      <c r="P45" s="300"/>
      <c r="Q45" s="300">
        <v>63.842975645763346</v>
      </c>
      <c r="R45" s="300">
        <v>4.6572527945955935</v>
      </c>
      <c r="S45" s="300">
        <v>5.6423697800326096</v>
      </c>
      <c r="T45" s="300">
        <f t="shared" ref="T45:T46" si="62">SUM(Q45:S45)</f>
        <v>74.142598220391548</v>
      </c>
      <c r="U45" s="300"/>
      <c r="V45" s="300">
        <v>59.400410995144938</v>
      </c>
      <c r="W45" s="300">
        <v>4.2694881482052311</v>
      </c>
      <c r="X45" s="300">
        <v>5.3990644710251399</v>
      </c>
      <c r="Y45" s="300">
        <f t="shared" ref="Y45:Y46" si="63">SUM(V45:X45)</f>
        <v>69.068963614375306</v>
      </c>
    </row>
    <row r="46" spans="1:25" x14ac:dyDescent="0.2">
      <c r="A46" s="264" t="s">
        <v>363</v>
      </c>
      <c r="B46" s="301">
        <f>SUM(B44:B45)</f>
        <v>82.763912895180596</v>
      </c>
      <c r="C46" s="301">
        <f t="shared" ref="C46" si="64">SUM(C44:C45)</f>
        <v>7.8349682694714868</v>
      </c>
      <c r="D46" s="301">
        <f t="shared" ref="D46" si="65">SUM(D44:D45)</f>
        <v>7.3741188353482086</v>
      </c>
      <c r="E46" s="301">
        <f t="shared" si="59"/>
        <v>97.973000000000297</v>
      </c>
      <c r="F46" s="301"/>
      <c r="G46" s="301">
        <f>SUM(G44:G45)</f>
        <v>87.458678466983713</v>
      </c>
      <c r="H46" s="301">
        <f t="shared" ref="H46" si="66">SUM(H44:H45)</f>
        <v>8.4927889636210576</v>
      </c>
      <c r="I46" s="301">
        <f t="shared" ref="I46" si="67">SUM(I44:I45)</f>
        <v>7.576532569394959</v>
      </c>
      <c r="J46" s="301">
        <f t="shared" si="60"/>
        <v>103.52799999999972</v>
      </c>
      <c r="K46" s="301"/>
      <c r="L46" s="301">
        <f>SUM(L44:L45)</f>
        <v>83.448249767355122</v>
      </c>
      <c r="M46" s="301">
        <f t="shared" ref="M46" si="68">SUM(M44:M45)</f>
        <v>10.780784463870734</v>
      </c>
      <c r="N46" s="301">
        <f t="shared" ref="N46" si="69">SUM(N44:N45)</f>
        <v>7.2439657687742027</v>
      </c>
      <c r="O46" s="301">
        <f t="shared" si="61"/>
        <v>101.47300000000006</v>
      </c>
      <c r="P46" s="301"/>
      <c r="Q46" s="301">
        <f>SUM(Q44:Q45)</f>
        <v>78.27427921872362</v>
      </c>
      <c r="R46" s="301">
        <f t="shared" ref="R46" si="70">SUM(R44:R45)</f>
        <v>9.9684331109307287</v>
      </c>
      <c r="S46" s="301">
        <f t="shared" ref="S46" si="71">SUM(S44:S45)</f>
        <v>6.68928767034547</v>
      </c>
      <c r="T46" s="301">
        <f t="shared" si="62"/>
        <v>94.931999999999817</v>
      </c>
      <c r="U46" s="301"/>
      <c r="V46" s="301">
        <f>SUM(V44:V45)</f>
        <v>73.143143682456667</v>
      </c>
      <c r="W46" s="301">
        <f t="shared" ref="W46" si="72">SUM(W44:W45)</f>
        <v>9.188041232355161</v>
      </c>
      <c r="X46" s="301">
        <f t="shared" ref="X46" si="73">SUM(X44:X45)</f>
        <v>6.3178150851880392</v>
      </c>
      <c r="Y46" s="301">
        <f t="shared" si="63"/>
        <v>88.648999999999873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1.5665381901501703</v>
      </c>
      <c r="C53" s="300">
        <v>0.46983683190050912</v>
      </c>
      <c r="D53" s="300">
        <v>4.1541718116140593E-4</v>
      </c>
      <c r="E53" s="300">
        <f>SUM(B53:D53)</f>
        <v>2.036790439231841</v>
      </c>
      <c r="F53" s="300"/>
      <c r="G53" s="300">
        <v>1.8504252733763662</v>
      </c>
      <c r="H53" s="300">
        <v>0.52269744836485033</v>
      </c>
      <c r="I53" s="300">
        <v>4.7691373026512249E-4</v>
      </c>
      <c r="J53" s="300">
        <f>SUM(G53:I53)</f>
        <v>2.3735996354714817</v>
      </c>
      <c r="K53" s="300"/>
      <c r="L53" s="300">
        <v>1.7311312700222921</v>
      </c>
      <c r="M53" s="300">
        <v>0.40574884383931731</v>
      </c>
      <c r="N53" s="300">
        <v>0</v>
      </c>
      <c r="O53" s="300">
        <f>SUM(L53:N53)</f>
        <v>2.1368801138616096</v>
      </c>
      <c r="P53" s="300"/>
      <c r="Q53" s="300">
        <v>1.7236567088697332</v>
      </c>
      <c r="R53" s="300">
        <v>0.40049388788633905</v>
      </c>
      <c r="S53" s="300">
        <v>0</v>
      </c>
      <c r="T53" s="300">
        <f>SUM(Q53:S53)</f>
        <v>2.1241505967560723</v>
      </c>
      <c r="U53" s="300"/>
      <c r="V53" s="300">
        <v>1.7953678381464691</v>
      </c>
      <c r="W53" s="300">
        <v>0.40908328009238926</v>
      </c>
      <c r="X53" s="300">
        <v>0</v>
      </c>
      <c r="Y53" s="300">
        <f>SUM(V53:X53)</f>
        <v>2.2044511182388584</v>
      </c>
    </row>
    <row r="54" spans="1:25" x14ac:dyDescent="0.2">
      <c r="A54" s="260" t="s">
        <v>364</v>
      </c>
      <c r="B54" s="300">
        <v>4.4686426177426695</v>
      </c>
      <c r="C54" s="300">
        <v>0.28289910037041832</v>
      </c>
      <c r="D54" s="300">
        <v>0.27666784265508054</v>
      </c>
      <c r="E54" s="300">
        <f t="shared" ref="E54:E55" si="74">SUM(B54:D54)</f>
        <v>5.0282095607681683</v>
      </c>
      <c r="F54" s="300"/>
      <c r="G54" s="300">
        <v>4.9913791008548358</v>
      </c>
      <c r="H54" s="300">
        <v>0.14832017011079238</v>
      </c>
      <c r="I54" s="300">
        <v>0.33670109356289946</v>
      </c>
      <c r="J54" s="300">
        <f t="shared" ref="J54:J55" si="75">SUM(G54:I54)</f>
        <v>5.4764003645285273</v>
      </c>
      <c r="K54" s="300"/>
      <c r="L54" s="300">
        <v>4.5249608679951114</v>
      </c>
      <c r="M54" s="300">
        <v>6.3159018143281731E-2</v>
      </c>
      <c r="N54" s="300">
        <v>0</v>
      </c>
      <c r="O54" s="300">
        <f t="shared" ref="O54:O55" si="76">SUM(L54:N54)</f>
        <v>4.5881198861383936</v>
      </c>
      <c r="P54" s="300"/>
      <c r="Q54" s="300">
        <v>4.4356135262091341</v>
      </c>
      <c r="R54" s="300">
        <v>6.3235877034791735E-2</v>
      </c>
      <c r="S54" s="300">
        <v>0</v>
      </c>
      <c r="T54" s="300">
        <f t="shared" ref="T54:T55" si="77">SUM(Q54:S54)</f>
        <v>4.4988494032439261</v>
      </c>
      <c r="U54" s="300"/>
      <c r="V54" s="300">
        <v>4.4759650691941539</v>
      </c>
      <c r="W54" s="300">
        <v>6.658381256698076E-2</v>
      </c>
      <c r="X54" s="300">
        <v>0</v>
      </c>
      <c r="Y54" s="300">
        <f t="shared" ref="Y54:Y55" si="78">SUM(V54:X54)</f>
        <v>4.5425488817611344</v>
      </c>
    </row>
    <row r="55" spans="1:25" x14ac:dyDescent="0.2">
      <c r="A55" s="264" t="s">
        <v>363</v>
      </c>
      <c r="B55" s="301">
        <f>SUM(B53:B54)</f>
        <v>6.0351808078928393</v>
      </c>
      <c r="C55" s="301">
        <f t="shared" ref="C55" si="79">SUM(C53:C54)</f>
        <v>0.7527359322709275</v>
      </c>
      <c r="D55" s="301">
        <f t="shared" ref="D55" si="80">SUM(D53:D54)</f>
        <v>0.27708325983624194</v>
      </c>
      <c r="E55" s="301">
        <f t="shared" si="74"/>
        <v>7.0650000000000084</v>
      </c>
      <c r="F55" s="301"/>
      <c r="G55" s="301">
        <f>SUM(G53:G54)</f>
        <v>6.8418043742312022</v>
      </c>
      <c r="H55" s="301">
        <f t="shared" ref="H55" si="81">SUM(H53:H54)</f>
        <v>0.67101761847564267</v>
      </c>
      <c r="I55" s="301">
        <f t="shared" ref="I55" si="82">SUM(I53:I54)</f>
        <v>0.33717800729316461</v>
      </c>
      <c r="J55" s="301">
        <f t="shared" si="75"/>
        <v>7.8500000000000103</v>
      </c>
      <c r="K55" s="301"/>
      <c r="L55" s="301">
        <f>SUM(L53:L54)</f>
        <v>6.2560921380174035</v>
      </c>
      <c r="M55" s="301">
        <f t="shared" ref="M55" si="83">SUM(M53:M54)</f>
        <v>0.46890786198259904</v>
      </c>
      <c r="N55" s="301">
        <f t="shared" ref="N55" si="84">SUM(N53:N54)</f>
        <v>0</v>
      </c>
      <c r="O55" s="301">
        <f t="shared" si="76"/>
        <v>6.7250000000000023</v>
      </c>
      <c r="P55" s="301"/>
      <c r="Q55" s="301">
        <f>SUM(Q53:Q54)</f>
        <v>6.1592702350788677</v>
      </c>
      <c r="R55" s="301">
        <f t="shared" ref="R55" si="85">SUM(R53:R54)</f>
        <v>0.46372976492113077</v>
      </c>
      <c r="S55" s="301">
        <f t="shared" ref="S55" si="86">SUM(S53:S54)</f>
        <v>0</v>
      </c>
      <c r="T55" s="301">
        <f t="shared" si="77"/>
        <v>6.6229999999999984</v>
      </c>
      <c r="U55" s="301"/>
      <c r="V55" s="301">
        <f>SUM(V53:V54)</f>
        <v>6.2713329073406232</v>
      </c>
      <c r="W55" s="301">
        <f t="shared" ref="W55" si="87">SUM(W53:W54)</f>
        <v>0.47566709265937002</v>
      </c>
      <c r="X55" s="301">
        <f t="shared" ref="X55" si="88">SUM(X53:X54)</f>
        <v>0</v>
      </c>
      <c r="Y55" s="301">
        <f t="shared" si="78"/>
        <v>6.7469999999999928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0.8887954810455988</v>
      </c>
      <c r="C62" s="300">
        <v>0.36542215744107426</v>
      </c>
      <c r="D62" s="300">
        <v>0</v>
      </c>
      <c r="E62" s="300">
        <f>SUM(B62:D62)</f>
        <v>1.254217638486673</v>
      </c>
      <c r="F62" s="300"/>
      <c r="G62" s="300">
        <v>1.2106896392171804</v>
      </c>
      <c r="H62" s="300">
        <v>0.41472657592352663</v>
      </c>
      <c r="I62" s="300">
        <v>0</v>
      </c>
      <c r="J62" s="300">
        <f>SUM(G62:I62)</f>
        <v>1.625416215140707</v>
      </c>
      <c r="K62" s="300"/>
      <c r="L62" s="300">
        <v>1.1492648098262903</v>
      </c>
      <c r="M62" s="300">
        <v>0.33190767708469499</v>
      </c>
      <c r="N62" s="300">
        <v>3.6776473914324696E-2</v>
      </c>
      <c r="O62" s="300">
        <f>SUM(L62:N62)</f>
        <v>1.5179489608253098</v>
      </c>
      <c r="P62" s="300"/>
      <c r="Q62" s="300">
        <v>1.2336709585264005</v>
      </c>
      <c r="R62" s="300">
        <v>0.34742891205180276</v>
      </c>
      <c r="S62" s="300">
        <v>3.7634307514098443E-2</v>
      </c>
      <c r="T62" s="300">
        <f>SUM(Q62:S62)</f>
        <v>1.6187341780923017</v>
      </c>
      <c r="U62" s="300"/>
      <c r="V62" s="300">
        <v>1.3877529457585571</v>
      </c>
      <c r="W62" s="300">
        <v>0.3713189175210152</v>
      </c>
      <c r="X62" s="300">
        <v>3.8459665932940701E-2</v>
      </c>
      <c r="Y62" s="300">
        <f>SUM(V62:X62)</f>
        <v>1.7975315292125131</v>
      </c>
    </row>
    <row r="63" spans="1:25" x14ac:dyDescent="0.2">
      <c r="A63" s="260" t="s">
        <v>364</v>
      </c>
      <c r="B63" s="300">
        <v>4.2390677842533249</v>
      </c>
      <c r="C63" s="300">
        <v>0.12294577259568637</v>
      </c>
      <c r="D63" s="300">
        <v>0.24076880466431777</v>
      </c>
      <c r="E63" s="300">
        <f t="shared" ref="E63:E64" si="89">SUM(B63:D63)</f>
        <v>4.602782361513329</v>
      </c>
      <c r="F63" s="300"/>
      <c r="G63" s="300">
        <v>5.1927987974132126</v>
      </c>
      <c r="H63" s="300">
        <v>0.12478498744607287</v>
      </c>
      <c r="I63" s="300">
        <v>0</v>
      </c>
      <c r="J63" s="300">
        <f t="shared" ref="J63:J64" si="90">SUM(G63:I63)</f>
        <v>5.3175837848592851</v>
      </c>
      <c r="K63" s="300"/>
      <c r="L63" s="300">
        <v>4.8650677930272472</v>
      </c>
      <c r="M63" s="300">
        <v>0.11998324614744997</v>
      </c>
      <c r="N63" s="300">
        <v>0</v>
      </c>
      <c r="O63" s="300">
        <f t="shared" ref="O63:O64" si="91">SUM(L63:N63)</f>
        <v>4.9850510391746976</v>
      </c>
      <c r="P63" s="300"/>
      <c r="Q63" s="300">
        <v>4.9934300701542105</v>
      </c>
      <c r="R63" s="300">
        <v>0.1248357517534921</v>
      </c>
      <c r="S63" s="300">
        <v>0</v>
      </c>
      <c r="T63" s="300">
        <f t="shared" ref="T63:T64" si="92">SUM(Q63:S63)</f>
        <v>5.1182658219077029</v>
      </c>
      <c r="U63" s="300"/>
      <c r="V63" s="300">
        <v>5.1444381716816077</v>
      </c>
      <c r="W63" s="300">
        <v>0.13003029910587707</v>
      </c>
      <c r="X63" s="300">
        <v>0</v>
      </c>
      <c r="Y63" s="300">
        <f t="shared" ref="Y63:Y64" si="93">SUM(V63:X63)</f>
        <v>5.2744684707874852</v>
      </c>
    </row>
    <row r="64" spans="1:25" x14ac:dyDescent="0.2">
      <c r="A64" s="264" t="s">
        <v>363</v>
      </c>
      <c r="B64" s="301">
        <f>SUM(B62:B63)</f>
        <v>5.1278632652989238</v>
      </c>
      <c r="C64" s="301">
        <f t="shared" ref="C64" si="94">SUM(C62:C63)</f>
        <v>0.4883679300367606</v>
      </c>
      <c r="D64" s="301">
        <f t="shared" ref="D64" si="95">SUM(D62:D63)</f>
        <v>0.24076880466431777</v>
      </c>
      <c r="E64" s="301">
        <f t="shared" si="89"/>
        <v>5.857000000000002</v>
      </c>
      <c r="F64" s="301"/>
      <c r="G64" s="301">
        <f>SUM(G62:G63)</f>
        <v>6.4034884366303935</v>
      </c>
      <c r="H64" s="301">
        <f t="shared" ref="H64" si="96">SUM(H62:H63)</f>
        <v>0.53951156336959949</v>
      </c>
      <c r="I64" s="301">
        <f t="shared" ref="I64" si="97">SUM(I62:I63)</f>
        <v>0</v>
      </c>
      <c r="J64" s="301">
        <f t="shared" si="90"/>
        <v>6.9429999999999925</v>
      </c>
      <c r="K64" s="301"/>
      <c r="L64" s="301">
        <f>SUM(L62:L63)</f>
        <v>6.0143326028535373</v>
      </c>
      <c r="M64" s="301">
        <f t="shared" ref="M64" si="98">SUM(M62:M63)</f>
        <v>0.45189092323214497</v>
      </c>
      <c r="N64" s="301">
        <f t="shared" ref="N64" si="99">SUM(N62:N63)</f>
        <v>3.6776473914324696E-2</v>
      </c>
      <c r="O64" s="301">
        <f t="shared" si="91"/>
        <v>6.5030000000000063</v>
      </c>
      <c r="P64" s="301"/>
      <c r="Q64" s="301">
        <f>SUM(Q62:Q63)</f>
        <v>6.227101028680611</v>
      </c>
      <c r="R64" s="301">
        <f t="shared" ref="R64" si="100">SUM(R62:R63)</f>
        <v>0.47226466380529486</v>
      </c>
      <c r="S64" s="301">
        <f t="shared" ref="S64" si="101">SUM(S62:S63)</f>
        <v>3.7634307514098443E-2</v>
      </c>
      <c r="T64" s="301">
        <f t="shared" si="92"/>
        <v>6.7370000000000045</v>
      </c>
      <c r="U64" s="301"/>
      <c r="V64" s="301">
        <f>SUM(V62:V63)</f>
        <v>6.5321911174401652</v>
      </c>
      <c r="W64" s="301">
        <f t="shared" ref="W64" si="102">SUM(W62:W63)</f>
        <v>0.50134921662689225</v>
      </c>
      <c r="X64" s="301">
        <f t="shared" ref="X64" si="103">SUM(X62:X63)</f>
        <v>3.8459665932940701E-2</v>
      </c>
      <c r="Y64" s="301">
        <f t="shared" si="93"/>
        <v>7.0719999999999974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4.7830552103723694</v>
      </c>
      <c r="C71" s="300">
        <v>4.6167721855922128</v>
      </c>
      <c r="D71" s="300">
        <v>0.61216105304634549</v>
      </c>
      <c r="E71" s="300">
        <f>SUM(B71:D71)</f>
        <v>10.011988449010929</v>
      </c>
      <c r="F71" s="300"/>
      <c r="G71" s="300">
        <v>5.7399525414311645</v>
      </c>
      <c r="H71" s="300">
        <v>4.2709599478859683</v>
      </c>
      <c r="I71" s="300">
        <v>1.0745408786171056</v>
      </c>
      <c r="J71" s="300">
        <f>SUM(G71:I71)</f>
        <v>11.085453367934237</v>
      </c>
      <c r="K71" s="300"/>
      <c r="L71" s="300">
        <v>5.2141074052645866</v>
      </c>
      <c r="M71" s="300">
        <v>4.3104484575579063</v>
      </c>
      <c r="N71" s="300">
        <v>1.0652121941530874</v>
      </c>
      <c r="O71" s="300">
        <f>SUM(L71:N71)</f>
        <v>10.589768056975579</v>
      </c>
      <c r="P71" s="300"/>
      <c r="Q71" s="300">
        <v>5.3679513723655941</v>
      </c>
      <c r="R71" s="300">
        <v>4.4668314746966136</v>
      </c>
      <c r="S71" s="300">
        <v>1.1011061076024269</v>
      </c>
      <c r="T71" s="300">
        <f>SUM(Q71:S71)</f>
        <v>10.935888954664634</v>
      </c>
      <c r="U71" s="300"/>
      <c r="V71" s="300">
        <v>5.7094698286146368</v>
      </c>
      <c r="W71" s="300">
        <v>4.8035723229382938</v>
      </c>
      <c r="X71" s="300">
        <v>1.2040828606976102</v>
      </c>
      <c r="Y71" s="300">
        <f>SUM(V71:X71)</f>
        <v>11.717125012250541</v>
      </c>
    </row>
    <row r="72" spans="1:25" x14ac:dyDescent="0.2">
      <c r="A72" s="260" t="s">
        <v>364</v>
      </c>
      <c r="B72" s="300">
        <v>33.949834773122248</v>
      </c>
      <c r="C72" s="300">
        <v>1.8935997660035249</v>
      </c>
      <c r="D72" s="300">
        <v>21.455577011863433</v>
      </c>
      <c r="E72" s="300">
        <f t="shared" ref="E72:E73" si="104">SUM(B72:D72)</f>
        <v>57.299011550989206</v>
      </c>
      <c r="F72" s="300"/>
      <c r="G72" s="300">
        <v>33.895174890754824</v>
      </c>
      <c r="H72" s="300">
        <v>1.6964706931246551</v>
      </c>
      <c r="I72" s="300">
        <v>25.388901048186327</v>
      </c>
      <c r="J72" s="300">
        <f t="shared" ref="J72:J73" si="105">SUM(G72:I72)</f>
        <v>60.980546632065803</v>
      </c>
      <c r="K72" s="300"/>
      <c r="L72" s="300">
        <v>34.864324258147967</v>
      </c>
      <c r="M72" s="300">
        <v>2.3250440885289962</v>
      </c>
      <c r="N72" s="300">
        <v>22.088863596347426</v>
      </c>
      <c r="O72" s="300">
        <f t="shared" ref="O72:O73" si="106">SUM(L72:N72)</f>
        <v>59.278231943024394</v>
      </c>
      <c r="P72" s="300"/>
      <c r="Q72" s="300">
        <v>35.285982972108314</v>
      </c>
      <c r="R72" s="300">
        <v>2.4272557992770172</v>
      </c>
      <c r="S72" s="300">
        <v>22.868872273949993</v>
      </c>
      <c r="T72" s="300">
        <f t="shared" ref="T72:T73" si="107">SUM(Q72:S72)</f>
        <v>60.582111045335324</v>
      </c>
      <c r="U72" s="300"/>
      <c r="V72" s="300">
        <v>35.852181505294169</v>
      </c>
      <c r="W72" s="300">
        <v>2.6392475576863719</v>
      </c>
      <c r="X72" s="300">
        <v>24.524445924768976</v>
      </c>
      <c r="Y72" s="300">
        <f t="shared" ref="Y72:Y73" si="108">SUM(V72:X72)</f>
        <v>63.01587498774952</v>
      </c>
    </row>
    <row r="73" spans="1:25" x14ac:dyDescent="0.2">
      <c r="A73" s="264" t="s">
        <v>363</v>
      </c>
      <c r="B73" s="301">
        <f>SUM(B71:B72)</f>
        <v>38.732889983494616</v>
      </c>
      <c r="C73" s="301">
        <f t="shared" ref="C73" si="109">SUM(C71:C72)</f>
        <v>6.5103719515957374</v>
      </c>
      <c r="D73" s="301">
        <f t="shared" ref="D73" si="110">SUM(D71:D72)</f>
        <v>22.067738064909779</v>
      </c>
      <c r="E73" s="301">
        <f t="shared" si="104"/>
        <v>67.311000000000135</v>
      </c>
      <c r="F73" s="301"/>
      <c r="G73" s="301">
        <f>SUM(G71:G72)</f>
        <v>39.635127432185989</v>
      </c>
      <c r="H73" s="301">
        <f t="shared" ref="H73" si="111">SUM(H71:H72)</f>
        <v>5.9674306410106235</v>
      </c>
      <c r="I73" s="301">
        <f t="shared" ref="I73" si="112">SUM(I71:I72)</f>
        <v>26.463441926803434</v>
      </c>
      <c r="J73" s="301">
        <f t="shared" si="105"/>
        <v>72.066000000000045</v>
      </c>
      <c r="K73" s="301"/>
      <c r="L73" s="301">
        <f>SUM(L71:L72)</f>
        <v>40.078431663412552</v>
      </c>
      <c r="M73" s="301">
        <f t="shared" ref="M73" si="113">SUM(M71:M72)</f>
        <v>6.635492546086903</v>
      </c>
      <c r="N73" s="301">
        <f t="shared" ref="N73" si="114">SUM(N71:N72)</f>
        <v>23.154075790500514</v>
      </c>
      <c r="O73" s="301">
        <f t="shared" si="106"/>
        <v>69.867999999999967</v>
      </c>
      <c r="P73" s="301"/>
      <c r="Q73" s="301">
        <f>SUM(Q71:Q72)</f>
        <v>40.65393434447391</v>
      </c>
      <c r="R73" s="301">
        <f t="shared" ref="R73" si="115">SUM(R71:R72)</f>
        <v>6.8940872739736303</v>
      </c>
      <c r="S73" s="301">
        <f t="shared" ref="S73" si="116">SUM(S71:S72)</f>
        <v>23.969978381552419</v>
      </c>
      <c r="T73" s="301">
        <f t="shared" si="107"/>
        <v>71.517999999999958</v>
      </c>
      <c r="U73" s="301"/>
      <c r="V73" s="301">
        <f>SUM(V71:V72)</f>
        <v>41.561651333908806</v>
      </c>
      <c r="W73" s="301">
        <f t="shared" ref="W73" si="117">SUM(W71:W72)</f>
        <v>7.4428198806246657</v>
      </c>
      <c r="X73" s="301">
        <f t="shared" ref="X73" si="118">SUM(X71:X72)</f>
        <v>25.728528785466587</v>
      </c>
      <c r="Y73" s="301">
        <f t="shared" si="108"/>
        <v>74.733000000000061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32.345888640258686</v>
      </c>
      <c r="C80" s="300">
        <v>41.424017242337797</v>
      </c>
      <c r="D80" s="300">
        <v>4.9577266489651537</v>
      </c>
      <c r="E80" s="300">
        <f>SUM(B80:D80)</f>
        <v>78.727632531561625</v>
      </c>
      <c r="F80" s="300"/>
      <c r="G80" s="300">
        <v>32.880175778957216</v>
      </c>
      <c r="H80" s="300">
        <v>39.015485681775338</v>
      </c>
      <c r="I80" s="300">
        <v>6.9289235592194682</v>
      </c>
      <c r="J80" s="300">
        <f>SUM(G80:I80)</f>
        <v>78.824585019952025</v>
      </c>
      <c r="K80" s="300"/>
      <c r="L80" s="300">
        <v>30.726923915753364</v>
      </c>
      <c r="M80" s="300">
        <v>38.862558255832887</v>
      </c>
      <c r="N80" s="300">
        <v>3.7443532257611318</v>
      </c>
      <c r="O80" s="300">
        <f>SUM(L80:N80)</f>
        <v>73.333835397347386</v>
      </c>
      <c r="P80" s="300"/>
      <c r="Q80" s="300">
        <v>32.413821292774351</v>
      </c>
      <c r="R80" s="300">
        <v>37.907303565806536</v>
      </c>
      <c r="S80" s="300">
        <v>3.9072301407242689</v>
      </c>
      <c r="T80" s="300">
        <f>SUM(Q80:S80)</f>
        <v>74.228354999305154</v>
      </c>
      <c r="U80" s="300"/>
      <c r="V80" s="300">
        <v>35.397481100282228</v>
      </c>
      <c r="W80" s="300">
        <v>35.733583333412078</v>
      </c>
      <c r="X80" s="300">
        <v>4.2184259712445593</v>
      </c>
      <c r="Y80" s="300">
        <f>SUM(V80:X80)</f>
        <v>75.349490404938862</v>
      </c>
    </row>
    <row r="81" spans="1:25" x14ac:dyDescent="0.2">
      <c r="A81" s="260" t="s">
        <v>364</v>
      </c>
      <c r="B81" s="300">
        <v>58.762949534306173</v>
      </c>
      <c r="C81" s="300">
        <v>18.110924333679254</v>
      </c>
      <c r="D81" s="300">
        <v>6.0074936004528094</v>
      </c>
      <c r="E81" s="300">
        <f t="shared" ref="E81:E82" si="119">SUM(B81:D81)</f>
        <v>82.881367468438228</v>
      </c>
      <c r="F81" s="300"/>
      <c r="G81" s="300">
        <v>62.983559867130758</v>
      </c>
      <c r="H81" s="300">
        <v>16.303752426272851</v>
      </c>
      <c r="I81" s="300">
        <v>7.6091026866442233</v>
      </c>
      <c r="J81" s="300">
        <f t="shared" ref="J81:J82" si="120">SUM(G81:I81)</f>
        <v>86.896414980047822</v>
      </c>
      <c r="K81" s="300"/>
      <c r="L81" s="300">
        <v>57.377858036369773</v>
      </c>
      <c r="M81" s="300">
        <v>17.057131208490173</v>
      </c>
      <c r="N81" s="300">
        <v>9.5391753577925513</v>
      </c>
      <c r="O81" s="300">
        <f t="shared" ref="O81:O82" si="121">SUM(L81:N81)</f>
        <v>83.974164602652507</v>
      </c>
      <c r="P81" s="300"/>
      <c r="Q81" s="300">
        <v>58.757029056938684</v>
      </c>
      <c r="R81" s="300">
        <v>17.279584664907432</v>
      </c>
      <c r="S81" s="300">
        <v>9.7820312788489066</v>
      </c>
      <c r="T81" s="300">
        <f t="shared" ref="T81:T82" si="122">SUM(Q81:S81)</f>
        <v>85.818645000695028</v>
      </c>
      <c r="U81" s="300"/>
      <c r="V81" s="300">
        <v>60.346641288036132</v>
      </c>
      <c r="W81" s="300">
        <v>17.623074677772824</v>
      </c>
      <c r="X81" s="300">
        <v>10.123793629252393</v>
      </c>
      <c r="Y81" s="300">
        <f t="shared" ref="Y81:Y82" si="123">SUM(V81:X81)</f>
        <v>88.093509595061349</v>
      </c>
    </row>
    <row r="82" spans="1:25" x14ac:dyDescent="0.2">
      <c r="A82" s="264" t="s">
        <v>363</v>
      </c>
      <c r="B82" s="301">
        <f>SUM(B80:B81)</f>
        <v>91.108838174564852</v>
      </c>
      <c r="C82" s="301">
        <f t="shared" ref="C82" si="124">SUM(C80:C81)</f>
        <v>59.534941576017047</v>
      </c>
      <c r="D82" s="301">
        <f t="shared" ref="D82" si="125">SUM(D80:D81)</f>
        <v>10.965220249417964</v>
      </c>
      <c r="E82" s="301">
        <f t="shared" si="119"/>
        <v>161.60899999999987</v>
      </c>
      <c r="F82" s="301"/>
      <c r="G82" s="301">
        <f>SUM(G80:G81)</f>
        <v>95.863735646087974</v>
      </c>
      <c r="H82" s="301">
        <f t="shared" ref="H82" si="126">SUM(H80:H81)</f>
        <v>55.319238108048189</v>
      </c>
      <c r="I82" s="301">
        <f t="shared" ref="I82" si="127">SUM(I80:I81)</f>
        <v>14.538026245863691</v>
      </c>
      <c r="J82" s="301">
        <f t="shared" si="120"/>
        <v>165.72099999999983</v>
      </c>
      <c r="K82" s="301"/>
      <c r="L82" s="301">
        <f>SUM(L80:L81)</f>
        <v>88.104781952123133</v>
      </c>
      <c r="M82" s="301">
        <f t="shared" ref="M82" si="128">SUM(M80:M81)</f>
        <v>55.919689464323056</v>
      </c>
      <c r="N82" s="301">
        <f t="shared" ref="N82" si="129">SUM(N80:N81)</f>
        <v>13.283528583553682</v>
      </c>
      <c r="O82" s="301">
        <f t="shared" si="121"/>
        <v>157.30799999999988</v>
      </c>
      <c r="P82" s="301"/>
      <c r="Q82" s="301">
        <f>SUM(Q80:Q81)</f>
        <v>91.170850349713035</v>
      </c>
      <c r="R82" s="301">
        <f t="shared" ref="R82" si="130">SUM(R80:R81)</f>
        <v>55.186888230713969</v>
      </c>
      <c r="S82" s="301">
        <f t="shared" ref="S82" si="131">SUM(S80:S81)</f>
        <v>13.689261419573175</v>
      </c>
      <c r="T82" s="301">
        <f t="shared" si="122"/>
        <v>160.04700000000017</v>
      </c>
      <c r="U82" s="301"/>
      <c r="V82" s="301">
        <f>SUM(V80:V81)</f>
        <v>95.74412238831836</v>
      </c>
      <c r="W82" s="301">
        <f t="shared" ref="W82" si="132">SUM(W80:W81)</f>
        <v>53.356658011184905</v>
      </c>
      <c r="X82" s="301">
        <f t="shared" ref="X82" si="133">SUM(X80:X81)</f>
        <v>14.342219600496954</v>
      </c>
      <c r="Y82" s="301">
        <f t="shared" si="123"/>
        <v>163.44300000000021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5.5835455170912622</v>
      </c>
      <c r="C89" s="300">
        <v>3.3220025637597583</v>
      </c>
      <c r="D89" s="300">
        <v>0.12234637782515528</v>
      </c>
      <c r="E89" s="300">
        <f>SUM(B89:D89)</f>
        <v>9.0278944586761742</v>
      </c>
      <c r="F89" s="300"/>
      <c r="G89" s="300">
        <v>7.1975368540467297</v>
      </c>
      <c r="H89" s="300">
        <v>4.009351224878273</v>
      </c>
      <c r="I89" s="300">
        <v>0.93842195722736843</v>
      </c>
      <c r="J89" s="300">
        <f>SUM(G89:I89)</f>
        <v>12.14531003615237</v>
      </c>
      <c r="K89" s="300"/>
      <c r="L89" s="300">
        <v>7.8375334577437226</v>
      </c>
      <c r="M89" s="300">
        <v>4.5693029793862472</v>
      </c>
      <c r="N89" s="300">
        <v>1.0005746552442967</v>
      </c>
      <c r="O89" s="300">
        <f>SUM(L89:N89)</f>
        <v>13.407411092374266</v>
      </c>
      <c r="P89" s="300"/>
      <c r="Q89" s="300">
        <v>8.3782633766305867</v>
      </c>
      <c r="R89" s="300">
        <v>4.9226708654718738</v>
      </c>
      <c r="S89" s="300">
        <v>0.98525438827665479</v>
      </c>
      <c r="T89" s="300">
        <f>SUM(Q89:S89)</f>
        <v>14.286188630379115</v>
      </c>
      <c r="U89" s="300"/>
      <c r="V89" s="300">
        <v>8.7745971232325068</v>
      </c>
      <c r="W89" s="300">
        <v>5.3299571849551484</v>
      </c>
      <c r="X89" s="300">
        <v>0.95682450336616609</v>
      </c>
      <c r="Y89" s="300">
        <f>SUM(V89:X89)</f>
        <v>15.061378811553821</v>
      </c>
    </row>
    <row r="90" spans="1:25" x14ac:dyDescent="0.2">
      <c r="A90" s="260" t="s">
        <v>364</v>
      </c>
      <c r="B90" s="300">
        <v>27.195212542903832</v>
      </c>
      <c r="C90" s="300">
        <v>2.5181719410699017</v>
      </c>
      <c r="D90" s="300">
        <v>5.1997210573500814</v>
      </c>
      <c r="E90" s="300">
        <f t="shared" ref="E90:E91" si="134">SUM(B90:D90)</f>
        <v>34.913105541323816</v>
      </c>
      <c r="F90" s="300"/>
      <c r="G90" s="300">
        <v>30.713374385684116</v>
      </c>
      <c r="H90" s="300">
        <v>3.725857996275133</v>
      </c>
      <c r="I90" s="300">
        <v>5.0364575818882642</v>
      </c>
      <c r="J90" s="300">
        <f t="shared" ref="J90:J91" si="135">SUM(G90:I90)</f>
        <v>39.475689963847515</v>
      </c>
      <c r="K90" s="300"/>
      <c r="L90" s="300">
        <v>33.06308003370674</v>
      </c>
      <c r="M90" s="300">
        <v>4.9457389084860353</v>
      </c>
      <c r="N90" s="300">
        <v>7.2437699654329739</v>
      </c>
      <c r="O90" s="300">
        <f t="shared" ref="O90:O91" si="136">SUM(L90:N90)</f>
        <v>45.25258890762575</v>
      </c>
      <c r="P90" s="300"/>
      <c r="Q90" s="300">
        <v>33.703910533394797</v>
      </c>
      <c r="R90" s="300">
        <v>5.0958826202819374</v>
      </c>
      <c r="S90" s="300">
        <v>7.2900182159440794</v>
      </c>
      <c r="T90" s="300">
        <f t="shared" ref="T90:T91" si="137">SUM(Q90:S90)</f>
        <v>46.089811369620811</v>
      </c>
      <c r="U90" s="300"/>
      <c r="V90" s="300">
        <v>33.062805328751956</v>
      </c>
      <c r="W90" s="300">
        <v>5.2897906391357949</v>
      </c>
      <c r="X90" s="300">
        <v>7.4480252205585247</v>
      </c>
      <c r="Y90" s="300">
        <f t="shared" ref="Y90:Y91" si="138">SUM(V90:X90)</f>
        <v>45.800621188446279</v>
      </c>
    </row>
    <row r="91" spans="1:25" x14ac:dyDescent="0.2">
      <c r="A91" s="264" t="s">
        <v>363</v>
      </c>
      <c r="B91" s="301">
        <f>SUM(B89:B90)</f>
        <v>32.778758059995091</v>
      </c>
      <c r="C91" s="301">
        <f t="shared" ref="C91" si="139">SUM(C89:C90)</f>
        <v>5.8401745048296601</v>
      </c>
      <c r="D91" s="301">
        <f t="shared" ref="D91" si="140">SUM(D89:D90)</f>
        <v>5.3220674351752368</v>
      </c>
      <c r="E91" s="301">
        <f t="shared" si="134"/>
        <v>43.940999999999988</v>
      </c>
      <c r="F91" s="301"/>
      <c r="G91" s="301">
        <f>SUM(G89:G90)</f>
        <v>37.910911239730844</v>
      </c>
      <c r="H91" s="301">
        <f t="shared" ref="H91" si="141">SUM(H89:H90)</f>
        <v>7.735209221153406</v>
      </c>
      <c r="I91" s="301">
        <f t="shared" ref="I91" si="142">SUM(I89:I90)</f>
        <v>5.9748795391156326</v>
      </c>
      <c r="J91" s="301">
        <f t="shared" si="135"/>
        <v>51.620999999999881</v>
      </c>
      <c r="K91" s="301"/>
      <c r="L91" s="301">
        <f>SUM(L89:L90)</f>
        <v>40.900613491450464</v>
      </c>
      <c r="M91" s="301">
        <f t="shared" ref="M91" si="143">SUM(M89:M90)</f>
        <v>9.5150418878722824</v>
      </c>
      <c r="N91" s="301">
        <f t="shared" ref="N91" si="144">SUM(N89:N90)</f>
        <v>8.2443446206772713</v>
      </c>
      <c r="O91" s="301">
        <f t="shared" si="136"/>
        <v>58.660000000000011</v>
      </c>
      <c r="P91" s="301"/>
      <c r="Q91" s="301">
        <f>SUM(Q89:Q90)</f>
        <v>42.082173910025382</v>
      </c>
      <c r="R91" s="301">
        <f t="shared" ref="R91" si="145">SUM(R89:R90)</f>
        <v>10.018553485753811</v>
      </c>
      <c r="S91" s="301">
        <f t="shared" ref="S91" si="146">SUM(S89:S90)</f>
        <v>8.275272604220735</v>
      </c>
      <c r="T91" s="301">
        <f t="shared" si="137"/>
        <v>60.375999999999934</v>
      </c>
      <c r="U91" s="301"/>
      <c r="V91" s="301">
        <f>SUM(V89:V90)</f>
        <v>41.83740245198446</v>
      </c>
      <c r="W91" s="301">
        <f t="shared" ref="W91" si="147">SUM(W89:W90)</f>
        <v>10.619747824090943</v>
      </c>
      <c r="X91" s="301">
        <f t="shared" ref="X91" si="148">SUM(X89:X90)</f>
        <v>8.4048497239246913</v>
      </c>
      <c r="Y91" s="301">
        <f t="shared" si="138"/>
        <v>60.862000000000094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8.332029408158391</v>
      </c>
      <c r="C98" s="300">
        <v>20.11996511507893</v>
      </c>
      <c r="D98" s="300">
        <v>2.6847499019727117</v>
      </c>
      <c r="E98" s="300">
        <f>SUM(B98:D98)</f>
        <v>31.136744425210033</v>
      </c>
      <c r="F98" s="300"/>
      <c r="G98" s="300">
        <v>11.034199535059271</v>
      </c>
      <c r="H98" s="300">
        <v>25.173369330920526</v>
      </c>
      <c r="I98" s="300">
        <v>1.8963428810518885</v>
      </c>
      <c r="J98" s="300">
        <f>SUM(G98:I98)</f>
        <v>38.103911747031681</v>
      </c>
      <c r="K98" s="300"/>
      <c r="L98" s="300">
        <v>12.594406028811152</v>
      </c>
      <c r="M98" s="300">
        <v>24.837852548594029</v>
      </c>
      <c r="N98" s="300">
        <v>1.8668059035985367</v>
      </c>
      <c r="O98" s="300">
        <f>SUM(L98:N98)</f>
        <v>39.299064481003718</v>
      </c>
      <c r="P98" s="300"/>
      <c r="Q98" s="300">
        <v>12.527994770689174</v>
      </c>
      <c r="R98" s="300">
        <v>24.769046158550903</v>
      </c>
      <c r="S98" s="300">
        <v>1.9470158346813555</v>
      </c>
      <c r="T98" s="300">
        <f>SUM(Q98:S98)</f>
        <v>39.244056763921435</v>
      </c>
      <c r="U98" s="300"/>
      <c r="V98" s="300">
        <v>13.345798090076023</v>
      </c>
      <c r="W98" s="300">
        <v>26.26739078661765</v>
      </c>
      <c r="X98" s="300">
        <v>2.102039611669976</v>
      </c>
      <c r="Y98" s="300">
        <f>SUM(V98:X98)</f>
        <v>41.715228488363643</v>
      </c>
    </row>
    <row r="99" spans="1:25" x14ac:dyDescent="0.2">
      <c r="A99" s="260" t="s">
        <v>364</v>
      </c>
      <c r="B99" s="300">
        <v>11.704874128330886</v>
      </c>
      <c r="C99" s="300">
        <v>15.20571537834188</v>
      </c>
      <c r="D99" s="300">
        <v>2.114666068117141</v>
      </c>
      <c r="E99" s="300">
        <f t="shared" ref="E99:E100" si="149">SUM(B99:D99)</f>
        <v>29.025255574789906</v>
      </c>
      <c r="F99" s="300"/>
      <c r="G99" s="300">
        <v>12.654710724505707</v>
      </c>
      <c r="H99" s="300">
        <v>16.172496658813518</v>
      </c>
      <c r="I99" s="300">
        <v>1.0478808696490731</v>
      </c>
      <c r="J99" s="300">
        <f t="shared" ref="J99:J100" si="150">SUM(G99:I99)</f>
        <v>29.8750882529683</v>
      </c>
      <c r="K99" s="300"/>
      <c r="L99" s="300">
        <v>12.006362169128753</v>
      </c>
      <c r="M99" s="300">
        <v>15.0735242688332</v>
      </c>
      <c r="N99" s="300">
        <v>0.65804908103438275</v>
      </c>
      <c r="O99" s="300">
        <f t="shared" ref="O99:O100" si="151">SUM(L99:N99)</f>
        <v>27.737935518996334</v>
      </c>
      <c r="P99" s="300"/>
      <c r="Q99" s="300">
        <v>11.946642810494289</v>
      </c>
      <c r="R99" s="300">
        <v>14.694767245524593</v>
      </c>
      <c r="S99" s="300">
        <v>0.67653318005974428</v>
      </c>
      <c r="T99" s="300">
        <f t="shared" ref="T99:T100" si="152">SUM(Q99:S99)</f>
        <v>27.31794323607863</v>
      </c>
      <c r="U99" s="300"/>
      <c r="V99" s="300">
        <v>12.821098623019875</v>
      </c>
      <c r="W99" s="300">
        <v>15.44320663851553</v>
      </c>
      <c r="X99" s="300">
        <v>0.72846625010085619</v>
      </c>
      <c r="Y99" s="300">
        <f t="shared" ref="Y99:Y100" si="153">SUM(V99:X99)</f>
        <v>28.99277151163626</v>
      </c>
    </row>
    <row r="100" spans="1:25" x14ac:dyDescent="0.2">
      <c r="A100" s="264" t="s">
        <v>363</v>
      </c>
      <c r="B100" s="301">
        <f>SUM(B98:B99)</f>
        <v>20.036903536489277</v>
      </c>
      <c r="C100" s="301">
        <f t="shared" ref="C100" si="154">SUM(C98:C99)</f>
        <v>35.325680493420812</v>
      </c>
      <c r="D100" s="301">
        <f t="shared" ref="D100" si="155">SUM(D98:D99)</f>
        <v>4.7994159700898527</v>
      </c>
      <c r="E100" s="301">
        <f t="shared" si="149"/>
        <v>60.161999999999942</v>
      </c>
      <c r="F100" s="301"/>
      <c r="G100" s="301">
        <f>SUM(G98:G99)</f>
        <v>23.688910259564977</v>
      </c>
      <c r="H100" s="301">
        <f t="shared" ref="H100" si="156">SUM(H98:H99)</f>
        <v>41.345865989734044</v>
      </c>
      <c r="I100" s="301">
        <f t="shared" ref="I100" si="157">SUM(I98:I99)</f>
        <v>2.9442237507009619</v>
      </c>
      <c r="J100" s="301">
        <f t="shared" si="150"/>
        <v>67.978999999999985</v>
      </c>
      <c r="K100" s="301"/>
      <c r="L100" s="301">
        <f>SUM(L98:L99)</f>
        <v>24.600768197939907</v>
      </c>
      <c r="M100" s="301">
        <f t="shared" ref="M100" si="158">SUM(M98:M99)</f>
        <v>39.911376817427225</v>
      </c>
      <c r="N100" s="301">
        <f t="shared" ref="N100" si="159">SUM(N98:N99)</f>
        <v>2.5248549846329196</v>
      </c>
      <c r="O100" s="301">
        <f t="shared" si="151"/>
        <v>67.037000000000063</v>
      </c>
      <c r="P100" s="301"/>
      <c r="Q100" s="301">
        <f>SUM(Q98:Q99)</f>
        <v>24.474637581183465</v>
      </c>
      <c r="R100" s="301">
        <f t="shared" ref="R100" si="160">SUM(R98:R99)</f>
        <v>39.463813404075495</v>
      </c>
      <c r="S100" s="301">
        <f t="shared" ref="S100" si="161">SUM(S98:S99)</f>
        <v>2.6235490147410996</v>
      </c>
      <c r="T100" s="301">
        <f t="shared" si="152"/>
        <v>66.562000000000054</v>
      </c>
      <c r="U100" s="301"/>
      <c r="V100" s="301">
        <f>SUM(V98:V99)</f>
        <v>26.166896713095898</v>
      </c>
      <c r="W100" s="301">
        <f t="shared" ref="W100" si="162">SUM(W98:W99)</f>
        <v>41.71059742513318</v>
      </c>
      <c r="X100" s="301">
        <f t="shared" ref="X100" si="163">SUM(X98:X99)</f>
        <v>2.8305058617708321</v>
      </c>
      <c r="Y100" s="301">
        <f t="shared" si="153"/>
        <v>70.707999999999913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0.54315798420241035</v>
      </c>
      <c r="C107" s="300">
        <v>0.37334401943109535</v>
      </c>
      <c r="D107" s="300">
        <v>0.40294839100445251</v>
      </c>
      <c r="E107" s="300">
        <f>SUM(B107:D107)</f>
        <v>1.3194503946379581</v>
      </c>
      <c r="F107" s="300"/>
      <c r="G107" s="300">
        <v>0.52544254256960887</v>
      </c>
      <c r="H107" s="300">
        <v>0.83661371064356593</v>
      </c>
      <c r="I107" s="300">
        <v>1.1896383107161541</v>
      </c>
      <c r="J107" s="300">
        <f>SUM(G107:I107)</f>
        <v>2.5516945639293289</v>
      </c>
      <c r="K107" s="300"/>
      <c r="L107" s="300">
        <v>0.4528715277755837</v>
      </c>
      <c r="M107" s="300">
        <v>1.0124074074238001</v>
      </c>
      <c r="N107" s="300">
        <v>0.49942418979805614</v>
      </c>
      <c r="O107" s="300">
        <f>SUM(L107:N107)</f>
        <v>1.96470312499744</v>
      </c>
      <c r="P107" s="300"/>
      <c r="Q107" s="300">
        <v>0.44055215446829088</v>
      </c>
      <c r="R107" s="300">
        <v>1.0017478219804012</v>
      </c>
      <c r="S107" s="300">
        <v>0.48257405228558253</v>
      </c>
      <c r="T107" s="300">
        <f>SUM(Q107:S107)</f>
        <v>1.9248740287342747</v>
      </c>
      <c r="U107" s="300"/>
      <c r="V107" s="300">
        <v>0.45067172654317789</v>
      </c>
      <c r="W107" s="300">
        <v>1.0170625724207576</v>
      </c>
      <c r="X107" s="300">
        <v>0.46784878331854779</v>
      </c>
      <c r="Y107" s="300">
        <f>SUM(V107:X107)</f>
        <v>1.9355830822824833</v>
      </c>
    </row>
    <row r="108" spans="1:25" x14ac:dyDescent="0.2">
      <c r="A108" s="260" t="s">
        <v>364</v>
      </c>
      <c r="B108" s="300">
        <v>0.74257632057825995</v>
      </c>
      <c r="C108" s="300">
        <v>0.29727723132713701</v>
      </c>
      <c r="D108" s="300">
        <v>1.0266960534566478</v>
      </c>
      <c r="E108" s="300">
        <f t="shared" ref="E108:E109" si="164">SUM(B108:D108)</f>
        <v>2.0665496053620447</v>
      </c>
      <c r="F108" s="300"/>
      <c r="G108" s="300">
        <v>1.0554343712248413</v>
      </c>
      <c r="H108" s="300">
        <v>0.32982324101108645</v>
      </c>
      <c r="I108" s="300">
        <v>1.3520478238347455</v>
      </c>
      <c r="J108" s="300">
        <f t="shared" ref="J108:J109" si="165">SUM(G108:I108)</f>
        <v>2.737305436070673</v>
      </c>
      <c r="K108" s="300"/>
      <c r="L108" s="300">
        <v>1.0322939814752194</v>
      </c>
      <c r="M108" s="300">
        <v>0.4840572916704029</v>
      </c>
      <c r="N108" s="300">
        <v>0.42394560185694335</v>
      </c>
      <c r="O108" s="300">
        <f t="shared" ref="O108:O109" si="166">SUM(L108:N108)</f>
        <v>1.9402968750025658</v>
      </c>
      <c r="P108" s="300"/>
      <c r="Q108" s="300">
        <v>1.0017478219751035</v>
      </c>
      <c r="R108" s="300">
        <v>0.49522580644847042</v>
      </c>
      <c r="S108" s="300">
        <v>0.41615234284214547</v>
      </c>
      <c r="T108" s="300">
        <f t="shared" ref="T108:T109" si="167">SUM(Q108:S108)</f>
        <v>1.9131259712657194</v>
      </c>
      <c r="U108" s="300"/>
      <c r="V108" s="300">
        <v>1.0048578215338595</v>
      </c>
      <c r="W108" s="300">
        <v>0.534748899186133</v>
      </c>
      <c r="X108" s="300">
        <v>0.42581019699752531</v>
      </c>
      <c r="Y108" s="300">
        <f t="shared" ref="Y108:Y109" si="168">SUM(V108:X108)</f>
        <v>1.9654169177175178</v>
      </c>
    </row>
    <row r="109" spans="1:25" x14ac:dyDescent="0.2">
      <c r="A109" s="264" t="s">
        <v>363</v>
      </c>
      <c r="B109" s="301">
        <f>SUM(B107:B108)</f>
        <v>1.2857343047806702</v>
      </c>
      <c r="C109" s="301">
        <f t="shared" ref="C109" si="169">SUM(C107:C108)</f>
        <v>0.67062125075823231</v>
      </c>
      <c r="D109" s="301">
        <f t="shared" ref="D109" si="170">SUM(D107:D108)</f>
        <v>1.4296444444611003</v>
      </c>
      <c r="E109" s="301">
        <f t="shared" si="164"/>
        <v>3.3860000000000028</v>
      </c>
      <c r="F109" s="301"/>
      <c r="G109" s="301">
        <f>SUM(G107:G108)</f>
        <v>1.5808769137944503</v>
      </c>
      <c r="H109" s="301">
        <f t="shared" ref="H109" si="171">SUM(H107:H108)</f>
        <v>1.1664369516546524</v>
      </c>
      <c r="I109" s="301">
        <f t="shared" ref="I109" si="172">SUM(I107:I108)</f>
        <v>2.5416861345508996</v>
      </c>
      <c r="J109" s="301">
        <f t="shared" si="165"/>
        <v>5.2890000000000024</v>
      </c>
      <c r="K109" s="301"/>
      <c r="L109" s="301">
        <f>SUM(L107:L108)</f>
        <v>1.4851655092508032</v>
      </c>
      <c r="M109" s="301">
        <f t="shared" ref="M109" si="173">SUM(M107:M108)</f>
        <v>1.496464699094203</v>
      </c>
      <c r="N109" s="301">
        <f t="shared" ref="N109" si="174">SUM(N107:N108)</f>
        <v>0.92336979165499944</v>
      </c>
      <c r="O109" s="301">
        <f t="shared" si="166"/>
        <v>3.9050000000000056</v>
      </c>
      <c r="P109" s="301"/>
      <c r="Q109" s="301">
        <f>SUM(Q107:Q108)</f>
        <v>1.4422999764433944</v>
      </c>
      <c r="R109" s="301">
        <f t="shared" ref="R109" si="175">SUM(R107:R108)</f>
        <v>1.4969736284288717</v>
      </c>
      <c r="S109" s="301">
        <f t="shared" ref="S109" si="176">SUM(S107:S108)</f>
        <v>0.89872639512772801</v>
      </c>
      <c r="T109" s="301">
        <f t="shared" si="167"/>
        <v>3.8379999999999939</v>
      </c>
      <c r="U109" s="301"/>
      <c r="V109" s="301">
        <f>SUM(V107:V108)</f>
        <v>1.4555295480770374</v>
      </c>
      <c r="W109" s="301">
        <f t="shared" ref="W109" si="177">SUM(W107:W108)</f>
        <v>1.5518114716068907</v>
      </c>
      <c r="X109" s="301">
        <f t="shared" ref="X109" si="178">SUM(X107:X108)</f>
        <v>0.89365898031607305</v>
      </c>
      <c r="Y109" s="301">
        <f t="shared" si="168"/>
        <v>3.9010000000000011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5.1005084895182851</v>
      </c>
      <c r="C116" s="300">
        <v>1.7633342519139852</v>
      </c>
      <c r="D116" s="300">
        <v>0.54936954395118531</v>
      </c>
      <c r="E116" s="300">
        <f>SUM(B116:D116)</f>
        <v>7.4132122853834552</v>
      </c>
      <c r="F116" s="300"/>
      <c r="G116" s="300">
        <v>4.3202309704388524</v>
      </c>
      <c r="H116" s="300">
        <v>2.2211984424069446</v>
      </c>
      <c r="I116" s="300">
        <v>0.26760152663747944</v>
      </c>
      <c r="J116" s="300">
        <f>SUM(G116:I116)</f>
        <v>6.8090309394832769</v>
      </c>
      <c r="K116" s="300"/>
      <c r="L116" s="300">
        <v>4.3344031850880125</v>
      </c>
      <c r="M116" s="300">
        <v>1.8564552635164404</v>
      </c>
      <c r="N116" s="300">
        <v>0.35620835651979454</v>
      </c>
      <c r="O116" s="300">
        <f>SUM(L116:N116)</f>
        <v>6.5470668051242473</v>
      </c>
      <c r="P116" s="300"/>
      <c r="Q116" s="300">
        <v>4.7339984478108867</v>
      </c>
      <c r="R116" s="300">
        <v>1.9548167055042862</v>
      </c>
      <c r="S116" s="300">
        <v>0.38671950565234237</v>
      </c>
      <c r="T116" s="300">
        <f>SUM(Q116:S116)</f>
        <v>7.0755346589675154</v>
      </c>
      <c r="U116" s="300"/>
      <c r="V116" s="300">
        <v>5.2547862822648028</v>
      </c>
      <c r="W116" s="300">
        <v>2.0086411352075202</v>
      </c>
      <c r="X116" s="300">
        <v>0.41267679507352834</v>
      </c>
      <c r="Y116" s="300">
        <f>SUM(V116:X116)</f>
        <v>7.6761042125458516</v>
      </c>
    </row>
    <row r="117" spans="1:25" x14ac:dyDescent="0.2">
      <c r="A117" s="260" t="s">
        <v>364</v>
      </c>
      <c r="B117" s="300">
        <v>14.214254333811866</v>
      </c>
      <c r="C117" s="300">
        <v>0.71483571872937945</v>
      </c>
      <c r="D117" s="300">
        <v>2.2296976620753659</v>
      </c>
      <c r="E117" s="300">
        <f t="shared" ref="E117:E118" si="179">SUM(B117:D117)</f>
        <v>17.158787714616611</v>
      </c>
      <c r="F117" s="300"/>
      <c r="G117" s="300">
        <v>18.32224286564999</v>
      </c>
      <c r="H117" s="300">
        <v>0.58121359242266035</v>
      </c>
      <c r="I117" s="300">
        <v>1.5855126024440964</v>
      </c>
      <c r="J117" s="300">
        <f t="shared" ref="J117:J118" si="180">SUM(G117:I117)</f>
        <v>20.488969060516748</v>
      </c>
      <c r="K117" s="300"/>
      <c r="L117" s="300">
        <v>16.665844428206707</v>
      </c>
      <c r="M117" s="300">
        <v>0.95149349288488083</v>
      </c>
      <c r="N117" s="300">
        <v>0.82259527378414909</v>
      </c>
      <c r="O117" s="300">
        <f t="shared" ref="O117:O118" si="181">SUM(L117:N117)</f>
        <v>18.439933194875739</v>
      </c>
      <c r="P117" s="300"/>
      <c r="Q117" s="300">
        <v>17.658068839726372</v>
      </c>
      <c r="R117" s="300">
        <v>1.0232948235682409</v>
      </c>
      <c r="S117" s="300">
        <v>0.89810167773788185</v>
      </c>
      <c r="T117" s="300">
        <f t="shared" ref="T117:T118" si="182">SUM(Q117:S117)</f>
        <v>19.579465341032492</v>
      </c>
      <c r="U117" s="300"/>
      <c r="V117" s="300">
        <v>18.589931595909057</v>
      </c>
      <c r="W117" s="300">
        <v>1.0974886705571192</v>
      </c>
      <c r="X117" s="300">
        <v>0.97747552098794299</v>
      </c>
      <c r="Y117" s="300">
        <f t="shared" ref="Y117:Y118" si="183">SUM(V117:X117)</f>
        <v>20.664895787454121</v>
      </c>
    </row>
    <row r="118" spans="1:25" x14ac:dyDescent="0.2">
      <c r="A118" s="264" t="s">
        <v>363</v>
      </c>
      <c r="B118" s="301">
        <f>SUM(B116:B117)</f>
        <v>19.314762823330149</v>
      </c>
      <c r="C118" s="301">
        <f t="shared" ref="C118" si="184">SUM(C116:C117)</f>
        <v>2.4781699706433646</v>
      </c>
      <c r="D118" s="301">
        <f t="shared" ref="D118" si="185">SUM(D116:D117)</f>
        <v>2.7790672060265513</v>
      </c>
      <c r="E118" s="301">
        <f t="shared" si="179"/>
        <v>24.572000000000063</v>
      </c>
      <c r="F118" s="301"/>
      <c r="G118" s="301">
        <f>SUM(G116:G117)</f>
        <v>22.642473836088843</v>
      </c>
      <c r="H118" s="301">
        <f t="shared" ref="H118" si="186">SUM(H116:H117)</f>
        <v>2.8024120348296049</v>
      </c>
      <c r="I118" s="301">
        <f t="shared" ref="I118" si="187">SUM(I116:I117)</f>
        <v>1.8531141290815758</v>
      </c>
      <c r="J118" s="301">
        <f t="shared" si="180"/>
        <v>27.298000000000023</v>
      </c>
      <c r="K118" s="301"/>
      <c r="L118" s="301">
        <f>SUM(L116:L117)</f>
        <v>21.000247613294718</v>
      </c>
      <c r="M118" s="301">
        <f t="shared" ref="M118" si="188">SUM(M116:M117)</f>
        <v>2.8079487564013212</v>
      </c>
      <c r="N118" s="301">
        <f t="shared" ref="N118" si="189">SUM(N116:N117)</f>
        <v>1.1788036303039435</v>
      </c>
      <c r="O118" s="301">
        <f t="shared" si="181"/>
        <v>24.986999999999981</v>
      </c>
      <c r="P118" s="301"/>
      <c r="Q118" s="301">
        <f>SUM(Q116:Q117)</f>
        <v>22.392067287537259</v>
      </c>
      <c r="R118" s="301">
        <f t="shared" ref="R118" si="190">SUM(R116:R117)</f>
        <v>2.9781115290725273</v>
      </c>
      <c r="S118" s="301">
        <f t="shared" ref="S118" si="191">SUM(S116:S117)</f>
        <v>1.2848211833902243</v>
      </c>
      <c r="T118" s="301">
        <f t="shared" si="182"/>
        <v>26.655000000000012</v>
      </c>
      <c r="U118" s="301"/>
      <c r="V118" s="301">
        <f>SUM(V116:V117)</f>
        <v>23.84471787817386</v>
      </c>
      <c r="W118" s="301">
        <f t="shared" ref="W118" si="192">SUM(W116:W117)</f>
        <v>3.1061298057646392</v>
      </c>
      <c r="X118" s="301">
        <f t="shared" ref="X118" si="193">SUM(X116:X117)</f>
        <v>1.3901523160614713</v>
      </c>
      <c r="Y118" s="301">
        <f t="shared" si="183"/>
        <v>28.340999999999969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4.7636274537051557</v>
      </c>
      <c r="C125" s="300">
        <v>2.4774616489656935</v>
      </c>
      <c r="D125" s="300">
        <v>0.81282686967822726</v>
      </c>
      <c r="E125" s="300">
        <f>SUM(B125:D125)</f>
        <v>8.0539159723490759</v>
      </c>
      <c r="F125" s="300"/>
      <c r="G125" s="300">
        <v>4.8658265500954405</v>
      </c>
      <c r="H125" s="300">
        <v>1.9762242990781513</v>
      </c>
      <c r="I125" s="300">
        <v>0.5481708371134083</v>
      </c>
      <c r="J125" s="300">
        <f>SUM(G125:I125)</f>
        <v>7.3902216862870009</v>
      </c>
      <c r="K125" s="300"/>
      <c r="L125" s="300">
        <v>5.4836917887541592</v>
      </c>
      <c r="M125" s="300">
        <v>2.243660494148215</v>
      </c>
      <c r="N125" s="300">
        <v>0.55187546908410023</v>
      </c>
      <c r="O125" s="300">
        <f>SUM(L125:N125)</f>
        <v>8.2792277519864736</v>
      </c>
      <c r="P125" s="300"/>
      <c r="Q125" s="300">
        <v>5.3605452116449683</v>
      </c>
      <c r="R125" s="300">
        <v>2.1701609080705455</v>
      </c>
      <c r="S125" s="300">
        <v>0.5640377914194441</v>
      </c>
      <c r="T125" s="300">
        <f>SUM(Q125:S125)</f>
        <v>8.0947439111349588</v>
      </c>
      <c r="U125" s="300"/>
      <c r="V125" s="300">
        <v>4.9845866449588314</v>
      </c>
      <c r="W125" s="300">
        <v>1.9990495698596487</v>
      </c>
      <c r="X125" s="300">
        <v>0.53380417861238894</v>
      </c>
      <c r="Y125" s="300">
        <f>SUM(V125:X125)</f>
        <v>7.5174403934308689</v>
      </c>
    </row>
    <row r="126" spans="1:25" x14ac:dyDescent="0.2">
      <c r="A126" s="260" t="s">
        <v>364</v>
      </c>
      <c r="B126" s="300">
        <v>5.2054125730430707</v>
      </c>
      <c r="C126" s="300">
        <v>0.15051012640024786</v>
      </c>
      <c r="D126" s="300">
        <v>1.6671613282075972</v>
      </c>
      <c r="E126" s="300">
        <f t="shared" ref="E126:E127" si="194">SUM(B126:D126)</f>
        <v>7.0230840276509161</v>
      </c>
      <c r="F126" s="300"/>
      <c r="G126" s="300">
        <v>6.0835437644183168</v>
      </c>
      <c r="H126" s="300">
        <v>0.24671289317824507</v>
      </c>
      <c r="I126" s="300">
        <v>0.61552165611642262</v>
      </c>
      <c r="J126" s="300">
        <f t="shared" ref="J126:J127" si="195">SUM(G126:I126)</f>
        <v>6.9457783137129843</v>
      </c>
      <c r="K126" s="300"/>
      <c r="L126" s="300">
        <v>6.7510696032434261</v>
      </c>
      <c r="M126" s="300">
        <v>0.33857614814660963</v>
      </c>
      <c r="N126" s="300">
        <v>0.98212649662346874</v>
      </c>
      <c r="O126" s="300">
        <f t="shared" ref="O126:O127" si="196">SUM(L126:N126)</f>
        <v>8.0717722480135041</v>
      </c>
      <c r="P126" s="300"/>
      <c r="Q126" s="300">
        <v>6.6281727800476977</v>
      </c>
      <c r="R126" s="300">
        <v>0.34651158891354883</v>
      </c>
      <c r="S126" s="300">
        <v>1.01257171990378</v>
      </c>
      <c r="T126" s="300">
        <f t="shared" ref="T126:T127" si="197">SUM(Q126:S126)</f>
        <v>7.9872560888650259</v>
      </c>
      <c r="U126" s="300"/>
      <c r="V126" s="300">
        <v>6.1825677999074422</v>
      </c>
      <c r="W126" s="300">
        <v>0.34512576812793128</v>
      </c>
      <c r="X126" s="300">
        <v>0.982866038533733</v>
      </c>
      <c r="Y126" s="300">
        <f t="shared" ref="Y126:Y127" si="198">SUM(V126:X126)</f>
        <v>7.5105596065691067</v>
      </c>
    </row>
    <row r="127" spans="1:25" x14ac:dyDescent="0.2">
      <c r="A127" s="264" t="s">
        <v>363</v>
      </c>
      <c r="B127" s="301">
        <f>SUM(B125:B126)</f>
        <v>9.9690400267482264</v>
      </c>
      <c r="C127" s="301">
        <f t="shared" ref="C127" si="199">SUM(C125:C126)</f>
        <v>2.6279717753659413</v>
      </c>
      <c r="D127" s="301">
        <f t="shared" ref="D127" si="200">SUM(D125:D126)</f>
        <v>2.4799881978858247</v>
      </c>
      <c r="E127" s="301">
        <f t="shared" si="194"/>
        <v>15.076999999999991</v>
      </c>
      <c r="F127" s="301"/>
      <c r="G127" s="301">
        <f>SUM(G125:G126)</f>
        <v>10.949370314513757</v>
      </c>
      <c r="H127" s="301">
        <f t="shared" ref="H127" si="201">SUM(H125:H126)</f>
        <v>2.2229371922563965</v>
      </c>
      <c r="I127" s="301">
        <f t="shared" ref="I127" si="202">SUM(I125:I126)</f>
        <v>1.1636924932298309</v>
      </c>
      <c r="J127" s="301">
        <f t="shared" si="195"/>
        <v>14.335999999999984</v>
      </c>
      <c r="K127" s="301"/>
      <c r="L127" s="301">
        <f>SUM(L125:L126)</f>
        <v>12.234761391997585</v>
      </c>
      <c r="M127" s="301">
        <f t="shared" ref="M127" si="203">SUM(M125:M126)</f>
        <v>2.5822366422948244</v>
      </c>
      <c r="N127" s="301">
        <f t="shared" ref="N127" si="204">SUM(N125:N126)</f>
        <v>1.534001965707569</v>
      </c>
      <c r="O127" s="301">
        <f t="shared" si="196"/>
        <v>16.350999999999978</v>
      </c>
      <c r="P127" s="301"/>
      <c r="Q127" s="301">
        <f>SUM(Q125:Q126)</f>
        <v>11.988717991692667</v>
      </c>
      <c r="R127" s="301">
        <f t="shared" ref="R127" si="205">SUM(R125:R126)</f>
        <v>2.5166724969840946</v>
      </c>
      <c r="S127" s="301">
        <f t="shared" ref="S127" si="206">SUM(S125:S126)</f>
        <v>1.5766095113232241</v>
      </c>
      <c r="T127" s="301">
        <f t="shared" si="197"/>
        <v>16.081999999999987</v>
      </c>
      <c r="U127" s="301"/>
      <c r="V127" s="301">
        <f>SUM(V125:V126)</f>
        <v>11.167154444866274</v>
      </c>
      <c r="W127" s="301">
        <f t="shared" ref="W127" si="207">SUM(W125:W126)</f>
        <v>2.34417533798758</v>
      </c>
      <c r="X127" s="301">
        <f t="shared" ref="X127" si="208">SUM(X125:X126)</f>
        <v>1.5166702171461219</v>
      </c>
      <c r="Y127" s="301">
        <f t="shared" si="198"/>
        <v>15.027999999999974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3.530512883714743</v>
      </c>
      <c r="C134" s="300">
        <v>3.0521608628593415</v>
      </c>
      <c r="D134" s="300">
        <v>0.71871324449931362</v>
      </c>
      <c r="E134" s="300">
        <f>SUM(B134:D134)</f>
        <v>7.3013869910733975</v>
      </c>
      <c r="F134" s="300"/>
      <c r="G134" s="300">
        <v>4.5502984106105329</v>
      </c>
      <c r="H134" s="300">
        <v>4.1835081089857011</v>
      </c>
      <c r="I134" s="300">
        <v>1.6083444697076783</v>
      </c>
      <c r="J134" s="300">
        <f>SUM(G134:I134)</f>
        <v>10.342150989303912</v>
      </c>
      <c r="K134" s="300"/>
      <c r="L134" s="300">
        <v>5.6754957579995997</v>
      </c>
      <c r="M134" s="300">
        <v>2.6015265994837531</v>
      </c>
      <c r="N134" s="300">
        <v>0.33494417080886713</v>
      </c>
      <c r="O134" s="300">
        <f>SUM(L134:N134)</f>
        <v>8.6119665282922213</v>
      </c>
      <c r="P134" s="300"/>
      <c r="Q134" s="300">
        <v>5.5338612573417389</v>
      </c>
      <c r="R134" s="300">
        <v>2.3428269512022379</v>
      </c>
      <c r="S134" s="300">
        <v>0.31962819330778069</v>
      </c>
      <c r="T134" s="300">
        <f>SUM(Q134:S134)</f>
        <v>8.1963164018517567</v>
      </c>
      <c r="U134" s="300"/>
      <c r="V134" s="300">
        <v>6.2881397380946984</v>
      </c>
      <c r="W134" s="300">
        <v>2.2761508534902224</v>
      </c>
      <c r="X134" s="300">
        <v>0.34184994045016875</v>
      </c>
      <c r="Y134" s="300">
        <f>SUM(V134:X134)</f>
        <v>8.9061405320350904</v>
      </c>
    </row>
    <row r="135" spans="1:25" x14ac:dyDescent="0.2">
      <c r="A135" s="260" t="s">
        <v>364</v>
      </c>
      <c r="B135" s="300">
        <v>4.3317169623889704</v>
      </c>
      <c r="C135" s="300">
        <v>0.3067331590974296</v>
      </c>
      <c r="D135" s="300">
        <v>0.93916288744020504</v>
      </c>
      <c r="E135" s="300">
        <f t="shared" ref="E135:E136" si="209">SUM(B135:D135)</f>
        <v>5.5776130089266056</v>
      </c>
      <c r="F135" s="300"/>
      <c r="G135" s="300">
        <v>3.757573467383192</v>
      </c>
      <c r="H135" s="300">
        <v>1.4981642880252866</v>
      </c>
      <c r="I135" s="300">
        <v>2.0481112552876004</v>
      </c>
      <c r="J135" s="300">
        <f t="shared" ref="J135:J136" si="210">SUM(G135:I135)</f>
        <v>7.3038490106960792</v>
      </c>
      <c r="K135" s="300"/>
      <c r="L135" s="300">
        <v>6.3063707160708233</v>
      </c>
      <c r="M135" s="300">
        <v>0.78217076252152551</v>
      </c>
      <c r="N135" s="300">
        <v>2.7494919931154116</v>
      </c>
      <c r="O135" s="300">
        <f t="shared" ref="O135:O136" si="211">SUM(L135:N135)</f>
        <v>9.8380334717077602</v>
      </c>
      <c r="P135" s="300"/>
      <c r="Q135" s="300">
        <v>5.9336350273261447</v>
      </c>
      <c r="R135" s="300">
        <v>0.73800718662690312</v>
      </c>
      <c r="S135" s="300">
        <v>2.723041384195199</v>
      </c>
      <c r="T135" s="300">
        <f t="shared" ref="T135:T136" si="212">SUM(Q135:S135)</f>
        <v>9.3946835981482462</v>
      </c>
      <c r="U135" s="300"/>
      <c r="V135" s="300">
        <v>6.2943120285007597</v>
      </c>
      <c r="W135" s="300">
        <v>0.79717506945851357</v>
      </c>
      <c r="X135" s="300">
        <v>3.1383723700056469</v>
      </c>
      <c r="Y135" s="300">
        <f t="shared" ref="Y135:Y136" si="213">SUM(V135:X135)</f>
        <v>10.229859467964921</v>
      </c>
    </row>
    <row r="136" spans="1:25" x14ac:dyDescent="0.2">
      <c r="A136" s="264" t="s">
        <v>363</v>
      </c>
      <c r="B136" s="301">
        <f>SUM(B134:B135)</f>
        <v>7.8622298461037134</v>
      </c>
      <c r="C136" s="301">
        <f t="shared" ref="C136" si="214">SUM(C134:C135)</f>
        <v>3.3588940219567709</v>
      </c>
      <c r="D136" s="301">
        <f t="shared" ref="D136" si="215">SUM(D134:D135)</f>
        <v>1.6578761319395188</v>
      </c>
      <c r="E136" s="301">
        <f t="shared" si="209"/>
        <v>12.879000000000003</v>
      </c>
      <c r="F136" s="301"/>
      <c r="G136" s="301">
        <f>SUM(G134:G135)</f>
        <v>8.3078718779937244</v>
      </c>
      <c r="H136" s="301">
        <f t="shared" ref="H136" si="216">SUM(H134:H135)</f>
        <v>5.6816723970109875</v>
      </c>
      <c r="I136" s="301">
        <f t="shared" ref="I136" si="217">SUM(I134:I135)</f>
        <v>3.6564557249952787</v>
      </c>
      <c r="J136" s="301">
        <f t="shared" si="210"/>
        <v>17.64599999999999</v>
      </c>
      <c r="K136" s="301"/>
      <c r="L136" s="301">
        <f>SUM(L134:L135)</f>
        <v>11.981866474070422</v>
      </c>
      <c r="M136" s="301">
        <f t="shared" ref="M136" si="218">SUM(M134:M135)</f>
        <v>3.3836973620052788</v>
      </c>
      <c r="N136" s="301">
        <f t="shared" ref="N136" si="219">SUM(N134:N135)</f>
        <v>3.0844361639242788</v>
      </c>
      <c r="O136" s="301">
        <f t="shared" si="211"/>
        <v>18.449999999999982</v>
      </c>
      <c r="P136" s="301"/>
      <c r="Q136" s="301">
        <f>SUM(Q134:Q135)</f>
        <v>11.467496284667885</v>
      </c>
      <c r="R136" s="301">
        <f t="shared" ref="R136" si="220">SUM(R134:R135)</f>
        <v>3.0808341378291413</v>
      </c>
      <c r="S136" s="301">
        <f t="shared" ref="S136" si="221">SUM(S134:S135)</f>
        <v>3.0426695775029797</v>
      </c>
      <c r="T136" s="301">
        <f t="shared" si="212"/>
        <v>17.591000000000005</v>
      </c>
      <c r="U136" s="301"/>
      <c r="V136" s="301">
        <f>SUM(V134:V135)</f>
        <v>12.582451766595458</v>
      </c>
      <c r="W136" s="301">
        <f t="shared" ref="W136" si="222">SUM(W134:W135)</f>
        <v>3.0733259229487357</v>
      </c>
      <c r="X136" s="301">
        <f t="shared" ref="X136" si="223">SUM(X134:X135)</f>
        <v>3.4802223104558156</v>
      </c>
      <c r="Y136" s="301">
        <f t="shared" si="213"/>
        <v>19.13600000000001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14.748679226761981</v>
      </c>
      <c r="C143" s="300">
        <v>9.5202593914251636</v>
      </c>
      <c r="D143" s="300">
        <v>5.3940007256317077</v>
      </c>
      <c r="E143" s="300">
        <f>SUM(B143:D143)</f>
        <v>29.662939343818849</v>
      </c>
      <c r="F143" s="300"/>
      <c r="G143" s="300">
        <v>21.803263565033546</v>
      </c>
      <c r="H143" s="300">
        <v>13.120305587531776</v>
      </c>
      <c r="I143" s="300">
        <v>6.5442121097474377</v>
      </c>
      <c r="J143" s="300">
        <f>SUM(G143:I143)</f>
        <v>41.467781262312755</v>
      </c>
      <c r="K143" s="300"/>
      <c r="L143" s="300">
        <v>23.830944927178997</v>
      </c>
      <c r="M143" s="300">
        <v>15.79232941366285</v>
      </c>
      <c r="N143" s="300">
        <v>10.058012489952098</v>
      </c>
      <c r="O143" s="300">
        <f>SUM(L143:N143)</f>
        <v>49.681286830793944</v>
      </c>
      <c r="P143" s="300"/>
      <c r="Q143" s="300">
        <v>24.744215800972484</v>
      </c>
      <c r="R143" s="300">
        <v>16.462717634871005</v>
      </c>
      <c r="S143" s="300">
        <v>10.740564570111191</v>
      </c>
      <c r="T143" s="300">
        <f>SUM(Q143:S143)</f>
        <v>51.947498005954678</v>
      </c>
      <c r="U143" s="300"/>
      <c r="V143" s="300">
        <v>26.137187111742694</v>
      </c>
      <c r="W143" s="300">
        <v>17.446990301948453</v>
      </c>
      <c r="X143" s="300">
        <v>11.903822024124663</v>
      </c>
      <c r="Y143" s="300">
        <f>SUM(V143:X143)</f>
        <v>55.487999437815816</v>
      </c>
    </row>
    <row r="144" spans="1:25" x14ac:dyDescent="0.2">
      <c r="A144" s="260" t="s">
        <v>364</v>
      </c>
      <c r="B144" s="300">
        <v>24.849541378205931</v>
      </c>
      <c r="C144" s="300">
        <v>3.0476296636509463</v>
      </c>
      <c r="D144" s="300">
        <v>9.0568896143242945</v>
      </c>
      <c r="E144" s="300">
        <f t="shared" ref="E144:E145" si="224">SUM(B144:D144)</f>
        <v>36.95406065618117</v>
      </c>
      <c r="F144" s="300"/>
      <c r="G144" s="300">
        <v>33.357789844579671</v>
      </c>
      <c r="H144" s="300">
        <v>3.3839153600854943</v>
      </c>
      <c r="I144" s="300">
        <v>6.3345135330222284</v>
      </c>
      <c r="J144" s="300">
        <f t="shared" ref="J144:J145" si="225">SUM(G144:I144)</f>
        <v>43.076218737687398</v>
      </c>
      <c r="K144" s="300"/>
      <c r="L144" s="300">
        <v>31.807742166177874</v>
      </c>
      <c r="M144" s="300">
        <v>3.7960004382949735</v>
      </c>
      <c r="N144" s="300">
        <v>6.7099705647333554</v>
      </c>
      <c r="O144" s="300">
        <f t="shared" ref="O144:O145" si="226">SUM(L144:N144)</f>
        <v>42.313713169206203</v>
      </c>
      <c r="P144" s="300"/>
      <c r="Q144" s="300">
        <v>32.123653377208953</v>
      </c>
      <c r="R144" s="300">
        <v>3.9753340021206824</v>
      </c>
      <c r="S144" s="300">
        <v>6.9895146147157048</v>
      </c>
      <c r="T144" s="300">
        <f t="shared" ref="T144:T145" si="227">SUM(Q144:S144)</f>
        <v>43.088501994045338</v>
      </c>
      <c r="U144" s="300"/>
      <c r="V144" s="300">
        <v>32.765568464518971</v>
      </c>
      <c r="W144" s="300">
        <v>4.3207392146688814</v>
      </c>
      <c r="X144" s="300">
        <v>7.4346928829963366</v>
      </c>
      <c r="Y144" s="300">
        <f t="shared" ref="Y144:Y145" si="228">SUM(V144:X144)</f>
        <v>44.521000562184192</v>
      </c>
    </row>
    <row r="145" spans="1:25" x14ac:dyDescent="0.2">
      <c r="A145" s="264" t="s">
        <v>363</v>
      </c>
      <c r="B145" s="301">
        <f>SUM(B143:B144)</f>
        <v>39.598220604967914</v>
      </c>
      <c r="C145" s="301">
        <f t="shared" ref="C145" si="229">SUM(C143:C144)</f>
        <v>12.56788905507611</v>
      </c>
      <c r="D145" s="301">
        <f t="shared" ref="D145" si="230">SUM(D143:D144)</f>
        <v>14.450890339956002</v>
      </c>
      <c r="E145" s="301">
        <f t="shared" si="224"/>
        <v>66.617000000000019</v>
      </c>
      <c r="F145" s="301"/>
      <c r="G145" s="301">
        <f>SUM(G143:G144)</f>
        <v>55.161053409613217</v>
      </c>
      <c r="H145" s="301">
        <f t="shared" ref="H145" si="231">SUM(H143:H144)</f>
        <v>16.50422094761727</v>
      </c>
      <c r="I145" s="301">
        <f t="shared" ref="I145" si="232">SUM(I143:I144)</f>
        <v>12.878725642769666</v>
      </c>
      <c r="J145" s="301">
        <f t="shared" si="225"/>
        <v>84.544000000000153</v>
      </c>
      <c r="K145" s="301"/>
      <c r="L145" s="301">
        <f>SUM(L143:L144)</f>
        <v>55.638687093356872</v>
      </c>
      <c r="M145" s="301">
        <f t="shared" ref="M145" si="233">SUM(M143:M144)</f>
        <v>19.588329851957823</v>
      </c>
      <c r="N145" s="301">
        <f t="shared" ref="N145" si="234">SUM(N143:N144)</f>
        <v>16.767983054685452</v>
      </c>
      <c r="O145" s="301">
        <f t="shared" si="226"/>
        <v>91.995000000000147</v>
      </c>
      <c r="P145" s="301"/>
      <c r="Q145" s="301">
        <f>SUM(Q143:Q144)</f>
        <v>56.867869178181436</v>
      </c>
      <c r="R145" s="301">
        <f t="shared" ref="R145" si="235">SUM(R143:R144)</f>
        <v>20.438051636991688</v>
      </c>
      <c r="S145" s="301">
        <f t="shared" ref="S145" si="236">SUM(S143:S144)</f>
        <v>17.730079184826895</v>
      </c>
      <c r="T145" s="301">
        <f t="shared" si="227"/>
        <v>95.036000000000016</v>
      </c>
      <c r="U145" s="301"/>
      <c r="V145" s="301">
        <f>SUM(V143:V144)</f>
        <v>58.902755576261669</v>
      </c>
      <c r="W145" s="301">
        <f t="shared" ref="W145" si="237">SUM(W143:W144)</f>
        <v>21.767729516617337</v>
      </c>
      <c r="X145" s="301">
        <f t="shared" ref="X145" si="238">SUM(X143:X144)</f>
        <v>19.338514907120999</v>
      </c>
      <c r="Y145" s="301">
        <f t="shared" si="228"/>
        <v>100.009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23.51448134618429</v>
      </c>
      <c r="C152" s="300">
        <v>19.011983543027693</v>
      </c>
      <c r="D152" s="300">
        <v>5.0910563561528317</v>
      </c>
      <c r="E152" s="300">
        <f>SUM(B152:D152)</f>
        <v>47.617521245364813</v>
      </c>
      <c r="F152" s="300"/>
      <c r="G152" s="300">
        <v>16.873193796882127</v>
      </c>
      <c r="H152" s="300">
        <v>12.181747485380615</v>
      </c>
      <c r="I152" s="300">
        <v>4.3298778732575229</v>
      </c>
      <c r="J152" s="300">
        <f>SUM(G152:I152)</f>
        <v>33.384819155520262</v>
      </c>
      <c r="K152" s="300"/>
      <c r="L152" s="300">
        <v>15.709181960868442</v>
      </c>
      <c r="M152" s="300">
        <v>13.578332946496808</v>
      </c>
      <c r="N152" s="300">
        <v>4.3507307175998626</v>
      </c>
      <c r="O152" s="300">
        <f>SUM(L152:N152)</f>
        <v>33.638245624965109</v>
      </c>
      <c r="P152" s="300"/>
      <c r="Q152" s="300">
        <v>17.011879431736869</v>
      </c>
      <c r="R152" s="300">
        <v>14.173671935724101</v>
      </c>
      <c r="S152" s="300">
        <v>4.5514666096057708</v>
      </c>
      <c r="T152" s="300">
        <f>SUM(Q152:S152)</f>
        <v>35.737017977066742</v>
      </c>
      <c r="U152" s="300"/>
      <c r="V152" s="300">
        <v>18.512349308892063</v>
      </c>
      <c r="W152" s="300">
        <v>14.571335486161193</v>
      </c>
      <c r="X152" s="300">
        <v>4.8885846149470131</v>
      </c>
      <c r="Y152" s="300">
        <f>SUM(V152:X152)</f>
        <v>37.972269410000273</v>
      </c>
    </row>
    <row r="153" spans="1:25" x14ac:dyDescent="0.2">
      <c r="A153" s="260" t="s">
        <v>364</v>
      </c>
      <c r="B153" s="300">
        <v>44.698111619177276</v>
      </c>
      <c r="C153" s="300">
        <v>13.820429445538583</v>
      </c>
      <c r="D153" s="300">
        <v>5.4149376899193689</v>
      </c>
      <c r="E153" s="300">
        <f t="shared" ref="E153:E154" si="239">SUM(B153:D153)</f>
        <v>63.933478754635232</v>
      </c>
      <c r="F153" s="300"/>
      <c r="G153" s="300">
        <v>34.825556526118788</v>
      </c>
      <c r="H153" s="300">
        <v>9.8394313349808069</v>
      </c>
      <c r="I153" s="300">
        <v>4.6411929833801118</v>
      </c>
      <c r="J153" s="300">
        <f t="shared" ref="J153:J154" si="240">SUM(G153:I153)</f>
        <v>49.306180844479712</v>
      </c>
      <c r="K153" s="300"/>
      <c r="L153" s="300">
        <v>33.090058642095833</v>
      </c>
      <c r="M153" s="300">
        <v>11.594599850694179</v>
      </c>
      <c r="N153" s="300">
        <v>4.5800958822449189</v>
      </c>
      <c r="O153" s="300">
        <f t="shared" ref="O153:O154" si="241">SUM(L153:N153)</f>
        <v>49.264754375034933</v>
      </c>
      <c r="P153" s="300"/>
      <c r="Q153" s="300">
        <v>35.202498075696525</v>
      </c>
      <c r="R153" s="300">
        <v>12.309205528446521</v>
      </c>
      <c r="S153" s="300">
        <v>4.7962784187903695</v>
      </c>
      <c r="T153" s="300">
        <f t="shared" ref="T153:T154" si="242">SUM(Q153:S153)</f>
        <v>52.307982022933416</v>
      </c>
      <c r="U153" s="300"/>
      <c r="V153" s="300">
        <v>37.470539566823852</v>
      </c>
      <c r="W153" s="300">
        <v>12.983159417495305</v>
      </c>
      <c r="X153" s="300">
        <v>5.121031605680578</v>
      </c>
      <c r="Y153" s="300">
        <f t="shared" ref="Y153:Y154" si="243">SUM(V153:X153)</f>
        <v>55.574730589999739</v>
      </c>
    </row>
    <row r="154" spans="1:25" x14ac:dyDescent="0.2">
      <c r="A154" s="264" t="s">
        <v>363</v>
      </c>
      <c r="B154" s="301">
        <f>SUM(B152:B153)</f>
        <v>68.212592965361566</v>
      </c>
      <c r="C154" s="301">
        <f t="shared" ref="C154" si="244">SUM(C152:C153)</f>
        <v>32.832412988566276</v>
      </c>
      <c r="D154" s="301">
        <f t="shared" ref="D154" si="245">SUM(D152:D153)</f>
        <v>10.5059940460722</v>
      </c>
      <c r="E154" s="301">
        <f t="shared" si="239"/>
        <v>111.55100000000004</v>
      </c>
      <c r="F154" s="301"/>
      <c r="G154" s="301">
        <f>SUM(G152:G153)</f>
        <v>51.698750323000915</v>
      </c>
      <c r="H154" s="301">
        <f t="shared" ref="H154" si="246">SUM(H152:H153)</f>
        <v>22.02117882036142</v>
      </c>
      <c r="I154" s="301">
        <f t="shared" ref="I154" si="247">SUM(I152:I153)</f>
        <v>8.9710708566376347</v>
      </c>
      <c r="J154" s="301">
        <f t="shared" si="240"/>
        <v>82.690999999999974</v>
      </c>
      <c r="K154" s="301"/>
      <c r="L154" s="301">
        <f>SUM(L152:L153)</f>
        <v>48.799240602964275</v>
      </c>
      <c r="M154" s="301">
        <f t="shared" ref="M154" si="248">SUM(M152:M153)</f>
        <v>25.172932797190988</v>
      </c>
      <c r="N154" s="301">
        <f t="shared" ref="N154" si="249">SUM(N152:N153)</f>
        <v>8.9308265998447816</v>
      </c>
      <c r="O154" s="301">
        <f t="shared" si="241"/>
        <v>82.903000000000048</v>
      </c>
      <c r="P154" s="301"/>
      <c r="Q154" s="301">
        <f>SUM(Q152:Q153)</f>
        <v>52.214377507433397</v>
      </c>
      <c r="R154" s="301">
        <f t="shared" ref="R154" si="250">SUM(R152:R153)</f>
        <v>26.48287746417062</v>
      </c>
      <c r="S154" s="301">
        <f t="shared" ref="S154" si="251">SUM(S152:S153)</f>
        <v>9.3477450283961403</v>
      </c>
      <c r="T154" s="301">
        <f t="shared" si="242"/>
        <v>88.045000000000158</v>
      </c>
      <c r="U154" s="301"/>
      <c r="V154" s="301">
        <f>SUM(V152:V153)</f>
        <v>55.982888875715915</v>
      </c>
      <c r="W154" s="301">
        <f t="shared" ref="W154" si="252">SUM(W152:W153)</f>
        <v>27.554494903656497</v>
      </c>
      <c r="X154" s="301">
        <f t="shared" ref="X154" si="253">SUM(X152:X153)</f>
        <v>10.009616220627592</v>
      </c>
      <c r="Y154" s="301">
        <f t="shared" si="243"/>
        <v>93.547000000000011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12.222454602954262</v>
      </c>
      <c r="C161" s="300">
        <v>12.293309412329746</v>
      </c>
      <c r="D161" s="300">
        <v>0</v>
      </c>
      <c r="E161" s="300">
        <f>SUM(B161:D161)</f>
        <v>24.515764015284006</v>
      </c>
      <c r="F161" s="300"/>
      <c r="G161" s="300">
        <v>12.340667423919497</v>
      </c>
      <c r="H161" s="300">
        <v>11.717504138937105</v>
      </c>
      <c r="I161" s="300">
        <v>0.70882146846290828</v>
      </c>
      <c r="J161" s="300">
        <f>SUM(G161:I161)</f>
        <v>24.766993031319508</v>
      </c>
      <c r="K161" s="300"/>
      <c r="L161" s="300">
        <v>12.837766154719871</v>
      </c>
      <c r="M161" s="300">
        <v>11.706827782243044</v>
      </c>
      <c r="N161" s="300">
        <v>1.0248455823597404</v>
      </c>
      <c r="O161" s="300">
        <f>SUM(L161:N161)</f>
        <v>25.569439519322657</v>
      </c>
      <c r="P161" s="300"/>
      <c r="Q161" s="300">
        <v>13.390405999997128</v>
      </c>
      <c r="R161" s="300">
        <v>12.235899333298427</v>
      </c>
      <c r="S161" s="300">
        <v>1.070296814987697</v>
      </c>
      <c r="T161" s="300">
        <f>SUM(Q161:S161)</f>
        <v>26.696602148283251</v>
      </c>
      <c r="U161" s="300"/>
      <c r="V161" s="300">
        <v>14.322562720585964</v>
      </c>
      <c r="W161" s="300">
        <v>13.093151574579773</v>
      </c>
      <c r="X161" s="300">
        <v>1.1543404526011838</v>
      </c>
      <c r="Y161" s="300">
        <f>SUM(V161:X161)</f>
        <v>28.570054747766918</v>
      </c>
    </row>
    <row r="162" spans="1:25" x14ac:dyDescent="0.2">
      <c r="A162" s="260" t="s">
        <v>364</v>
      </c>
      <c r="B162" s="300">
        <v>14.848018925465041</v>
      </c>
      <c r="C162" s="300">
        <v>2.4658598313917106</v>
      </c>
      <c r="D162" s="300">
        <v>0.72035722785926293</v>
      </c>
      <c r="E162" s="300">
        <f t="shared" ref="E162:E163" si="254">SUM(B162:D162)</f>
        <v>18.034235984716016</v>
      </c>
      <c r="F162" s="300"/>
      <c r="G162" s="300">
        <v>14.602578831786754</v>
      </c>
      <c r="H162" s="300">
        <v>2.3448927732468472</v>
      </c>
      <c r="I162" s="300">
        <v>5.3536364685890223E-4</v>
      </c>
      <c r="J162" s="300">
        <f t="shared" ref="J162:J163" si="255">SUM(G162:I162)</f>
        <v>16.94800696868046</v>
      </c>
      <c r="K162" s="300"/>
      <c r="L162" s="300">
        <v>14.855683336664299</v>
      </c>
      <c r="M162" s="300">
        <v>2.4169768647886265</v>
      </c>
      <c r="N162" s="300">
        <v>0.36190027922445733</v>
      </c>
      <c r="O162" s="300">
        <f t="shared" ref="O162:O163" si="256">SUM(L162:N162)</f>
        <v>17.634560480677383</v>
      </c>
      <c r="P162" s="300"/>
      <c r="Q162" s="300">
        <v>15.182724318108754</v>
      </c>
      <c r="R162" s="300">
        <v>2.6567688301024082</v>
      </c>
      <c r="S162" s="300">
        <v>0.37790470350563016</v>
      </c>
      <c r="T162" s="300">
        <f t="shared" ref="T162:T163" si="257">SUM(Q162:S162)</f>
        <v>18.217397851716793</v>
      </c>
      <c r="U162" s="300"/>
      <c r="V162" s="300">
        <v>15.57819719019893</v>
      </c>
      <c r="W162" s="300">
        <v>3.1349727124315043</v>
      </c>
      <c r="X162" s="300">
        <v>0.40877534960264927</v>
      </c>
      <c r="Y162" s="300">
        <f t="shared" ref="Y162:Y163" si="258">SUM(V162:X162)</f>
        <v>19.121945252233083</v>
      </c>
    </row>
    <row r="163" spans="1:25" x14ac:dyDescent="0.2">
      <c r="A163" s="264" t="s">
        <v>363</v>
      </c>
      <c r="B163" s="301">
        <f>SUM(B161:B162)</f>
        <v>27.070473528419303</v>
      </c>
      <c r="C163" s="301">
        <f t="shared" ref="C163" si="259">SUM(C161:C162)</f>
        <v>14.759169243721457</v>
      </c>
      <c r="D163" s="301">
        <f t="shared" ref="D163" si="260">SUM(D161:D162)</f>
        <v>0.72035722785926293</v>
      </c>
      <c r="E163" s="301">
        <f t="shared" si="254"/>
        <v>42.550000000000018</v>
      </c>
      <c r="F163" s="301"/>
      <c r="G163" s="301">
        <f>SUM(G161:G162)</f>
        <v>26.943246255706249</v>
      </c>
      <c r="H163" s="301">
        <f t="shared" ref="H163" si="261">SUM(H161:H162)</f>
        <v>14.062396912183953</v>
      </c>
      <c r="I163" s="301">
        <f t="shared" ref="I163" si="262">SUM(I161:I162)</f>
        <v>0.70935683210976719</v>
      </c>
      <c r="J163" s="301">
        <f t="shared" si="255"/>
        <v>41.714999999999968</v>
      </c>
      <c r="K163" s="301"/>
      <c r="L163" s="301">
        <f>SUM(L161:L162)</f>
        <v>27.693449491384172</v>
      </c>
      <c r="M163" s="301">
        <f t="shared" ref="M163" si="263">SUM(M161:M162)</f>
        <v>14.123804647031671</v>
      </c>
      <c r="N163" s="301">
        <f t="shared" ref="N163" si="264">SUM(N161:N162)</f>
        <v>1.3867458615841977</v>
      </c>
      <c r="O163" s="301">
        <f t="shared" si="256"/>
        <v>43.204000000000036</v>
      </c>
      <c r="P163" s="301"/>
      <c r="Q163" s="301">
        <f>SUM(Q161:Q162)</f>
        <v>28.573130318105882</v>
      </c>
      <c r="R163" s="301">
        <f t="shared" ref="R163" si="265">SUM(R161:R162)</f>
        <v>14.892668163400835</v>
      </c>
      <c r="S163" s="301">
        <f t="shared" ref="S163" si="266">SUM(S161:S162)</f>
        <v>1.4482015184933272</v>
      </c>
      <c r="T163" s="301">
        <f t="shared" si="257"/>
        <v>44.914000000000044</v>
      </c>
      <c r="U163" s="301"/>
      <c r="V163" s="301">
        <f>SUM(V161:V162)</f>
        <v>29.900759910784892</v>
      </c>
      <c r="W163" s="301">
        <f t="shared" ref="W163" si="267">SUM(W161:W162)</f>
        <v>16.228124287011276</v>
      </c>
      <c r="X163" s="301">
        <f t="shared" ref="X163" si="268">SUM(X161:X162)</f>
        <v>1.5631158022038329</v>
      </c>
      <c r="Y163" s="301">
        <f t="shared" si="258"/>
        <v>47.692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27.643018622671509</v>
      </c>
      <c r="C170" s="300">
        <v>34.436427981464163</v>
      </c>
      <c r="D170" s="300">
        <v>4.2840782921952272</v>
      </c>
      <c r="E170" s="300">
        <f>SUM(B170:D170)</f>
        <v>66.363524896330901</v>
      </c>
      <c r="F170" s="300"/>
      <c r="G170" s="300">
        <v>26.253764873279824</v>
      </c>
      <c r="H170" s="300">
        <v>36.359691058217706</v>
      </c>
      <c r="I170" s="300">
        <v>6.0369109146625499</v>
      </c>
      <c r="J170" s="300">
        <f>SUM(G170:I170)</f>
        <v>68.650366846160082</v>
      </c>
      <c r="K170" s="300"/>
      <c r="L170" s="300">
        <v>26.648132130263175</v>
      </c>
      <c r="M170" s="300">
        <v>35.550088509537474</v>
      </c>
      <c r="N170" s="300">
        <v>6.2546915830810184</v>
      </c>
      <c r="O170" s="300">
        <f>SUM(L170:N170)</f>
        <v>68.452912222881665</v>
      </c>
      <c r="P170" s="300"/>
      <c r="Q170" s="300">
        <v>26.627385060565381</v>
      </c>
      <c r="R170" s="300">
        <v>34.002275722225846</v>
      </c>
      <c r="S170" s="300">
        <v>6.1823145526847547</v>
      </c>
      <c r="T170" s="300">
        <f>SUM(Q170:S170)</f>
        <v>66.811975335475978</v>
      </c>
      <c r="U170" s="300"/>
      <c r="V170" s="300">
        <v>28.09138524138843</v>
      </c>
      <c r="W170" s="300">
        <v>32.791551391780459</v>
      </c>
      <c r="X170" s="300">
        <v>6.2415235191003742</v>
      </c>
      <c r="Y170" s="300">
        <f>SUM(V170:X170)</f>
        <v>67.124460152269265</v>
      </c>
    </row>
    <row r="171" spans="1:25" x14ac:dyDescent="0.2">
      <c r="A171" s="260" t="s">
        <v>364</v>
      </c>
      <c r="B171" s="300">
        <v>18.362301946456611</v>
      </c>
      <c r="C171" s="300">
        <v>5.8362938714698069</v>
      </c>
      <c r="D171" s="300">
        <v>3.2108792857427129</v>
      </c>
      <c r="E171" s="300">
        <f t="shared" ref="E171" si="269">SUM(B171:D171)</f>
        <v>27.409475103669131</v>
      </c>
      <c r="F171" s="300"/>
      <c r="G171" s="300">
        <v>17.661044945841262</v>
      </c>
      <c r="H171" s="300">
        <v>6.2483414764448444</v>
      </c>
      <c r="I171" s="300">
        <v>3.3642467315539148</v>
      </c>
      <c r="J171" s="300">
        <f t="shared" ref="J171:J172" si="270">SUM(G171:I171)</f>
        <v>27.27363315384002</v>
      </c>
      <c r="K171" s="300"/>
      <c r="L171" s="300">
        <v>16.539608554388334</v>
      </c>
      <c r="M171" s="300">
        <v>6.9939072043443575</v>
      </c>
      <c r="N171" s="300">
        <v>3.3905720183857371</v>
      </c>
      <c r="O171" s="300">
        <f t="shared" ref="O171:O172" si="271">SUM(L171:N171)</f>
        <v>26.924087777118427</v>
      </c>
      <c r="P171" s="300"/>
      <c r="Q171" s="300">
        <v>15.956441189129318</v>
      </c>
      <c r="R171" s="300">
        <v>6.9282993030739277</v>
      </c>
      <c r="S171" s="300">
        <v>3.378284172320845</v>
      </c>
      <c r="T171" s="300">
        <f t="shared" ref="T171:T172" si="272">SUM(Q171:S171)</f>
        <v>26.263024664524092</v>
      </c>
      <c r="U171" s="300"/>
      <c r="V171" s="300">
        <v>15.681261664987002</v>
      </c>
      <c r="W171" s="300">
        <v>7.1365344381179705</v>
      </c>
      <c r="X171" s="300">
        <v>3.5107437446258705</v>
      </c>
      <c r="Y171" s="300">
        <f t="shared" ref="Y171:Y172" si="273">SUM(V171:X171)</f>
        <v>26.328539847730841</v>
      </c>
    </row>
    <row r="172" spans="1:25" x14ac:dyDescent="0.2">
      <c r="A172" s="264" t="s">
        <v>363</v>
      </c>
      <c r="B172" s="301">
        <f>SUM(B170:B171)</f>
        <v>46.005320569128116</v>
      </c>
      <c r="C172" s="301">
        <f t="shared" ref="C172" si="274">SUM(C170:C171)</f>
        <v>40.272721852933969</v>
      </c>
      <c r="D172" s="301">
        <f t="shared" ref="D172" si="275">SUM(D170:D171)</f>
        <v>7.4949575779379405</v>
      </c>
      <c r="E172" s="301">
        <f>SUM(B172:D172)</f>
        <v>93.773000000000025</v>
      </c>
      <c r="F172" s="301"/>
      <c r="G172" s="301">
        <f>SUM(G170:G171)</f>
        <v>43.914809819121089</v>
      </c>
      <c r="H172" s="301">
        <f t="shared" ref="H172" si="276">SUM(H170:H171)</f>
        <v>42.608032534662549</v>
      </c>
      <c r="I172" s="301">
        <f t="shared" ref="I172" si="277">SUM(I170:I171)</f>
        <v>9.4011576462164648</v>
      </c>
      <c r="J172" s="301">
        <f t="shared" si="270"/>
        <v>95.924000000000092</v>
      </c>
      <c r="K172" s="301"/>
      <c r="L172" s="301">
        <f>SUM(L170:L171)</f>
        <v>43.187740684651509</v>
      </c>
      <c r="M172" s="301">
        <f t="shared" ref="M172" si="278">SUM(M170:M171)</f>
        <v>42.543995713881834</v>
      </c>
      <c r="N172" s="301">
        <f t="shared" ref="N172" si="279">SUM(N170:N171)</f>
        <v>9.6452636014667554</v>
      </c>
      <c r="O172" s="301">
        <f t="shared" si="271"/>
        <v>95.377000000000095</v>
      </c>
      <c r="P172" s="301"/>
      <c r="Q172" s="301">
        <f>SUM(Q170:Q171)</f>
        <v>42.583826249694695</v>
      </c>
      <c r="R172" s="301">
        <f t="shared" ref="R172" si="280">SUM(R170:R171)</f>
        <v>40.930575025299774</v>
      </c>
      <c r="S172" s="301">
        <f t="shared" ref="S172" si="281">SUM(S170:S171)</f>
        <v>9.5605987250055993</v>
      </c>
      <c r="T172" s="301">
        <f t="shared" si="272"/>
        <v>93.075000000000074</v>
      </c>
      <c r="U172" s="301"/>
      <c r="V172" s="301">
        <f>SUM(V170:V171)</f>
        <v>43.772646906375428</v>
      </c>
      <c r="W172" s="301">
        <f t="shared" ref="W172" si="282">SUM(W170:W171)</f>
        <v>39.928085829898428</v>
      </c>
      <c r="X172" s="301">
        <f t="shared" ref="X172" si="283">SUM(X170:X171)</f>
        <v>9.7522672637262442</v>
      </c>
      <c r="Y172" s="301">
        <f t="shared" si="273"/>
        <v>93.453000000000102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48.436975708170586</v>
      </c>
      <c r="C179" s="300">
        <v>48.783160167897108</v>
      </c>
      <c r="D179" s="300">
        <v>7.0770681496310752</v>
      </c>
      <c r="E179" s="300">
        <f>SUM(B179:D179)</f>
        <v>104.29720402569878</v>
      </c>
      <c r="F179" s="300"/>
      <c r="G179" s="300">
        <v>48.720141578320359</v>
      </c>
      <c r="H179" s="300">
        <v>54.911120575247715</v>
      </c>
      <c r="I179" s="300">
        <v>10.535949293294518</v>
      </c>
      <c r="J179" s="300">
        <f>SUM(G179:I179)</f>
        <v>114.16721144686259</v>
      </c>
      <c r="K179" s="300"/>
      <c r="L179" s="300">
        <v>54.354770818057631</v>
      </c>
      <c r="M179" s="300">
        <v>47.323589475796048</v>
      </c>
      <c r="N179" s="300">
        <v>7.0075040093005079</v>
      </c>
      <c r="O179" s="300">
        <f>SUM(L179:N179)</f>
        <v>108.68586430315418</v>
      </c>
      <c r="P179" s="300"/>
      <c r="Q179" s="300">
        <v>59.532579061134989</v>
      </c>
      <c r="R179" s="300">
        <v>48.926617328364848</v>
      </c>
      <c r="S179" s="300">
        <v>7.9159436800397538</v>
      </c>
      <c r="T179" s="300">
        <f>SUM(Q179:S179)</f>
        <v>116.3751400695396</v>
      </c>
      <c r="U179" s="300"/>
      <c r="V179" s="300">
        <v>66.175646448555966</v>
      </c>
      <c r="W179" s="300">
        <v>48.04088137415102</v>
      </c>
      <c r="X179" s="300">
        <v>9.0438912675391645</v>
      </c>
      <c r="Y179" s="300">
        <f>SUM(V179:X179)</f>
        <v>123.26041909024615</v>
      </c>
    </row>
    <row r="180" spans="1:25" x14ac:dyDescent="0.2">
      <c r="A180" s="260" t="s">
        <v>364</v>
      </c>
      <c r="B180" s="300">
        <v>18.382394831528831</v>
      </c>
      <c r="C180" s="300">
        <v>6.0664018514701308</v>
      </c>
      <c r="D180" s="300">
        <v>2.8189992913020601</v>
      </c>
      <c r="E180" s="300">
        <f t="shared" ref="E180:E181" si="284">SUM(B180:D180)</f>
        <v>27.26779597430102</v>
      </c>
      <c r="F180" s="300"/>
      <c r="G180" s="300">
        <v>18.782867508558002</v>
      </c>
      <c r="H180" s="300">
        <v>6.4866557789754795</v>
      </c>
      <c r="I180" s="300">
        <v>1.7942652656038505</v>
      </c>
      <c r="J180" s="300">
        <f t="shared" ref="J180:J181" si="285">SUM(G180:I180)</f>
        <v>27.063788553137332</v>
      </c>
      <c r="K180" s="300"/>
      <c r="L180" s="300">
        <v>19.566356047680294</v>
      </c>
      <c r="M180" s="300">
        <v>6.7564256236964795</v>
      </c>
      <c r="N180" s="300">
        <v>2.0653540254692691</v>
      </c>
      <c r="O180" s="300">
        <f t="shared" ref="O180:O181" si="286">SUM(L180:N180)</f>
        <v>28.388135696846042</v>
      </c>
      <c r="P180" s="300"/>
      <c r="Q180" s="300">
        <v>20.875053775082961</v>
      </c>
      <c r="R180" s="300">
        <v>7.385941959683529</v>
      </c>
      <c r="S180" s="300">
        <v>2.0908641956940759</v>
      </c>
      <c r="T180" s="300">
        <f t="shared" ref="T180:T181" si="287">SUM(Q180:S180)</f>
        <v>30.351859930460563</v>
      </c>
      <c r="U180" s="300"/>
      <c r="V180" s="300">
        <v>22.13866640704617</v>
      </c>
      <c r="W180" s="300">
        <v>8.0898984717510807</v>
      </c>
      <c r="X180" s="300">
        <v>1.9960160309565107</v>
      </c>
      <c r="Y180" s="300">
        <f t="shared" ref="Y180:Y181" si="288">SUM(V180:X180)</f>
        <v>32.224580909753762</v>
      </c>
    </row>
    <row r="181" spans="1:25" x14ac:dyDescent="0.2">
      <c r="A181" s="264" t="s">
        <v>363</v>
      </c>
      <c r="B181" s="301">
        <f>SUM(B179:B180)</f>
        <v>66.81937053969942</v>
      </c>
      <c r="C181" s="301">
        <f t="shared" ref="C181" si="289">SUM(C179:C180)</f>
        <v>54.849562019367241</v>
      </c>
      <c r="D181" s="301">
        <f t="shared" ref="D181" si="290">SUM(D179:D180)</f>
        <v>9.8960674409331357</v>
      </c>
      <c r="E181" s="301">
        <f t="shared" si="284"/>
        <v>131.5649999999998</v>
      </c>
      <c r="F181" s="301"/>
      <c r="G181" s="301">
        <f>SUM(G179:G180)</f>
        <v>67.503009086878365</v>
      </c>
      <c r="H181" s="301">
        <f t="shared" ref="H181" si="291">SUM(H179:H180)</f>
        <v>61.397776354223197</v>
      </c>
      <c r="I181" s="301">
        <f t="shared" ref="I181" si="292">SUM(I179:I180)</f>
        <v>12.330214558898369</v>
      </c>
      <c r="J181" s="301">
        <f t="shared" si="285"/>
        <v>141.23099999999994</v>
      </c>
      <c r="K181" s="301"/>
      <c r="L181" s="301">
        <f>SUM(L179:L180)</f>
        <v>73.921126865737932</v>
      </c>
      <c r="M181" s="301">
        <f t="shared" ref="M181" si="293">SUM(M179:M180)</f>
        <v>54.080015099492527</v>
      </c>
      <c r="N181" s="301">
        <f t="shared" ref="N181" si="294">SUM(N179:N180)</f>
        <v>9.0728580347697765</v>
      </c>
      <c r="O181" s="301">
        <f t="shared" si="286"/>
        <v>137.07400000000024</v>
      </c>
      <c r="P181" s="301"/>
      <c r="Q181" s="301">
        <f>SUM(Q179:Q180)</f>
        <v>80.407632836217942</v>
      </c>
      <c r="R181" s="301">
        <f t="shared" ref="R181" si="295">SUM(R179:R180)</f>
        <v>56.312559288048377</v>
      </c>
      <c r="S181" s="301">
        <f t="shared" ref="S181" si="296">SUM(S179:S180)</f>
        <v>10.006807875733831</v>
      </c>
      <c r="T181" s="301">
        <f t="shared" si="287"/>
        <v>146.72700000000015</v>
      </c>
      <c r="U181" s="301"/>
      <c r="V181" s="301">
        <f>SUM(V179:V180)</f>
        <v>88.31431285560214</v>
      </c>
      <c r="W181" s="301">
        <f t="shared" ref="W181" si="297">SUM(W179:W180)</f>
        <v>56.130779845902097</v>
      </c>
      <c r="X181" s="301">
        <f t="shared" ref="X181" si="298">SUM(X179:X180)</f>
        <v>11.039907298495676</v>
      </c>
      <c r="Y181" s="301">
        <f t="shared" si="288"/>
        <v>155.4849999999999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2.8763408564744388</v>
      </c>
      <c r="C188" s="300">
        <v>5.4396579197815011</v>
      </c>
      <c r="D188" s="300">
        <v>1.9455298266113588</v>
      </c>
      <c r="E188" s="300">
        <f>SUM(B188:D188)</f>
        <v>10.261528602867299</v>
      </c>
      <c r="F188" s="300"/>
      <c r="G188" s="300">
        <v>4.0427732799072809</v>
      </c>
      <c r="H188" s="300">
        <v>7.9210468806060357</v>
      </c>
      <c r="I188" s="300">
        <v>1.8650891608719335</v>
      </c>
      <c r="J188" s="300">
        <f>SUM(G188:I188)</f>
        <v>13.82890932138525</v>
      </c>
      <c r="K188" s="300"/>
      <c r="L188" s="300">
        <v>4.164881656015706</v>
      </c>
      <c r="M188" s="300">
        <v>6.8927600909017839</v>
      </c>
      <c r="N188" s="300">
        <v>2.814714886616434</v>
      </c>
      <c r="O188" s="300">
        <f>SUM(L188:N188)</f>
        <v>13.872356633533924</v>
      </c>
      <c r="P188" s="300"/>
      <c r="Q188" s="300">
        <v>3.8110069596075244</v>
      </c>
      <c r="R188" s="300">
        <v>6.5363118746145927</v>
      </c>
      <c r="S188" s="300">
        <v>2.3232801218388399</v>
      </c>
      <c r="T188" s="300">
        <f>SUM(Q188:S188)</f>
        <v>12.670598956060957</v>
      </c>
      <c r="U188" s="300"/>
      <c r="V188" s="300">
        <v>3.6188966416865318</v>
      </c>
      <c r="W188" s="300">
        <v>6.5689356454534078</v>
      </c>
      <c r="X188" s="300">
        <v>2.4766573658440802</v>
      </c>
      <c r="Y188" s="300">
        <f>SUM(V188:X188)</f>
        <v>12.66448965298402</v>
      </c>
    </row>
    <row r="189" spans="1:25" x14ac:dyDescent="0.2">
      <c r="A189" s="260" t="s">
        <v>364</v>
      </c>
      <c r="B189" s="300">
        <v>5.6765995410826857</v>
      </c>
      <c r="C189" s="300">
        <v>4.1410439326614945</v>
      </c>
      <c r="D189" s="300">
        <v>5.5018279233885243</v>
      </c>
      <c r="E189" s="300">
        <f t="shared" ref="E189:E190" si="299">SUM(B189:D189)</f>
        <v>15.319471397132705</v>
      </c>
      <c r="F189" s="300"/>
      <c r="G189" s="300">
        <v>6.7686377704761309</v>
      </c>
      <c r="H189" s="300">
        <v>4.3216480823808112</v>
      </c>
      <c r="I189" s="300">
        <v>4.2018048257577938</v>
      </c>
      <c r="J189" s="300">
        <f t="shared" ref="J189:J190" si="300">SUM(G189:I189)</f>
        <v>15.292090678614736</v>
      </c>
      <c r="K189" s="300"/>
      <c r="L189" s="300">
        <v>5.3376406203169493</v>
      </c>
      <c r="M189" s="300">
        <v>3.951058564692798</v>
      </c>
      <c r="N189" s="300">
        <v>3.3609441814563024</v>
      </c>
      <c r="O189" s="300">
        <f t="shared" ref="O189:O190" si="301">SUM(L189:N189)</f>
        <v>12.64964336646605</v>
      </c>
      <c r="P189" s="300"/>
      <c r="Q189" s="300">
        <v>5.2075141364841615</v>
      </c>
      <c r="R189" s="300">
        <v>3.9332601130495197</v>
      </c>
      <c r="S189" s="300">
        <v>3.0516267944053972</v>
      </c>
      <c r="T189" s="300">
        <f t="shared" ref="T189:T190" si="302">SUM(Q189:S189)</f>
        <v>12.192401043939078</v>
      </c>
      <c r="U189" s="300"/>
      <c r="V189" s="300">
        <v>5.265605304718747</v>
      </c>
      <c r="W189" s="300">
        <v>4.1356127181391482</v>
      </c>
      <c r="X189" s="300">
        <v>3.2222923241580745</v>
      </c>
      <c r="Y189" s="300">
        <f t="shared" ref="Y189:Y190" si="303">SUM(V189:X189)</f>
        <v>12.623510347015969</v>
      </c>
    </row>
    <row r="190" spans="1:25" x14ac:dyDescent="0.2">
      <c r="A190" s="264" t="s">
        <v>363</v>
      </c>
      <c r="B190" s="301">
        <f>SUM(B188:B189)</f>
        <v>8.5529403975571245</v>
      </c>
      <c r="C190" s="301">
        <f t="shared" ref="C190" si="304">SUM(C188:C189)</f>
        <v>9.5807018524429957</v>
      </c>
      <c r="D190" s="301">
        <f t="shared" ref="D190" si="305">SUM(D188:D189)</f>
        <v>7.4473577499998829</v>
      </c>
      <c r="E190" s="301">
        <f t="shared" si="299"/>
        <v>25.581000000000003</v>
      </c>
      <c r="F190" s="301"/>
      <c r="G190" s="301">
        <f>SUM(G188:G189)</f>
        <v>10.811411050383413</v>
      </c>
      <c r="H190" s="301">
        <f t="shared" ref="H190" si="306">SUM(H188:H189)</f>
        <v>12.242694962986846</v>
      </c>
      <c r="I190" s="301">
        <f t="shared" ref="I190" si="307">SUM(I188:I189)</f>
        <v>6.0668939866297276</v>
      </c>
      <c r="J190" s="301">
        <f t="shared" si="300"/>
        <v>29.120999999999988</v>
      </c>
      <c r="K190" s="301"/>
      <c r="L190" s="301">
        <f>SUM(L188:L189)</f>
        <v>9.5025222763326553</v>
      </c>
      <c r="M190" s="301">
        <f t="shared" ref="M190" si="308">SUM(M188:M189)</f>
        <v>10.843818655594582</v>
      </c>
      <c r="N190" s="301">
        <f t="shared" ref="N190" si="309">SUM(N188:N189)</f>
        <v>6.1756590680727363</v>
      </c>
      <c r="O190" s="301">
        <f t="shared" si="301"/>
        <v>26.521999999999974</v>
      </c>
      <c r="P190" s="301"/>
      <c r="Q190" s="301">
        <f>SUM(Q188:Q189)</f>
        <v>9.0185210960916855</v>
      </c>
      <c r="R190" s="301">
        <f t="shared" ref="R190" si="310">SUM(R188:R189)</f>
        <v>10.469571987664112</v>
      </c>
      <c r="S190" s="301">
        <f t="shared" ref="S190" si="311">SUM(S188:S189)</f>
        <v>5.3749069162442371</v>
      </c>
      <c r="T190" s="301">
        <f t="shared" si="302"/>
        <v>24.863000000000035</v>
      </c>
      <c r="U190" s="301"/>
      <c r="V190" s="301">
        <f>SUM(V188:V189)</f>
        <v>8.8845019464052797</v>
      </c>
      <c r="W190" s="301">
        <f t="shared" ref="W190" si="312">SUM(W188:W189)</f>
        <v>10.704548363592556</v>
      </c>
      <c r="X190" s="301">
        <f t="shared" ref="X190" si="313">SUM(X188:X189)</f>
        <v>5.6989496900021548</v>
      </c>
      <c r="Y190" s="301">
        <f t="shared" si="303"/>
        <v>25.287999999999993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2.8729849605830351</v>
      </c>
      <c r="C197" s="300">
        <v>5.8978111483175839</v>
      </c>
      <c r="D197" s="300">
        <v>5.174186336096299</v>
      </c>
      <c r="E197" s="300">
        <f>SUM(B197:D197)</f>
        <v>13.944982444996917</v>
      </c>
      <c r="F197" s="300"/>
      <c r="G197" s="300">
        <v>5.3859501514775694</v>
      </c>
      <c r="H197" s="300">
        <v>5.3460119618413984</v>
      </c>
      <c r="I197" s="300">
        <v>8.4155471119434822</v>
      </c>
      <c r="J197" s="300">
        <f>SUM(G197:I197)</f>
        <v>19.14750922526245</v>
      </c>
      <c r="K197" s="300"/>
      <c r="L197" s="300">
        <v>4.629988066189564</v>
      </c>
      <c r="M197" s="300">
        <v>4.6435721690921472</v>
      </c>
      <c r="N197" s="300">
        <v>10.358097473710899</v>
      </c>
      <c r="O197" s="300">
        <f>SUM(L197:N197)</f>
        <v>19.631657708992609</v>
      </c>
      <c r="P197" s="300"/>
      <c r="Q197" s="300">
        <v>4.2514203157558406</v>
      </c>
      <c r="R197" s="300">
        <v>4.3396240566525623</v>
      </c>
      <c r="S197" s="300">
        <v>9.8488297188423957</v>
      </c>
      <c r="T197" s="300">
        <f>SUM(Q197:S197)</f>
        <v>18.4398740912508</v>
      </c>
      <c r="U197" s="300"/>
      <c r="V197" s="300">
        <v>4.0214005145142853</v>
      </c>
      <c r="W197" s="300">
        <v>4.161866832974372</v>
      </c>
      <c r="X197" s="300">
        <v>9.6055992516499913</v>
      </c>
      <c r="Y197" s="300">
        <f>SUM(V197:X197)</f>
        <v>17.78886659913865</v>
      </c>
    </row>
    <row r="198" spans="1:25" x14ac:dyDescent="0.2">
      <c r="A198" s="260" t="s">
        <v>364</v>
      </c>
      <c r="B198" s="300">
        <v>3.6152279069565325</v>
      </c>
      <c r="C198" s="300">
        <v>2.2552766446289265</v>
      </c>
      <c r="D198" s="300">
        <v>3.0455130034176174</v>
      </c>
      <c r="E198" s="300">
        <f t="shared" ref="E198:E199" si="314">SUM(B198:D198)</f>
        <v>8.9160175550030765</v>
      </c>
      <c r="F198" s="300"/>
      <c r="G198" s="300">
        <v>5.8046428213537231</v>
      </c>
      <c r="H198" s="300">
        <v>1.6326380837457866</v>
      </c>
      <c r="I198" s="300">
        <v>3.2442098696380293</v>
      </c>
      <c r="J198" s="300">
        <f t="shared" ref="J198:J199" si="315">SUM(G198:I198)</f>
        <v>10.681490774737538</v>
      </c>
      <c r="K198" s="300"/>
      <c r="L198" s="300">
        <v>5.4879775261197938</v>
      </c>
      <c r="M198" s="300">
        <v>2.0739857578593215</v>
      </c>
      <c r="N198" s="300">
        <v>2.9893790070282527</v>
      </c>
      <c r="O198" s="300">
        <f t="shared" ref="O198:O199" si="316">SUM(L198:N198)</f>
        <v>10.551342291007368</v>
      </c>
      <c r="P198" s="300"/>
      <c r="Q198" s="300">
        <v>5.3724898636170062</v>
      </c>
      <c r="R198" s="300">
        <v>1.959005087371579</v>
      </c>
      <c r="S198" s="300">
        <v>2.9226309577606258</v>
      </c>
      <c r="T198" s="300">
        <f t="shared" ref="T198:T199" si="317">SUM(Q198:S198)</f>
        <v>10.254125908749211</v>
      </c>
      <c r="U198" s="300"/>
      <c r="V198" s="300">
        <v>5.5771312494437915</v>
      </c>
      <c r="W198" s="300">
        <v>1.9466511497311372</v>
      </c>
      <c r="X198" s="300">
        <v>3.0213510016864018</v>
      </c>
      <c r="Y198" s="300">
        <f t="shared" ref="Y198:Y199" si="318">SUM(V198:X198)</f>
        <v>10.54513340086133</v>
      </c>
    </row>
    <row r="199" spans="1:25" x14ac:dyDescent="0.2">
      <c r="A199" s="264" t="s">
        <v>363</v>
      </c>
      <c r="B199" s="301">
        <f>SUM(B197:B198)</f>
        <v>6.4882128675395681</v>
      </c>
      <c r="C199" s="301">
        <f t="shared" ref="C199" si="319">SUM(C197:C198)</f>
        <v>8.1530877929465113</v>
      </c>
      <c r="D199" s="301">
        <f t="shared" ref="D199" si="320">SUM(D197:D198)</f>
        <v>8.219699339513916</v>
      </c>
      <c r="E199" s="301">
        <f t="shared" si="314"/>
        <v>22.860999999999997</v>
      </c>
      <c r="F199" s="301"/>
      <c r="G199" s="301">
        <f>SUM(G197:G198)</f>
        <v>11.190592972831293</v>
      </c>
      <c r="H199" s="301">
        <f t="shared" ref="H199" si="321">SUM(H197:H198)</f>
        <v>6.9786500455871847</v>
      </c>
      <c r="I199" s="301">
        <f t="shared" ref="I199" si="322">SUM(I197:I198)</f>
        <v>11.659756981581511</v>
      </c>
      <c r="J199" s="301">
        <f t="shared" si="315"/>
        <v>29.828999999999986</v>
      </c>
      <c r="K199" s="301"/>
      <c r="L199" s="301">
        <f>SUM(L197:L198)</f>
        <v>10.117965592309357</v>
      </c>
      <c r="M199" s="301">
        <f t="shared" ref="M199" si="323">SUM(M197:M198)</f>
        <v>6.7175579269514687</v>
      </c>
      <c r="N199" s="301">
        <f t="shared" ref="N199" si="324">SUM(N197:N198)</f>
        <v>13.347476480739152</v>
      </c>
      <c r="O199" s="301">
        <f t="shared" si="316"/>
        <v>30.182999999999979</v>
      </c>
      <c r="P199" s="301"/>
      <c r="Q199" s="301">
        <f>SUM(Q197:Q198)</f>
        <v>9.6239101793728459</v>
      </c>
      <c r="R199" s="301">
        <f t="shared" ref="R199" si="325">SUM(R197:R198)</f>
        <v>6.2986291440241411</v>
      </c>
      <c r="S199" s="301">
        <f t="shared" ref="S199" si="326">SUM(S197:S198)</f>
        <v>12.771460676603022</v>
      </c>
      <c r="T199" s="301">
        <f t="shared" si="317"/>
        <v>28.69400000000001</v>
      </c>
      <c r="U199" s="301"/>
      <c r="V199" s="301">
        <f>SUM(V197:V198)</f>
        <v>9.5985317639580767</v>
      </c>
      <c r="W199" s="301">
        <f t="shared" ref="W199" si="327">SUM(W197:W198)</f>
        <v>6.1085179827055089</v>
      </c>
      <c r="X199" s="301">
        <f t="shared" ref="X199" si="328">SUM(X197:X198)</f>
        <v>12.626950253336393</v>
      </c>
      <c r="Y199" s="301">
        <f t="shared" si="318"/>
        <v>28.333999999999978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Derbyshire and Nottinghamshire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0.90673021889013938</v>
      </c>
      <c r="N7">
        <f>'Ind T4'!C122</f>
        <v>0.26071246407701754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0.8237724844528671</v>
      </c>
      <c r="N9">
        <f>'Ind T4'!C120</f>
        <v>0.84372841268041121</v>
      </c>
    </row>
    <row r="10" spans="1:16" x14ac:dyDescent="0.2">
      <c r="L10" s="13" t="str">
        <f>'Ind T4'!A80</f>
        <v>Education</v>
      </c>
      <c r="M10">
        <f>'Ind T4'!B119</f>
        <v>0.33978579050266688</v>
      </c>
      <c r="N10">
        <f>'Ind T4'!C119</f>
        <v>-0.13576657452075702</v>
      </c>
    </row>
    <row r="11" spans="1:16" x14ac:dyDescent="0.2">
      <c r="L11" s="13" t="str">
        <f>'Ind T4'!A79</f>
        <v>Public admin. and defence</v>
      </c>
      <c r="M11">
        <f>'Ind T4'!B118</f>
        <v>0.305530366237039</v>
      </c>
      <c r="N11">
        <f>'Ind T4'!C118</f>
        <v>0.66104589629176758</v>
      </c>
    </row>
    <row r="12" spans="1:16" x14ac:dyDescent="0.2">
      <c r="L12" s="1" t="str">
        <f>CONCATENATE("[",'Ind T4'!A78,"]")</f>
        <v>[Non-marketed services]</v>
      </c>
      <c r="M12">
        <f>'Ind T4'!B117</f>
        <v>0.57325889813506503</v>
      </c>
      <c r="N12">
        <f>'Ind T4'!C117</f>
        <v>0.490100329311427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5.714226392987487</v>
      </c>
      <c r="N14" s="13">
        <f>'Ind T4'!C115</f>
        <v>-0.420555544715151</v>
      </c>
    </row>
    <row r="15" spans="1:16" x14ac:dyDescent="0.2">
      <c r="L15" s="13" t="str">
        <f>'Ind T4'!A75</f>
        <v>Arts and entertainment</v>
      </c>
      <c r="M15" s="13">
        <f>'Ind T4'!B114</f>
        <v>0.72511005986606314</v>
      </c>
      <c r="N15" s="13">
        <f>'Ind T4'!C114</f>
        <v>-0.31712676969715137</v>
      </c>
    </row>
    <row r="16" spans="1:16" x14ac:dyDescent="0.2">
      <c r="L16" s="13" t="str">
        <f>'Ind T4'!A74</f>
        <v>Support services</v>
      </c>
      <c r="M16" s="13">
        <f>'Ind T4'!B113</f>
        <v>-5.7634548757022568</v>
      </c>
      <c r="N16" s="13">
        <f>'Ind T4'!C113</f>
        <v>0.80853603411255026</v>
      </c>
    </row>
    <row r="17" spans="12:14" x14ac:dyDescent="0.2">
      <c r="L17" s="13" t="str">
        <f>'Ind T4'!A73</f>
        <v>Professional services</v>
      </c>
      <c r="M17" s="13">
        <f>'Ind T4'!B112</f>
        <v>6.6684122132942392</v>
      </c>
      <c r="N17" s="13">
        <f>'Ind T4'!C112</f>
        <v>0.55839292851198596</v>
      </c>
    </row>
    <row r="18" spans="12:14" x14ac:dyDescent="0.2">
      <c r="L18" s="13" t="str">
        <f>'Ind T4'!A72</f>
        <v>Real estate</v>
      </c>
      <c r="M18" s="13">
        <f>'Ind T4'!B111</f>
        <v>7.4540639878696524</v>
      </c>
      <c r="N18" s="13">
        <f>'Ind T4'!C111</f>
        <v>0.243676458203268</v>
      </c>
    </row>
    <row r="19" spans="12:14" x14ac:dyDescent="0.2">
      <c r="L19" t="str">
        <f>'Ind T4'!A71</f>
        <v>Finance and insurance</v>
      </c>
      <c r="M19">
        <f>'Ind T4'!B110</f>
        <v>1.6356050073413675</v>
      </c>
      <c r="N19">
        <f>'Ind T4'!C110</f>
        <v>-0.5609138365148203</v>
      </c>
    </row>
    <row r="20" spans="12:14" x14ac:dyDescent="0.2">
      <c r="L20" t="str">
        <f>'Ind T4'!A70</f>
        <v>Information technology</v>
      </c>
      <c r="M20">
        <f>'Ind T4'!B109</f>
        <v>0.33552375142513746</v>
      </c>
      <c r="N20">
        <f>'Ind T4'!C109</f>
        <v>0.84322750213019493</v>
      </c>
    </row>
    <row r="21" spans="12:14" x14ac:dyDescent="0.2">
      <c r="L21" t="str">
        <f>'Ind T4'!A69</f>
        <v>Media</v>
      </c>
      <c r="M21">
        <f>'Ind T4'!B108</f>
        <v>2.8932338337727792</v>
      </c>
      <c r="N21">
        <f>'Ind T4'!C108</f>
        <v>-6.8321183810393649E-3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0.88821624465349469</v>
      </c>
      <c r="N22">
        <f>'Ind T4'!C107</f>
        <v>0.401396939255938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2.1876615888527517</v>
      </c>
      <c r="N24">
        <f>'Ind T4'!C105</f>
        <v>0.356059155965327</v>
      </c>
    </row>
    <row r="25" spans="12:14" x14ac:dyDescent="0.2">
      <c r="L25" s="13" t="str">
        <f>'Ind T4'!A65</f>
        <v>Transport and storage</v>
      </c>
      <c r="M25">
        <f>'Ind T4'!B104</f>
        <v>5.9484053567269157</v>
      </c>
      <c r="N25">
        <f>'Ind T4'!C104</f>
        <v>0.24597497451741557</v>
      </c>
    </row>
    <row r="26" spans="12:14" x14ac:dyDescent="0.2">
      <c r="L26" s="13" t="str">
        <f>'Ind T4'!A64</f>
        <v>Wholesale and retail trade</v>
      </c>
      <c r="M26">
        <f>'Ind T4'!B103</f>
        <v>-0.53803081362699956</v>
      </c>
      <c r="N26">
        <f>'Ind T4'!C103</f>
        <v>0.25538313990776107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1.269015520364869</v>
      </c>
      <c r="N27">
        <f>'Ind T4'!C102</f>
        <v>0.27741647487387056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0.74846866859947792</v>
      </c>
      <c r="N29">
        <f>'Ind T4'!C100</f>
        <v>0.44976852996845285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0.70448636658280162</v>
      </c>
      <c r="N31">
        <f>'Ind T4'!C98</f>
        <v>-0.89667567649628355</v>
      </c>
    </row>
    <row r="32" spans="12:14" x14ac:dyDescent="0.2">
      <c r="L32" s="13" t="str">
        <f>'Ind T4'!A58</f>
        <v>Engineering</v>
      </c>
      <c r="M32">
        <f>'Ind T4'!B97</f>
        <v>-2.6986339643909285</v>
      </c>
      <c r="N32">
        <f>'Ind T4'!C97</f>
        <v>-1.3514518179614798</v>
      </c>
    </row>
    <row r="33" spans="12:14" x14ac:dyDescent="0.2">
      <c r="L33" s="13" t="str">
        <f>'Ind T4'!A57</f>
        <v>Food drink and tobacco</v>
      </c>
      <c r="M33">
        <f>'Ind T4'!B96</f>
        <v>-0.50468050682345167</v>
      </c>
      <c r="N33">
        <f>'Ind T4'!C96</f>
        <v>1.0397041005986596</v>
      </c>
    </row>
    <row r="34" spans="12:14" x14ac:dyDescent="0.2">
      <c r="L34" s="1" t="str">
        <f>CONCATENATE("[",'Ind T4'!A56,"]")</f>
        <v>[Manufacturing]</v>
      </c>
      <c r="M34">
        <f>'Ind T4'!B95</f>
        <v>0.19025353606965112</v>
      </c>
      <c r="N34">
        <f>'Ind T4'!C95</f>
        <v>-0.62511894251405797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2.1145683786613967</v>
      </c>
      <c r="N36">
        <f>'Ind T4'!C93</f>
        <v>0.56076454074125426</v>
      </c>
    </row>
    <row r="37" spans="12:14" x14ac:dyDescent="0.2">
      <c r="L37" s="13" t="str">
        <f>'Ind T4'!A53</f>
        <v>Electricity and gas</v>
      </c>
      <c r="M37">
        <f>'Ind T4'!B92</f>
        <v>-0.98157263056851685</v>
      </c>
      <c r="N37">
        <f>'Ind T4'!C92</f>
        <v>2.1775944997326491E-2</v>
      </c>
    </row>
    <row r="38" spans="12:14" x14ac:dyDescent="0.2">
      <c r="L38" s="13" t="str">
        <f>'Ind T4'!A52</f>
        <v>Mining and quarrying</v>
      </c>
      <c r="M38">
        <f>'Ind T4'!B91</f>
        <v>-4.6092920496998646</v>
      </c>
      <c r="N38">
        <f>'Ind T4'!C91</f>
        <v>-4.4738129779701268</v>
      </c>
    </row>
    <row r="39" spans="12:14" x14ac:dyDescent="0.2">
      <c r="L39" s="45" t="str">
        <f>'Ind T4'!A51</f>
        <v>Agriculture</v>
      </c>
      <c r="M39">
        <f>'Ind T4'!B90</f>
        <v>11.680596204467708</v>
      </c>
      <c r="N39">
        <f>'Ind T4'!C90</f>
        <v>-0.34072496651760265</v>
      </c>
    </row>
    <row r="40" spans="12:14" x14ac:dyDescent="0.2">
      <c r="L40" s="1" t="str">
        <f>CONCATENATE("[",'Ind T4'!A50,"]")</f>
        <v>[Primary sector and utilities]</v>
      </c>
      <c r="M40">
        <f>'Ind T4'!B89</f>
        <v>4.8142990193493773</v>
      </c>
      <c r="N40">
        <f>'Ind T4'!C89</f>
        <v>-0.22318222611099614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Derbyshire and Nottinghamshire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20.300999999999998</v>
      </c>
      <c r="N5" s="11">
        <f t="shared" ref="N5:AL5" si="1">SUM(N6:N9)</f>
        <v>25.516000000000009</v>
      </c>
      <c r="O5" s="11">
        <f t="shared" si="1"/>
        <v>29.025999999999975</v>
      </c>
      <c r="P5" s="11">
        <f t="shared" si="1"/>
        <v>21.863000000000017</v>
      </c>
      <c r="Q5" s="11">
        <f t="shared" si="1"/>
        <v>16.933999999999994</v>
      </c>
      <c r="R5" s="11">
        <f t="shared" si="1"/>
        <v>23.743999999999986</v>
      </c>
      <c r="S5" s="11">
        <f t="shared" si="1"/>
        <v>22.897000000000002</v>
      </c>
      <c r="T5" s="11">
        <f t="shared" si="1"/>
        <v>28.529000000000018</v>
      </c>
      <c r="U5" s="11">
        <f t="shared" si="1"/>
        <v>26.351000000000049</v>
      </c>
      <c r="V5" s="11">
        <f t="shared" si="1"/>
        <v>26.464999999999989</v>
      </c>
      <c r="W5" s="11">
        <f t="shared" si="1"/>
        <v>30.037000000000038</v>
      </c>
      <c r="X5" s="11">
        <f t="shared" si="1"/>
        <v>29.757999999999996</v>
      </c>
      <c r="Y5" s="11">
        <f t="shared" si="1"/>
        <v>29.562999999999999</v>
      </c>
      <c r="Z5" s="11">
        <f t="shared" si="1"/>
        <v>29.494000000000025</v>
      </c>
      <c r="AA5" s="11">
        <f t="shared" si="1"/>
        <v>29.589000000000013</v>
      </c>
      <c r="AB5" s="11">
        <f t="shared" si="1"/>
        <v>29.575000000000042</v>
      </c>
      <c r="AC5" s="11">
        <f t="shared" si="1"/>
        <v>29.552999999999969</v>
      </c>
      <c r="AD5" s="11">
        <f t="shared" si="1"/>
        <v>29.505000000000063</v>
      </c>
      <c r="AE5" s="11">
        <f t="shared" si="1"/>
        <v>29.442000000000043</v>
      </c>
      <c r="AF5" s="11">
        <f t="shared" si="1"/>
        <v>29.375000000000011</v>
      </c>
      <c r="AG5" s="11">
        <f t="shared" si="1"/>
        <v>29.320999999999991</v>
      </c>
      <c r="AH5" s="11">
        <f t="shared" si="1"/>
        <v>29.263000000000027</v>
      </c>
      <c r="AI5" s="11">
        <f t="shared" si="1"/>
        <v>29.20600000000001</v>
      </c>
      <c r="AJ5" s="11">
        <f t="shared" si="1"/>
        <v>29.151999999999983</v>
      </c>
      <c r="AK5" s="11">
        <f t="shared" si="1"/>
        <v>29.099000000000053</v>
      </c>
      <c r="AL5" s="11">
        <f t="shared" si="1"/>
        <v>29.04700000000004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7.6970000000000116</v>
      </c>
      <c r="N6" s="11">
        <v>14.646000000000006</v>
      </c>
      <c r="O6" s="11">
        <v>14.324999999999989</v>
      </c>
      <c r="P6" s="11">
        <v>9.9799999999999933</v>
      </c>
      <c r="Q6" s="11">
        <v>6.5109999999999948</v>
      </c>
      <c r="R6" s="11">
        <v>8.7189999999999994</v>
      </c>
      <c r="S6" s="11">
        <v>8.7750000000000146</v>
      </c>
      <c r="T6" s="11">
        <v>12.293000000000026</v>
      </c>
      <c r="U6" s="11">
        <v>9.1580000000000243</v>
      </c>
      <c r="V6" s="11">
        <v>10.016999999999976</v>
      </c>
      <c r="W6" s="11">
        <v>15.148000000000032</v>
      </c>
      <c r="X6" s="11">
        <v>15.121000000000006</v>
      </c>
      <c r="Y6" s="11">
        <v>15.104000000000001</v>
      </c>
      <c r="Z6" s="11">
        <v>15.082000000000001</v>
      </c>
      <c r="AA6" s="11">
        <v>15.03</v>
      </c>
      <c r="AB6" s="11">
        <v>14.957000000000036</v>
      </c>
      <c r="AC6" s="11">
        <v>14.899999999999961</v>
      </c>
      <c r="AD6" s="11">
        <v>14.840000000000035</v>
      </c>
      <c r="AE6" s="11">
        <v>14.778000000000038</v>
      </c>
      <c r="AF6" s="11">
        <v>14.714999999999991</v>
      </c>
      <c r="AG6" s="11">
        <v>14.662999999999981</v>
      </c>
      <c r="AH6" s="11">
        <v>14.610000000000017</v>
      </c>
      <c r="AI6" s="11">
        <v>14.557000000000011</v>
      </c>
      <c r="AJ6" s="11">
        <v>14.503000000000007</v>
      </c>
      <c r="AK6" s="172">
        <v>14.448000000000036</v>
      </c>
      <c r="AL6" s="11">
        <v>14.392000000000037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3.069</v>
      </c>
      <c r="N7" s="11">
        <v>3.5110000000000028</v>
      </c>
      <c r="O7" s="11">
        <v>3.6349999999999856</v>
      </c>
      <c r="P7" s="11">
        <v>2.5090000000000026</v>
      </c>
      <c r="Q7" s="11">
        <v>1.3360000000000012</v>
      </c>
      <c r="R7" s="11">
        <v>2.1029999999999958</v>
      </c>
      <c r="S7" s="11">
        <v>1.6779999999999955</v>
      </c>
      <c r="T7" s="11">
        <v>1.5629999999999993</v>
      </c>
      <c r="U7" s="11">
        <v>1.5850000000000013</v>
      </c>
      <c r="V7" s="11">
        <v>1.6550000000000005</v>
      </c>
      <c r="W7" s="11">
        <v>1.6610000000000025</v>
      </c>
      <c r="X7" s="11">
        <v>1.5539999999999956</v>
      </c>
      <c r="Y7" s="11">
        <v>1.5120000000000029</v>
      </c>
      <c r="Z7" s="11">
        <v>1.4209999999999983</v>
      </c>
      <c r="AA7" s="11">
        <v>1.3300000000000023</v>
      </c>
      <c r="AB7" s="11">
        <v>1.258</v>
      </c>
      <c r="AC7" s="11">
        <v>1.2019999999999986</v>
      </c>
      <c r="AD7" s="11">
        <v>1.147000000000002</v>
      </c>
      <c r="AE7" s="11">
        <v>1.0970000000000002</v>
      </c>
      <c r="AF7" s="11">
        <v>1.0519999999999998</v>
      </c>
      <c r="AG7" s="11">
        <v>1.0119999999999991</v>
      </c>
      <c r="AH7" s="11">
        <v>0.97100000000000297</v>
      </c>
      <c r="AI7" s="11">
        <v>0.93199999999999839</v>
      </c>
      <c r="AJ7" s="11">
        <v>0.89800000000000002</v>
      </c>
      <c r="AK7" s="172">
        <v>0.8660000000000011</v>
      </c>
      <c r="AL7" s="11">
        <v>0.83599999999999741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3.5440000000000023</v>
      </c>
      <c r="N8" s="11">
        <v>1.7519999999999973</v>
      </c>
      <c r="O8" s="11">
        <v>5.3599999999999968</v>
      </c>
      <c r="P8" s="11">
        <v>2.7570000000000046</v>
      </c>
      <c r="Q8" s="11">
        <v>2.3989999999999938</v>
      </c>
      <c r="R8" s="11">
        <v>7.0649999999999871</v>
      </c>
      <c r="S8" s="11">
        <v>6.7419999999999813</v>
      </c>
      <c r="T8" s="11">
        <v>7.9039999999999937</v>
      </c>
      <c r="U8" s="11">
        <v>7.9510000000000129</v>
      </c>
      <c r="V8" s="11">
        <v>7.850000000000021</v>
      </c>
      <c r="W8" s="11">
        <v>6.7250000000000023</v>
      </c>
      <c r="X8" s="11">
        <v>6.7210000000000019</v>
      </c>
      <c r="Y8" s="11">
        <v>6.6329999999999973</v>
      </c>
      <c r="Z8" s="11">
        <v>6.6139999999999999</v>
      </c>
      <c r="AA8" s="11">
        <v>6.6199999999999939</v>
      </c>
      <c r="AB8" s="11">
        <v>6.6230000000000002</v>
      </c>
      <c r="AC8" s="11">
        <v>6.6229999999999976</v>
      </c>
      <c r="AD8" s="11">
        <v>6.6290000000000262</v>
      </c>
      <c r="AE8" s="11">
        <v>6.6349999999999989</v>
      </c>
      <c r="AF8" s="11">
        <v>6.6440000000000081</v>
      </c>
      <c r="AG8" s="11">
        <v>6.6579999999999915</v>
      </c>
      <c r="AH8" s="11">
        <v>6.6729999999999947</v>
      </c>
      <c r="AI8" s="11">
        <v>6.6900000000000084</v>
      </c>
      <c r="AJ8" s="11">
        <v>6.7079999999999993</v>
      </c>
      <c r="AK8" s="172">
        <v>6.7270000000000163</v>
      </c>
      <c r="AL8" s="11">
        <v>6.7470000000000017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5.9909999999999846</v>
      </c>
      <c r="N9" s="11">
        <v>5.6069999999999984</v>
      </c>
      <c r="O9" s="11">
        <v>5.7060000000000084</v>
      </c>
      <c r="P9" s="11">
        <v>6.6170000000000169</v>
      </c>
      <c r="Q9" s="11">
        <v>6.6880000000000042</v>
      </c>
      <c r="R9" s="11">
        <v>5.8570000000000029</v>
      </c>
      <c r="S9" s="11">
        <v>5.7020000000000088</v>
      </c>
      <c r="T9" s="11">
        <v>6.7689999999999966</v>
      </c>
      <c r="U9" s="11">
        <v>7.6570000000000098</v>
      </c>
      <c r="V9" s="11">
        <v>6.9429999999999925</v>
      </c>
      <c r="W9" s="11">
        <v>6.5030000000000046</v>
      </c>
      <c r="X9" s="11">
        <v>6.361999999999993</v>
      </c>
      <c r="Y9" s="11">
        <v>6.3139999999999974</v>
      </c>
      <c r="Z9" s="11">
        <v>6.3770000000000229</v>
      </c>
      <c r="AA9" s="11">
        <v>6.6090000000000177</v>
      </c>
      <c r="AB9" s="11">
        <v>6.7370000000000063</v>
      </c>
      <c r="AC9" s="11">
        <v>6.8280000000000118</v>
      </c>
      <c r="AD9" s="11">
        <v>6.8890000000000002</v>
      </c>
      <c r="AE9" s="11">
        <v>6.9320000000000039</v>
      </c>
      <c r="AF9" s="11">
        <v>6.9640000000000137</v>
      </c>
      <c r="AG9" s="11">
        <v>6.9880000000000226</v>
      </c>
      <c r="AH9" s="11">
        <v>7.0090000000000128</v>
      </c>
      <c r="AI9" s="11">
        <v>7.0269999999999948</v>
      </c>
      <c r="AJ9" s="11">
        <v>7.0429999999999771</v>
      </c>
      <c r="AK9" s="172">
        <v>7.0579999999999989</v>
      </c>
      <c r="AL9" s="11">
        <v>7.0720000000000027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127.84399999999975</v>
      </c>
      <c r="N11" s="11">
        <f t="shared" si="2"/>
        <v>123.98899999999993</v>
      </c>
      <c r="O11" s="11">
        <f t="shared" si="2"/>
        <v>129.06199999999984</v>
      </c>
      <c r="P11" s="11">
        <f t="shared" si="2"/>
        <v>124.95299999999996</v>
      </c>
      <c r="Q11" s="11">
        <f t="shared" si="2"/>
        <v>122.83699999999986</v>
      </c>
      <c r="R11" s="11">
        <f t="shared" ref="R11" si="3">SUM(R12:R14)</f>
        <v>131.11400000000043</v>
      </c>
      <c r="S11" s="11">
        <f t="shared" ref="S11" si="4">SUM(S12:S14)</f>
        <v>131.3659999999999</v>
      </c>
      <c r="T11" s="11">
        <f t="shared" ref="T11" si="5">SUM(T12:T14)</f>
        <v>137.06199999999984</v>
      </c>
      <c r="U11" s="11">
        <f t="shared" ref="U11" si="6">SUM(U12:U14)</f>
        <v>140.67300000000017</v>
      </c>
      <c r="V11" s="11">
        <f t="shared" ref="V11" si="7">SUM(V12:V14)</f>
        <v>135.83899999999937</v>
      </c>
      <c r="W11" s="11">
        <f t="shared" ref="W11" si="8">SUM(W12:W14)</f>
        <v>132.36600000000007</v>
      </c>
      <c r="X11" s="11">
        <f t="shared" ref="X11" si="9">SUM(X12:X14)</f>
        <v>131.58400000000006</v>
      </c>
      <c r="Y11" s="11">
        <f t="shared" ref="Y11" si="10">SUM(Y12:Y14)</f>
        <v>130.32799999999997</v>
      </c>
      <c r="Z11" s="11">
        <f t="shared" ref="Z11" si="11">SUM(Z12:Z14)</f>
        <v>129.04900000000004</v>
      </c>
      <c r="AA11" s="11">
        <f t="shared" ref="AA11" si="12">SUM(AA12:AA14)</f>
        <v>128.04800000000012</v>
      </c>
      <c r="AB11" s="11">
        <f t="shared" ref="AB11" si="13">SUM(AB12:AB14)</f>
        <v>127.08599999999987</v>
      </c>
      <c r="AC11" s="11">
        <f t="shared" ref="AC11" si="14">SUM(AC12:AC14)</f>
        <v>126.31100000000023</v>
      </c>
      <c r="AD11" s="11">
        <f>SUM(AD12:AD14)</f>
        <v>125.50199999999978</v>
      </c>
      <c r="AE11" s="11">
        <f t="shared" ref="AE11" si="15">SUM(AE12:AE14)</f>
        <v>124.73500000000023</v>
      </c>
      <c r="AF11" s="11">
        <f t="shared" ref="AF11" si="16">SUM(AF12:AF14)</f>
        <v>123.99600000000019</v>
      </c>
      <c r="AG11" s="11">
        <f t="shared" ref="AG11:AL11" si="17">SUM(AG12:AG14)</f>
        <v>123.38000000000002</v>
      </c>
      <c r="AH11" s="11">
        <f t="shared" si="17"/>
        <v>122.73500000000007</v>
      </c>
      <c r="AI11" s="11">
        <f t="shared" si="17"/>
        <v>122.11900000000026</v>
      </c>
      <c r="AJ11" s="11">
        <f t="shared" si="17"/>
        <v>121.52899999999985</v>
      </c>
      <c r="AK11" s="11">
        <f t="shared" si="17"/>
        <v>120.96300000000026</v>
      </c>
      <c r="AL11" s="11">
        <f t="shared" si="17"/>
        <v>120.48299999999981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20.011000000000013</v>
      </c>
      <c r="N12" s="11">
        <v>17.13999999999994</v>
      </c>
      <c r="O12" s="11">
        <v>18.059000000000005</v>
      </c>
      <c r="P12" s="11">
        <v>20.647000000000038</v>
      </c>
      <c r="Q12" s="11">
        <v>19.305999999999976</v>
      </c>
      <c r="R12" s="11">
        <v>19.334999999999994</v>
      </c>
      <c r="S12" s="11">
        <v>20.921999999999993</v>
      </c>
      <c r="T12" s="11">
        <v>19.335000000000004</v>
      </c>
      <c r="U12" s="11">
        <v>20.470999999999997</v>
      </c>
      <c r="V12" s="11">
        <v>19.333000000000016</v>
      </c>
      <c r="W12" s="11">
        <v>18.852000000000018</v>
      </c>
      <c r="X12" s="11">
        <v>19.207999999999981</v>
      </c>
      <c r="Y12" s="11">
        <v>19.61699999999999</v>
      </c>
      <c r="Z12" s="11">
        <v>19.898999999999965</v>
      </c>
      <c r="AA12" s="11">
        <v>20.127999999999972</v>
      </c>
      <c r="AB12" s="11">
        <v>20.320999999999977</v>
      </c>
      <c r="AC12" s="11">
        <v>20.490000000000052</v>
      </c>
      <c r="AD12" s="11">
        <v>20.654999999999937</v>
      </c>
      <c r="AE12" s="11">
        <v>20.822000000000003</v>
      </c>
      <c r="AF12" s="11">
        <v>20.985999999999983</v>
      </c>
      <c r="AG12" s="11">
        <v>21.164000000000009</v>
      </c>
      <c r="AH12" s="11">
        <v>21.341000000000019</v>
      </c>
      <c r="AI12" s="11">
        <v>21.516999999999985</v>
      </c>
      <c r="AJ12" s="11">
        <v>21.686999999999966</v>
      </c>
      <c r="AK12" s="172">
        <v>21.853000000000087</v>
      </c>
      <c r="AL12" s="11">
        <v>22.015999999999984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11.354000000000013</v>
      </c>
      <c r="N13" s="11">
        <v>12.308000000000042</v>
      </c>
      <c r="O13" s="11">
        <v>13.778000000000025</v>
      </c>
      <c r="P13" s="11">
        <v>13.600000000000005</v>
      </c>
      <c r="Q13" s="11">
        <v>11.456000000000024</v>
      </c>
      <c r="R13" s="11">
        <v>13.805999999999989</v>
      </c>
      <c r="S13" s="11">
        <v>12.172000000000024</v>
      </c>
      <c r="T13" s="11">
        <v>12.702999999999983</v>
      </c>
      <c r="U13" s="11">
        <v>16.345999999999989</v>
      </c>
      <c r="V13" s="11">
        <v>12.977999999999989</v>
      </c>
      <c r="W13" s="11">
        <v>12.040999999999951</v>
      </c>
      <c r="X13" s="11">
        <v>12.338999999999986</v>
      </c>
      <c r="Y13" s="11">
        <v>12.136000000000008</v>
      </c>
      <c r="Z13" s="11">
        <v>12.081</v>
      </c>
      <c r="AA13" s="11">
        <v>11.955999999999976</v>
      </c>
      <c r="AB13" s="11">
        <v>11.832999999999991</v>
      </c>
      <c r="AC13" s="11">
        <v>11.618000000000007</v>
      </c>
      <c r="AD13" s="11">
        <v>11.403000000000006</v>
      </c>
      <c r="AE13" s="11">
        <v>11.19100000000002</v>
      </c>
      <c r="AF13" s="11">
        <v>10.983000000000011</v>
      </c>
      <c r="AG13" s="11">
        <v>10.790000000000006</v>
      </c>
      <c r="AH13" s="11">
        <v>10.593000000000014</v>
      </c>
      <c r="AI13" s="11">
        <v>10.397000000000025</v>
      </c>
      <c r="AJ13" s="11">
        <v>10.202999999999989</v>
      </c>
      <c r="AK13" s="172">
        <v>10.009000000000004</v>
      </c>
      <c r="AL13" s="11">
        <v>9.8180000000000014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96.478999999999729</v>
      </c>
      <c r="N14" s="11">
        <v>94.540999999999954</v>
      </c>
      <c r="O14" s="11">
        <v>97.224999999999795</v>
      </c>
      <c r="P14" s="11">
        <v>90.705999999999918</v>
      </c>
      <c r="Q14" s="11">
        <v>92.074999999999861</v>
      </c>
      <c r="R14" s="11">
        <v>97.97300000000044</v>
      </c>
      <c r="S14" s="11">
        <v>98.271999999999878</v>
      </c>
      <c r="T14" s="11">
        <v>105.02399999999984</v>
      </c>
      <c r="U14" s="11">
        <v>103.85600000000019</v>
      </c>
      <c r="V14" s="11">
        <v>103.52799999999938</v>
      </c>
      <c r="W14" s="11">
        <v>101.47300000000011</v>
      </c>
      <c r="X14" s="11">
        <v>100.03700000000011</v>
      </c>
      <c r="Y14" s="11">
        <v>98.574999999999989</v>
      </c>
      <c r="Z14" s="11">
        <v>97.069000000000074</v>
      </c>
      <c r="AA14" s="11">
        <v>95.964000000000169</v>
      </c>
      <c r="AB14" s="11">
        <v>94.931999999999903</v>
      </c>
      <c r="AC14" s="11">
        <v>94.203000000000173</v>
      </c>
      <c r="AD14" s="11">
        <v>93.443999999999832</v>
      </c>
      <c r="AE14" s="11">
        <v>92.722000000000207</v>
      </c>
      <c r="AF14" s="11">
        <v>92.0270000000002</v>
      </c>
      <c r="AG14" s="11">
        <v>91.426000000000002</v>
      </c>
      <c r="AH14" s="11">
        <v>90.80100000000003</v>
      </c>
      <c r="AI14" s="11">
        <v>90.20500000000024</v>
      </c>
      <c r="AJ14" s="11">
        <v>89.638999999999896</v>
      </c>
      <c r="AK14" s="172">
        <v>89.10100000000017</v>
      </c>
      <c r="AL14" s="11">
        <v>88.648999999999816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67.968000000000018</v>
      </c>
      <c r="N16" s="11">
        <v>68.268999999999906</v>
      </c>
      <c r="O16" s="11">
        <v>69.987999999999843</v>
      </c>
      <c r="P16" s="11">
        <v>62.464000000000013</v>
      </c>
      <c r="Q16" s="11">
        <v>64.226999999999776</v>
      </c>
      <c r="R16" s="11">
        <v>67.311000000000249</v>
      </c>
      <c r="S16" s="11">
        <v>73.150999999999939</v>
      </c>
      <c r="T16" s="11">
        <v>70.34699999999971</v>
      </c>
      <c r="U16" s="11">
        <v>75.076000000000008</v>
      </c>
      <c r="V16" s="11">
        <v>72.066000000000088</v>
      </c>
      <c r="W16" s="11">
        <v>69.867999999999924</v>
      </c>
      <c r="X16" s="11">
        <v>68.947999999999851</v>
      </c>
      <c r="Y16" s="11">
        <v>69.368999999999886</v>
      </c>
      <c r="Z16" s="11">
        <v>70.308999999999898</v>
      </c>
      <c r="AA16" s="11">
        <v>71.098000000000241</v>
      </c>
      <c r="AB16" s="11">
        <v>71.517999999999944</v>
      </c>
      <c r="AC16" s="11">
        <v>71.873999999999754</v>
      </c>
      <c r="AD16" s="11">
        <v>72.090000000000103</v>
      </c>
      <c r="AE16" s="11">
        <v>72.375000000000085</v>
      </c>
      <c r="AF16" s="11">
        <v>72.626000000000133</v>
      </c>
      <c r="AG16" s="11">
        <v>72.949999999999747</v>
      </c>
      <c r="AH16" s="11">
        <v>73.285999999999888</v>
      </c>
      <c r="AI16" s="11">
        <v>73.636000000000294</v>
      </c>
      <c r="AJ16" s="11">
        <v>73.99600000000008</v>
      </c>
      <c r="AK16" s="172">
        <v>74.362000000000137</v>
      </c>
      <c r="AL16" s="11">
        <v>74.732999999999961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252.61200000000014</v>
      </c>
      <c r="N18" s="11">
        <f t="shared" ref="N18:AL18" si="18">SUM(N19:N21)</f>
        <v>258.4200000000003</v>
      </c>
      <c r="O18" s="11">
        <f t="shared" si="18"/>
        <v>263.2819999999997</v>
      </c>
      <c r="P18" s="11">
        <f t="shared" si="18"/>
        <v>255.88100000000014</v>
      </c>
      <c r="Q18" s="11">
        <f t="shared" si="18"/>
        <v>252.77200000000002</v>
      </c>
      <c r="R18" s="11">
        <f t="shared" si="18"/>
        <v>265.71199999999982</v>
      </c>
      <c r="S18" s="11">
        <f t="shared" si="18"/>
        <v>279.38300000000004</v>
      </c>
      <c r="T18" s="11">
        <f t="shared" si="18"/>
        <v>283.19899999999944</v>
      </c>
      <c r="U18" s="11">
        <f t="shared" si="18"/>
        <v>276.75400000000013</v>
      </c>
      <c r="V18" s="11">
        <f t="shared" si="18"/>
        <v>285.32099999999963</v>
      </c>
      <c r="W18" s="11">
        <f t="shared" si="18"/>
        <v>283.005</v>
      </c>
      <c r="X18" s="11">
        <f t="shared" si="18"/>
        <v>282.13799999999998</v>
      </c>
      <c r="Y18" s="11">
        <f t="shared" si="18"/>
        <v>283.25600000000043</v>
      </c>
      <c r="Z18" s="11">
        <f t="shared" si="18"/>
        <v>284.03100000000001</v>
      </c>
      <c r="AA18" s="11">
        <f t="shared" si="18"/>
        <v>285.66000000000003</v>
      </c>
      <c r="AB18" s="11">
        <f t="shared" si="18"/>
        <v>286.98500000000001</v>
      </c>
      <c r="AC18" s="11">
        <f t="shared" si="18"/>
        <v>287.97800000000001</v>
      </c>
      <c r="AD18" s="11">
        <f t="shared" si="18"/>
        <v>288.8570000000002</v>
      </c>
      <c r="AE18" s="11">
        <f t="shared" si="18"/>
        <v>289.67200000000037</v>
      </c>
      <c r="AF18" s="11">
        <f t="shared" si="18"/>
        <v>290.45499999999959</v>
      </c>
      <c r="AG18" s="11">
        <f t="shared" si="18"/>
        <v>291.2630000000002</v>
      </c>
      <c r="AH18" s="11">
        <f t="shared" si="18"/>
        <v>292.04299999999944</v>
      </c>
      <c r="AI18" s="11">
        <f t="shared" si="18"/>
        <v>292.78999999999962</v>
      </c>
      <c r="AJ18" s="11">
        <f t="shared" si="18"/>
        <v>293.57199999999926</v>
      </c>
      <c r="AK18" s="11">
        <f t="shared" si="18"/>
        <v>294.30900000000008</v>
      </c>
      <c r="AL18" s="11">
        <f t="shared" si="18"/>
        <v>295.01300000000049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153.87200000000016</v>
      </c>
      <c r="N19" s="11">
        <v>162.17200000000022</v>
      </c>
      <c r="O19" s="11">
        <v>166.87199999999979</v>
      </c>
      <c r="P19" s="11">
        <v>151.41200000000009</v>
      </c>
      <c r="Q19" s="11">
        <v>157.26299999999998</v>
      </c>
      <c r="R19" s="11">
        <v>161.6089999999999</v>
      </c>
      <c r="S19" s="11">
        <v>168.98499999999984</v>
      </c>
      <c r="T19" s="11">
        <v>165.62199999999956</v>
      </c>
      <c r="U19" s="11">
        <v>156.68500000000014</v>
      </c>
      <c r="V19" s="11">
        <v>165.72099999999972</v>
      </c>
      <c r="W19" s="11">
        <v>157.30799999999994</v>
      </c>
      <c r="X19" s="11">
        <v>158.55300000000003</v>
      </c>
      <c r="Y19" s="11">
        <v>159.06700000000023</v>
      </c>
      <c r="Z19" s="11">
        <v>159.18600000000004</v>
      </c>
      <c r="AA19" s="11">
        <v>159.57100000000008</v>
      </c>
      <c r="AB19" s="11">
        <v>160.04700000000008</v>
      </c>
      <c r="AC19" s="11">
        <v>160.39899999999983</v>
      </c>
      <c r="AD19" s="11">
        <v>160.71799999999993</v>
      </c>
      <c r="AE19" s="11">
        <v>161.01800000000023</v>
      </c>
      <c r="AF19" s="11">
        <v>161.31399999999982</v>
      </c>
      <c r="AG19" s="11">
        <v>161.64300000000028</v>
      </c>
      <c r="AH19" s="11">
        <v>161.98499999999959</v>
      </c>
      <c r="AI19" s="11">
        <v>162.31899999999982</v>
      </c>
      <c r="AJ19" s="11">
        <v>162.7079999999994</v>
      </c>
      <c r="AK19" s="172">
        <v>163.07899999999998</v>
      </c>
      <c r="AL19" s="11">
        <v>163.44300000000041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43.916000000000075</v>
      </c>
      <c r="N20" s="11">
        <v>42.425000000000018</v>
      </c>
      <c r="O20" s="11">
        <v>40.183000000000064</v>
      </c>
      <c r="P20" s="11">
        <v>44.28099999999997</v>
      </c>
      <c r="Q20" s="11">
        <v>39.360999999999954</v>
      </c>
      <c r="R20" s="11">
        <v>43.941000000000038</v>
      </c>
      <c r="S20" s="11">
        <v>43.051000000000073</v>
      </c>
      <c r="T20" s="11">
        <v>48.464999999999904</v>
      </c>
      <c r="U20" s="11">
        <v>49.694999999999958</v>
      </c>
      <c r="V20" s="11">
        <v>51.620999999999896</v>
      </c>
      <c r="W20" s="11">
        <v>58.65999999999994</v>
      </c>
      <c r="X20" s="11">
        <v>60.568000000000104</v>
      </c>
      <c r="Y20" s="11">
        <v>60.131000000000121</v>
      </c>
      <c r="Z20" s="11">
        <v>60.089999999999947</v>
      </c>
      <c r="AA20" s="11">
        <v>60.264000000000024</v>
      </c>
      <c r="AB20" s="11">
        <v>60.375999999999799</v>
      </c>
      <c r="AC20" s="11">
        <v>60.435000000000031</v>
      </c>
      <c r="AD20" s="11">
        <v>60.486999999999981</v>
      </c>
      <c r="AE20" s="11">
        <v>60.534000000000063</v>
      </c>
      <c r="AF20" s="11">
        <v>60.581999999999837</v>
      </c>
      <c r="AG20" s="11">
        <v>60.641999999999875</v>
      </c>
      <c r="AH20" s="11">
        <v>60.689999999999927</v>
      </c>
      <c r="AI20" s="11">
        <v>60.735999999999869</v>
      </c>
      <c r="AJ20" s="11">
        <v>60.77999999999988</v>
      </c>
      <c r="AK20" s="172">
        <v>60.821000000000083</v>
      </c>
      <c r="AL20" s="11">
        <v>60.862000000000144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54.823999999999906</v>
      </c>
      <c r="N21" s="11">
        <v>53.823000000000064</v>
      </c>
      <c r="O21" s="11">
        <v>56.226999999999883</v>
      </c>
      <c r="P21" s="11">
        <v>60.188000000000081</v>
      </c>
      <c r="Q21" s="11">
        <v>56.148000000000089</v>
      </c>
      <c r="R21" s="11">
        <v>60.161999999999914</v>
      </c>
      <c r="S21" s="11">
        <v>67.347000000000108</v>
      </c>
      <c r="T21" s="11">
        <v>69.111999999999966</v>
      </c>
      <c r="U21" s="11">
        <v>70.374000000000038</v>
      </c>
      <c r="V21" s="11">
        <v>67.979000000000028</v>
      </c>
      <c r="W21" s="11">
        <v>67.037000000000148</v>
      </c>
      <c r="X21" s="11">
        <v>63.016999999999875</v>
      </c>
      <c r="Y21" s="11">
        <v>64.058000000000092</v>
      </c>
      <c r="Z21" s="11">
        <v>64.755000000000024</v>
      </c>
      <c r="AA21" s="11">
        <v>65.824999999999946</v>
      </c>
      <c r="AB21" s="11">
        <v>66.562000000000111</v>
      </c>
      <c r="AC21" s="11">
        <v>67.144000000000133</v>
      </c>
      <c r="AD21" s="11">
        <v>67.652000000000243</v>
      </c>
      <c r="AE21" s="11">
        <v>68.120000000000076</v>
      </c>
      <c r="AF21" s="11">
        <v>68.558999999999941</v>
      </c>
      <c r="AG21" s="11">
        <v>68.978000000000037</v>
      </c>
      <c r="AH21" s="11">
        <v>69.367999999999967</v>
      </c>
      <c r="AI21" s="11">
        <v>69.734999999999914</v>
      </c>
      <c r="AJ21" s="11">
        <v>70.083999999999975</v>
      </c>
      <c r="AK21" s="172">
        <v>70.409000000000049</v>
      </c>
      <c r="AL21" s="11">
        <v>70.707999999999913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241.97999999999996</v>
      </c>
      <c r="N23" s="11">
        <f t="shared" ref="N23:AL23" si="19">SUM(N24:N31)</f>
        <v>248.8799999999998</v>
      </c>
      <c r="O23" s="11">
        <f t="shared" si="19"/>
        <v>246.59000000000009</v>
      </c>
      <c r="P23" s="11">
        <f t="shared" si="19"/>
        <v>260.10399999999993</v>
      </c>
      <c r="Q23" s="11">
        <f t="shared" si="19"/>
        <v>289.50499999999977</v>
      </c>
      <c r="R23" s="11">
        <f t="shared" si="19"/>
        <v>282.52400000000034</v>
      </c>
      <c r="S23" s="11">
        <f t="shared" si="19"/>
        <v>276.95900000000012</v>
      </c>
      <c r="T23" s="11">
        <f t="shared" si="19"/>
        <v>252.73500000000001</v>
      </c>
      <c r="U23" s="11">
        <f t="shared" si="19"/>
        <v>262.64500000000038</v>
      </c>
      <c r="V23" s="11">
        <f t="shared" si="19"/>
        <v>290.75400000000025</v>
      </c>
      <c r="W23" s="11">
        <f t="shared" si="19"/>
        <v>295.29600000000028</v>
      </c>
      <c r="X23" s="11">
        <f t="shared" si="19"/>
        <v>297.06900000000013</v>
      </c>
      <c r="Y23" s="11">
        <f t="shared" si="19"/>
        <v>296.98400000000004</v>
      </c>
      <c r="Z23" s="11">
        <f t="shared" si="19"/>
        <v>298.14999999999992</v>
      </c>
      <c r="AA23" s="11">
        <f t="shared" si="19"/>
        <v>299.62900000000036</v>
      </c>
      <c r="AB23" s="11">
        <f t="shared" si="19"/>
        <v>300.80400000000003</v>
      </c>
      <c r="AC23" s="11">
        <f t="shared" si="19"/>
        <v>302.06500000000011</v>
      </c>
      <c r="AD23" s="11">
        <f t="shared" si="19"/>
        <v>303.30400000000031</v>
      </c>
      <c r="AE23" s="11">
        <f t="shared" si="19"/>
        <v>304.54000000000008</v>
      </c>
      <c r="AF23" s="11">
        <f t="shared" si="19"/>
        <v>305.79599999999999</v>
      </c>
      <c r="AG23" s="11">
        <f t="shared" si="19"/>
        <v>307.13400000000013</v>
      </c>
      <c r="AH23" s="11">
        <f t="shared" si="19"/>
        <v>308.43499999999989</v>
      </c>
      <c r="AI23" s="11">
        <f t="shared" si="19"/>
        <v>309.74099999999981</v>
      </c>
      <c r="AJ23" s="11">
        <f t="shared" si="19"/>
        <v>311.03500000000025</v>
      </c>
      <c r="AK23" s="11">
        <f t="shared" si="19"/>
        <v>312.31399999999951</v>
      </c>
      <c r="AL23" s="11">
        <f t="shared" si="19"/>
        <v>313.58399999999972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3.9990000000000006</v>
      </c>
      <c r="N24" s="11">
        <v>3.5450000000000048</v>
      </c>
      <c r="O24" s="11">
        <v>3.959000000000001</v>
      </c>
      <c r="P24" s="11">
        <v>4.6599999999999913</v>
      </c>
      <c r="Q24" s="11">
        <v>5.1380000000000008</v>
      </c>
      <c r="R24" s="11">
        <v>3.3860000000000032</v>
      </c>
      <c r="S24" s="11">
        <v>4.1100000000000119</v>
      </c>
      <c r="T24" s="11">
        <v>5.2560000000000082</v>
      </c>
      <c r="U24" s="11">
        <v>2.4749999999999974</v>
      </c>
      <c r="V24" s="11">
        <v>5.2889999999999979</v>
      </c>
      <c r="W24" s="11">
        <v>3.9050000000000091</v>
      </c>
      <c r="X24" s="11">
        <v>3.8609999999999998</v>
      </c>
      <c r="Y24" s="11">
        <v>3.8489999999999944</v>
      </c>
      <c r="Z24" s="11">
        <v>3.8339999999999979</v>
      </c>
      <c r="AA24" s="11">
        <v>3.8260000000000089</v>
      </c>
      <c r="AB24" s="11">
        <v>3.8379999999999983</v>
      </c>
      <c r="AC24" s="11">
        <v>3.8449999999999971</v>
      </c>
      <c r="AD24" s="11">
        <v>3.8519999999999994</v>
      </c>
      <c r="AE24" s="11">
        <v>3.859000000000008</v>
      </c>
      <c r="AF24" s="11">
        <v>3.866000000000001</v>
      </c>
      <c r="AG24" s="11">
        <v>3.870999999999996</v>
      </c>
      <c r="AH24" s="11">
        <v>3.8769999999999998</v>
      </c>
      <c r="AI24" s="11">
        <v>3.883000000000008</v>
      </c>
      <c r="AJ24" s="11">
        <v>3.8889999999999931</v>
      </c>
      <c r="AK24" s="172">
        <v>3.8949999999999974</v>
      </c>
      <c r="AL24" s="11">
        <v>3.9010000000000034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26.003999999999976</v>
      </c>
      <c r="N25" s="11">
        <v>24.783000000000012</v>
      </c>
      <c r="O25" s="11">
        <v>20.486999999999998</v>
      </c>
      <c r="P25" s="11">
        <v>25.618000000000009</v>
      </c>
      <c r="Q25" s="11">
        <v>25.634000000000054</v>
      </c>
      <c r="R25" s="11">
        <v>24.572000000000088</v>
      </c>
      <c r="S25" s="11">
        <v>24.17900000000003</v>
      </c>
      <c r="T25" s="11">
        <v>29.98700000000003</v>
      </c>
      <c r="U25" s="11">
        <v>30.472000000000001</v>
      </c>
      <c r="V25" s="11">
        <v>27.297999999999998</v>
      </c>
      <c r="W25" s="11">
        <v>24.986999999999998</v>
      </c>
      <c r="X25" s="11">
        <v>25.568000000000005</v>
      </c>
      <c r="Y25" s="11">
        <v>25.741000000000053</v>
      </c>
      <c r="Z25" s="11">
        <v>26.130000000000003</v>
      </c>
      <c r="AA25" s="11">
        <v>26.423000000000048</v>
      </c>
      <c r="AB25" s="11">
        <v>26.65499999999998</v>
      </c>
      <c r="AC25" s="11">
        <v>26.868999999999982</v>
      </c>
      <c r="AD25" s="11">
        <v>27.050000000000097</v>
      </c>
      <c r="AE25" s="11">
        <v>27.21900000000004</v>
      </c>
      <c r="AF25" s="11">
        <v>27.386000000000038</v>
      </c>
      <c r="AG25" s="11">
        <v>27.563000000000024</v>
      </c>
      <c r="AH25" s="11">
        <v>27.733999999999995</v>
      </c>
      <c r="AI25" s="11">
        <v>27.900999999999971</v>
      </c>
      <c r="AJ25" s="11">
        <v>28.05800000000001</v>
      </c>
      <c r="AK25" s="172">
        <v>28.203999999999983</v>
      </c>
      <c r="AL25" s="11">
        <v>28.340999999999983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14.694999999999988</v>
      </c>
      <c r="N26" s="11">
        <v>17.632000000000012</v>
      </c>
      <c r="O26" s="11">
        <v>15.056000000000019</v>
      </c>
      <c r="P26" s="11">
        <v>11.887999999999996</v>
      </c>
      <c r="Q26" s="11">
        <v>13.85699999999998</v>
      </c>
      <c r="R26" s="11">
        <v>15.077000000000025</v>
      </c>
      <c r="S26" s="11">
        <v>11.843000000000012</v>
      </c>
      <c r="T26" s="11">
        <v>14.208999999999994</v>
      </c>
      <c r="U26" s="11">
        <v>13.643999999999989</v>
      </c>
      <c r="V26" s="11">
        <v>14.335999999999977</v>
      </c>
      <c r="W26" s="11">
        <v>16.35099999999996</v>
      </c>
      <c r="X26" s="11">
        <v>16.608000000000011</v>
      </c>
      <c r="Y26" s="11">
        <v>16.493999999999986</v>
      </c>
      <c r="Z26" s="11">
        <v>16.358999999999973</v>
      </c>
      <c r="AA26" s="11">
        <v>16.199999999999985</v>
      </c>
      <c r="AB26" s="11">
        <v>16.082000000000001</v>
      </c>
      <c r="AC26" s="11">
        <v>15.981999999999982</v>
      </c>
      <c r="AD26" s="11">
        <v>15.881000000000004</v>
      </c>
      <c r="AE26" s="11">
        <v>15.779000000000039</v>
      </c>
      <c r="AF26" s="11">
        <v>15.675999999999974</v>
      </c>
      <c r="AG26" s="11">
        <v>15.575000000000022</v>
      </c>
      <c r="AH26" s="11">
        <v>15.465000000000002</v>
      </c>
      <c r="AI26" s="11">
        <v>15.354999999999977</v>
      </c>
      <c r="AJ26" s="11">
        <v>15.244999999999981</v>
      </c>
      <c r="AK26" s="172">
        <v>15.135999999999981</v>
      </c>
      <c r="AL26" s="11">
        <v>15.02799999999996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14.521999999999991</v>
      </c>
      <c r="N27" s="11">
        <v>11.786000000000037</v>
      </c>
      <c r="O27" s="11">
        <v>12.27800000000004</v>
      </c>
      <c r="P27" s="11">
        <v>12.164000000000023</v>
      </c>
      <c r="Q27" s="11">
        <v>13.684999999999979</v>
      </c>
      <c r="R27" s="11">
        <v>12.879000000000021</v>
      </c>
      <c r="S27" s="11">
        <v>13.328999999999999</v>
      </c>
      <c r="T27" s="11">
        <v>12.677000000000017</v>
      </c>
      <c r="U27" s="11">
        <v>14.439</v>
      </c>
      <c r="V27" s="11">
        <v>17.645999999999944</v>
      </c>
      <c r="W27" s="11">
        <v>18.449999999999982</v>
      </c>
      <c r="X27" s="11">
        <v>18.149999999999974</v>
      </c>
      <c r="Y27" s="11">
        <v>17.821999999999981</v>
      </c>
      <c r="Z27" s="11">
        <v>17.602999999999987</v>
      </c>
      <c r="AA27" s="11">
        <v>17.507000000000044</v>
      </c>
      <c r="AB27" s="11">
        <v>17.590999999999994</v>
      </c>
      <c r="AC27" s="11">
        <v>17.715999999999962</v>
      </c>
      <c r="AD27" s="11">
        <v>17.86099999999999</v>
      </c>
      <c r="AE27" s="11">
        <v>18.016000000000034</v>
      </c>
      <c r="AF27" s="11">
        <v>18.17700000000001</v>
      </c>
      <c r="AG27" s="11">
        <v>18.337999999999973</v>
      </c>
      <c r="AH27" s="11">
        <v>18.500999999999983</v>
      </c>
      <c r="AI27" s="11">
        <v>18.663000000000014</v>
      </c>
      <c r="AJ27" s="11">
        <v>18.823999999999991</v>
      </c>
      <c r="AK27" s="172">
        <v>18.980999999999998</v>
      </c>
      <c r="AL27" s="11">
        <v>19.136000000000013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55.173000000000059</v>
      </c>
      <c r="N28" s="11">
        <v>54.041000000000025</v>
      </c>
      <c r="O28" s="11">
        <v>51.836000000000119</v>
      </c>
      <c r="P28" s="11">
        <v>61.389999999999965</v>
      </c>
      <c r="Q28" s="11">
        <v>72.855999999999938</v>
      </c>
      <c r="R28" s="11">
        <v>66.617000000000061</v>
      </c>
      <c r="S28" s="11">
        <v>69.674999999999997</v>
      </c>
      <c r="T28" s="11">
        <v>65.440999999999903</v>
      </c>
      <c r="U28" s="11">
        <v>66.294000000000139</v>
      </c>
      <c r="V28" s="11">
        <v>84.544000000000153</v>
      </c>
      <c r="W28" s="11">
        <v>91.995000000000132</v>
      </c>
      <c r="X28" s="11">
        <v>93.083999999999946</v>
      </c>
      <c r="Y28" s="11">
        <v>93.382000000000133</v>
      </c>
      <c r="Z28" s="11">
        <v>93.941000000000045</v>
      </c>
      <c r="AA28" s="11">
        <v>94.556000000000012</v>
      </c>
      <c r="AB28" s="11">
        <v>95.035999999999987</v>
      </c>
      <c r="AC28" s="11">
        <v>95.474000000000046</v>
      </c>
      <c r="AD28" s="11">
        <v>95.932000000000087</v>
      </c>
      <c r="AE28" s="11">
        <v>96.407000000000068</v>
      </c>
      <c r="AF28" s="11">
        <v>96.904000000000067</v>
      </c>
      <c r="AG28" s="11">
        <v>97.433000000000092</v>
      </c>
      <c r="AH28" s="11">
        <v>97.948999999999856</v>
      </c>
      <c r="AI28" s="11">
        <v>98.466999999999786</v>
      </c>
      <c r="AJ28" s="11">
        <v>98.982000000000113</v>
      </c>
      <c r="AK28" s="172">
        <v>99.495999999999569</v>
      </c>
      <c r="AL28" s="11">
        <v>100.00899999999992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76.721999999999881</v>
      </c>
      <c r="N29" s="11">
        <v>82.891999999999655</v>
      </c>
      <c r="O29" s="11">
        <v>90.725999999999843</v>
      </c>
      <c r="P29" s="11">
        <v>92.664999999999878</v>
      </c>
      <c r="Q29" s="11">
        <v>99.776999999999958</v>
      </c>
      <c r="R29" s="11">
        <v>111.55100000000014</v>
      </c>
      <c r="S29" s="11">
        <v>98.206000000000003</v>
      </c>
      <c r="T29" s="11">
        <v>73.959999999999994</v>
      </c>
      <c r="U29" s="11">
        <v>76.1400000000002</v>
      </c>
      <c r="V29" s="11">
        <v>82.691000000000173</v>
      </c>
      <c r="W29" s="11">
        <v>82.903000000000219</v>
      </c>
      <c r="X29" s="11">
        <v>84.296000000000163</v>
      </c>
      <c r="Y29" s="11">
        <v>85.903999999999925</v>
      </c>
      <c r="Z29" s="11">
        <v>86.888999999999882</v>
      </c>
      <c r="AA29" s="11">
        <v>87.547000000000224</v>
      </c>
      <c r="AB29" s="11">
        <v>88.045000000000115</v>
      </c>
      <c r="AC29" s="11">
        <v>88.612000000000208</v>
      </c>
      <c r="AD29" s="11">
        <v>89.168000000000049</v>
      </c>
      <c r="AE29" s="11">
        <v>89.718999999999909</v>
      </c>
      <c r="AF29" s="11">
        <v>90.26799999999993</v>
      </c>
      <c r="AG29" s="11">
        <v>90.835000000000136</v>
      </c>
      <c r="AH29" s="11">
        <v>91.378000000000014</v>
      </c>
      <c r="AI29" s="11">
        <v>91.919999999999987</v>
      </c>
      <c r="AJ29" s="11">
        <v>92.462000000000103</v>
      </c>
      <c r="AK29" s="172">
        <v>93.003999999999962</v>
      </c>
      <c r="AL29" s="11">
        <v>93.546999999999898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24.341000000000054</v>
      </c>
      <c r="N30" s="11">
        <v>27.614000000000019</v>
      </c>
      <c r="O30" s="11">
        <v>25.001999999999981</v>
      </c>
      <c r="P30" s="11">
        <v>22.923999999999982</v>
      </c>
      <c r="Q30" s="11">
        <v>24.121999999999936</v>
      </c>
      <c r="R30" s="11">
        <v>25.581000000000007</v>
      </c>
      <c r="S30" s="11">
        <v>24.00100000000004</v>
      </c>
      <c r="T30" s="11">
        <v>26.54000000000007</v>
      </c>
      <c r="U30" s="11">
        <v>28.273000000000014</v>
      </c>
      <c r="V30" s="11">
        <v>29.120999999999928</v>
      </c>
      <c r="W30" s="11">
        <v>26.521999999999988</v>
      </c>
      <c r="X30" s="11">
        <v>26.177</v>
      </c>
      <c r="Y30" s="11">
        <v>24.995999999999974</v>
      </c>
      <c r="Z30" s="11">
        <v>24.637</v>
      </c>
      <c r="AA30" s="11">
        <v>24.819000000000006</v>
      </c>
      <c r="AB30" s="11">
        <v>24.86299999999996</v>
      </c>
      <c r="AC30" s="11">
        <v>24.941999999999965</v>
      </c>
      <c r="AD30" s="11">
        <v>24.999999999999975</v>
      </c>
      <c r="AE30" s="11">
        <v>25.039000000000001</v>
      </c>
      <c r="AF30" s="11">
        <v>25.065000000000005</v>
      </c>
      <c r="AG30" s="11">
        <v>25.099999999999973</v>
      </c>
      <c r="AH30" s="11">
        <v>25.139000000000021</v>
      </c>
      <c r="AI30" s="11">
        <v>25.181000000000026</v>
      </c>
      <c r="AJ30" s="11">
        <v>25.220999999999997</v>
      </c>
      <c r="AK30" s="172">
        <v>25.256999999999998</v>
      </c>
      <c r="AL30" s="11">
        <v>25.28799999999999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26.523999999999987</v>
      </c>
      <c r="N31" s="11">
        <v>26.587000000000014</v>
      </c>
      <c r="O31" s="11">
        <v>27.246000000000056</v>
      </c>
      <c r="P31" s="11">
        <v>28.795000000000069</v>
      </c>
      <c r="Q31" s="11">
        <v>34.43599999999995</v>
      </c>
      <c r="R31" s="11">
        <v>22.861000000000001</v>
      </c>
      <c r="S31" s="11">
        <v>31.616000000000017</v>
      </c>
      <c r="T31" s="11">
        <v>24.664999999999999</v>
      </c>
      <c r="U31" s="11">
        <v>30.908000000000023</v>
      </c>
      <c r="V31" s="11">
        <v>29.82900000000004</v>
      </c>
      <c r="W31" s="11">
        <v>30.182999999999979</v>
      </c>
      <c r="X31" s="11">
        <v>29.325000000000006</v>
      </c>
      <c r="Y31" s="11">
        <v>28.795999999999989</v>
      </c>
      <c r="Z31" s="11">
        <v>28.756999999999984</v>
      </c>
      <c r="AA31" s="11">
        <v>28.751000000000008</v>
      </c>
      <c r="AB31" s="11">
        <v>28.694000000000017</v>
      </c>
      <c r="AC31" s="11">
        <v>28.625000000000007</v>
      </c>
      <c r="AD31" s="11">
        <v>28.560000000000031</v>
      </c>
      <c r="AE31" s="11">
        <v>28.501999999999963</v>
      </c>
      <c r="AF31" s="11">
        <v>28.453999999999997</v>
      </c>
      <c r="AG31" s="11">
        <v>28.41899999999994</v>
      </c>
      <c r="AH31" s="11">
        <v>28.391999999999992</v>
      </c>
      <c r="AI31" s="11">
        <v>28.371000000000034</v>
      </c>
      <c r="AJ31" s="11">
        <v>28.354000000000035</v>
      </c>
      <c r="AK31" s="172">
        <v>28.341000000000022</v>
      </c>
      <c r="AL31" s="11">
        <v>28.333999999999943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270.11799999999994</v>
      </c>
      <c r="N33" s="11">
        <f t="shared" ref="N33:AK33" si="20">SUM(N34:N36)</f>
        <v>273.34999999999962</v>
      </c>
      <c r="O33" s="11">
        <f t="shared" si="20"/>
        <v>276.44499999999982</v>
      </c>
      <c r="P33" s="11">
        <f t="shared" si="20"/>
        <v>264.55600000000015</v>
      </c>
      <c r="Q33" s="11">
        <f t="shared" si="20"/>
        <v>274.62400000000002</v>
      </c>
      <c r="R33" s="11">
        <f t="shared" si="20"/>
        <v>267.88799999999992</v>
      </c>
      <c r="S33" s="11">
        <f t="shared" si="20"/>
        <v>276.31299999999965</v>
      </c>
      <c r="T33" s="11">
        <f t="shared" si="20"/>
        <v>282.63099999999957</v>
      </c>
      <c r="U33" s="11">
        <f t="shared" si="20"/>
        <v>280.35700000000031</v>
      </c>
      <c r="V33" s="11">
        <f t="shared" si="20"/>
        <v>278.87</v>
      </c>
      <c r="W33" s="11">
        <f t="shared" si="20"/>
        <v>275.65500000000026</v>
      </c>
      <c r="X33" s="11">
        <f t="shared" si="20"/>
        <v>276.70800000000031</v>
      </c>
      <c r="Y33" s="11">
        <f t="shared" si="20"/>
        <v>278.40899999999988</v>
      </c>
      <c r="Z33" s="11">
        <f t="shared" si="20"/>
        <v>280.36099999999954</v>
      </c>
      <c r="AA33" s="11">
        <f t="shared" si="20"/>
        <v>282.9439999999999</v>
      </c>
      <c r="AB33" s="11">
        <f t="shared" si="20"/>
        <v>284.71600000000058</v>
      </c>
      <c r="AC33" s="11">
        <f t="shared" si="20"/>
        <v>286.04099999999994</v>
      </c>
      <c r="AD33" s="11">
        <f t="shared" si="20"/>
        <v>287.28200000000038</v>
      </c>
      <c r="AE33" s="11">
        <f t="shared" si="20"/>
        <v>288.48900000000026</v>
      </c>
      <c r="AF33" s="11">
        <f t="shared" si="20"/>
        <v>289.69000000000028</v>
      </c>
      <c r="AG33" s="11">
        <f t="shared" si="20"/>
        <v>290.92700000000031</v>
      </c>
      <c r="AH33" s="11">
        <f t="shared" si="20"/>
        <v>292.1230000000001</v>
      </c>
      <c r="AI33" s="11">
        <f t="shared" si="20"/>
        <v>293.27499999999998</v>
      </c>
      <c r="AJ33" s="11">
        <f t="shared" si="20"/>
        <v>294.41699999999992</v>
      </c>
      <c r="AK33" s="11">
        <f t="shared" si="20"/>
        <v>295.53800000000012</v>
      </c>
      <c r="AL33" s="11">
        <f>SUM(AL34:AL36)</f>
        <v>296.63000000000028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55.980999999999945</v>
      </c>
      <c r="N34" s="11">
        <v>52.855999999999938</v>
      </c>
      <c r="O34" s="11">
        <v>50.42799999999994</v>
      </c>
      <c r="P34" s="11">
        <v>44.698000000000057</v>
      </c>
      <c r="Q34" s="11">
        <v>45.542999999999999</v>
      </c>
      <c r="R34" s="11">
        <v>42.550000000000082</v>
      </c>
      <c r="S34" s="11">
        <v>42.997000000000021</v>
      </c>
      <c r="T34" s="11">
        <v>42.823000000000093</v>
      </c>
      <c r="U34" s="11">
        <v>41.032000000000039</v>
      </c>
      <c r="V34" s="11">
        <v>41.714999999999932</v>
      </c>
      <c r="W34" s="11">
        <v>43.204000000000022</v>
      </c>
      <c r="X34" s="11">
        <v>42.588999999999977</v>
      </c>
      <c r="Y34" s="11">
        <v>43.328000000000003</v>
      </c>
      <c r="Z34" s="11">
        <v>43.885000000000048</v>
      </c>
      <c r="AA34" s="11">
        <v>44.594000000000072</v>
      </c>
      <c r="AB34" s="11">
        <v>44.91400000000008</v>
      </c>
      <c r="AC34" s="11">
        <v>45.188000000000031</v>
      </c>
      <c r="AD34" s="11">
        <v>45.469000000000101</v>
      </c>
      <c r="AE34" s="11">
        <v>45.75000000000005</v>
      </c>
      <c r="AF34" s="11">
        <v>46.032000000000032</v>
      </c>
      <c r="AG34" s="11">
        <v>46.315000000000005</v>
      </c>
      <c r="AH34" s="11">
        <v>46.595000000000049</v>
      </c>
      <c r="AI34" s="11">
        <v>46.871000000000059</v>
      </c>
      <c r="AJ34" s="11">
        <v>47.147999999999975</v>
      </c>
      <c r="AK34" s="172">
        <v>47.421999999999969</v>
      </c>
      <c r="AL34" s="11">
        <v>47.69200000000005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84.609999999999957</v>
      </c>
      <c r="N35" s="11">
        <v>88.297999999999845</v>
      </c>
      <c r="O35" s="11">
        <v>93.911999999999864</v>
      </c>
      <c r="P35" s="11">
        <v>88.708000000000055</v>
      </c>
      <c r="Q35" s="11">
        <v>93.129000000000005</v>
      </c>
      <c r="R35" s="11">
        <v>93.772999999999968</v>
      </c>
      <c r="S35" s="11">
        <v>93.181999999999974</v>
      </c>
      <c r="T35" s="11">
        <v>92.997999999999863</v>
      </c>
      <c r="U35" s="11">
        <v>94.628999999999877</v>
      </c>
      <c r="V35" s="11">
        <v>95.924000000000149</v>
      </c>
      <c r="W35" s="11">
        <v>95.377000000000137</v>
      </c>
      <c r="X35" s="11">
        <v>94.305000000000192</v>
      </c>
      <c r="Y35" s="11">
        <v>93.350000000000122</v>
      </c>
      <c r="Z35" s="11">
        <v>93.063999999999893</v>
      </c>
      <c r="AA35" s="11">
        <v>92.96899999999998</v>
      </c>
      <c r="AB35" s="11">
        <v>93.075000000000117</v>
      </c>
      <c r="AC35" s="11">
        <v>93.08100000000006</v>
      </c>
      <c r="AD35" s="11">
        <v>93.088000000000122</v>
      </c>
      <c r="AE35" s="11">
        <v>93.099000000000146</v>
      </c>
      <c r="AF35" s="11">
        <v>93.124000000000066</v>
      </c>
      <c r="AG35" s="11">
        <v>93.205999999999975</v>
      </c>
      <c r="AH35" s="11">
        <v>93.279999999999916</v>
      </c>
      <c r="AI35" s="11">
        <v>93.337999999999937</v>
      </c>
      <c r="AJ35" s="11">
        <v>93.389999999999844</v>
      </c>
      <c r="AK35" s="172">
        <v>93.430000000000121</v>
      </c>
      <c r="AL35" s="11">
        <v>93.453000000000173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129.52700000000002</v>
      </c>
      <c r="N36" s="11">
        <v>132.19599999999986</v>
      </c>
      <c r="O36" s="11">
        <v>132.10500000000002</v>
      </c>
      <c r="P36" s="11">
        <v>131.15000000000003</v>
      </c>
      <c r="Q36" s="11">
        <v>135.95200000000003</v>
      </c>
      <c r="R36" s="11">
        <v>131.56499999999991</v>
      </c>
      <c r="S36" s="11">
        <v>140.13399999999965</v>
      </c>
      <c r="T36" s="11">
        <v>146.8099999999996</v>
      </c>
      <c r="U36" s="11">
        <v>144.69600000000042</v>
      </c>
      <c r="V36" s="11">
        <v>141.23099999999994</v>
      </c>
      <c r="W36" s="11">
        <v>137.0740000000001</v>
      </c>
      <c r="X36" s="11">
        <v>139.81400000000016</v>
      </c>
      <c r="Y36" s="11">
        <v>141.73099999999974</v>
      </c>
      <c r="Z36" s="11">
        <v>143.41199999999955</v>
      </c>
      <c r="AA36" s="11">
        <v>145.38099999999986</v>
      </c>
      <c r="AB36" s="11">
        <v>146.72700000000034</v>
      </c>
      <c r="AC36" s="11">
        <v>147.77199999999985</v>
      </c>
      <c r="AD36" s="11">
        <v>148.72500000000014</v>
      </c>
      <c r="AE36" s="11">
        <v>149.64000000000004</v>
      </c>
      <c r="AF36" s="11">
        <v>150.53400000000019</v>
      </c>
      <c r="AG36" s="11">
        <v>151.40600000000032</v>
      </c>
      <c r="AH36" s="11">
        <v>152.24800000000013</v>
      </c>
      <c r="AI36" s="11">
        <v>153.066</v>
      </c>
      <c r="AJ36" s="11">
        <v>153.87900000000008</v>
      </c>
      <c r="AK36" s="172">
        <v>154.68600000000004</v>
      </c>
      <c r="AL36" s="11">
        <v>155.48500000000007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980.82299999999987</v>
      </c>
      <c r="N38" s="11">
        <f t="shared" ref="N38:AL38" si="21">SUM(N5,N11,N16,N18,N23,N33)</f>
        <v>998.42399999999952</v>
      </c>
      <c r="O38" s="11">
        <f t="shared" si="21"/>
        <v>1014.3929999999992</v>
      </c>
      <c r="P38" s="11">
        <f t="shared" si="21"/>
        <v>989.82100000000025</v>
      </c>
      <c r="Q38" s="11">
        <f t="shared" si="21"/>
        <v>1020.8989999999994</v>
      </c>
      <c r="R38" s="11">
        <f t="shared" si="21"/>
        <v>1038.2930000000008</v>
      </c>
      <c r="S38" s="11">
        <f t="shared" si="21"/>
        <v>1060.0689999999995</v>
      </c>
      <c r="T38" s="11">
        <f t="shared" si="21"/>
        <v>1054.5029999999986</v>
      </c>
      <c r="U38" s="11">
        <f t="shared" si="21"/>
        <v>1061.8560000000011</v>
      </c>
      <c r="V38" s="11">
        <f t="shared" si="21"/>
        <v>1089.3149999999994</v>
      </c>
      <c r="W38" s="11">
        <f t="shared" si="21"/>
        <v>1086.2270000000005</v>
      </c>
      <c r="X38" s="11">
        <f t="shared" si="21"/>
        <v>1086.2050000000004</v>
      </c>
      <c r="Y38" s="11">
        <f t="shared" si="21"/>
        <v>1087.9090000000001</v>
      </c>
      <c r="Z38" s="11">
        <f t="shared" si="21"/>
        <v>1091.3939999999993</v>
      </c>
      <c r="AA38" s="11">
        <f t="shared" si="21"/>
        <v>1096.9680000000008</v>
      </c>
      <c r="AB38" s="11">
        <f t="shared" si="21"/>
        <v>1100.6840000000004</v>
      </c>
      <c r="AC38" s="11">
        <f t="shared" si="21"/>
        <v>1103.8219999999999</v>
      </c>
      <c r="AD38" s="11">
        <f t="shared" si="21"/>
        <v>1106.5400000000009</v>
      </c>
      <c r="AE38" s="11">
        <f t="shared" si="21"/>
        <v>1109.2530000000011</v>
      </c>
      <c r="AF38" s="11">
        <f t="shared" si="21"/>
        <v>1111.9380000000003</v>
      </c>
      <c r="AG38" s="11">
        <f t="shared" si="21"/>
        <v>1114.9750000000004</v>
      </c>
      <c r="AH38" s="11">
        <f t="shared" si="21"/>
        <v>1117.8849999999993</v>
      </c>
      <c r="AI38" s="11">
        <f t="shared" si="21"/>
        <v>1120.7669999999998</v>
      </c>
      <c r="AJ38" s="11">
        <f t="shared" si="21"/>
        <v>1123.7009999999993</v>
      </c>
      <c r="AK38" s="11">
        <f t="shared" si="21"/>
        <v>1126.585</v>
      </c>
      <c r="AL38" s="11">
        <f t="shared" si="21"/>
        <v>1129.4900000000002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Derbyshire and Nottinghamshire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Derbyshire and Nottinghamshire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Derbyshire and Nottinghamshire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Derbyshire and Nottinghamshire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Derbyshire and Nottinghamshire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Derbyshire and Nottinghamshire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Derbyshire and Nottinghamshire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25.800809598061409</v>
      </c>
      <c r="N231" s="40">
        <f>'Ind T1'!D25</f>
        <v>25.377292223448698</v>
      </c>
      <c r="O231" s="40">
        <f>'Ind T1'!F25</f>
        <v>26.262295372247667</v>
      </c>
    </row>
    <row r="232" spans="1:15" x14ac:dyDescent="0.2">
      <c r="L232" t="str">
        <f>L23</f>
        <v>Business and other services</v>
      </c>
      <c r="M232" s="40">
        <f>'Ind T1'!B24</f>
        <v>27.210430966981392</v>
      </c>
      <c r="N232" s="40">
        <f>'Ind T1'!D24</f>
        <v>27.18547780528381</v>
      </c>
      <c r="O232" s="40">
        <f>'Ind T1'!F24</f>
        <v>27.763326811215649</v>
      </c>
    </row>
    <row r="233" spans="1:15" x14ac:dyDescent="0.2">
      <c r="L233" t="str">
        <f>L18</f>
        <v>Trade, accomod. and transport</v>
      </c>
      <c r="M233" s="40">
        <f>'Ind T1'!B23</f>
        <v>25.59123484411429</v>
      </c>
      <c r="N233" s="40">
        <f>'Ind T1'!D23</f>
        <v>26.053946366643423</v>
      </c>
      <c r="O233" s="40">
        <f>'Ind T1'!F23</f>
        <v>26.119133414195829</v>
      </c>
    </row>
    <row r="234" spans="1:15" x14ac:dyDescent="0.2">
      <c r="L234" t="str">
        <f>L16</f>
        <v>Construction</v>
      </c>
      <c r="M234" s="40">
        <f>'Ind T1'!B22</f>
        <v>6.4828521428922468</v>
      </c>
      <c r="N234" s="40">
        <f>'Ind T1'!D22</f>
        <v>6.432173017242242</v>
      </c>
      <c r="O234" s="40">
        <f>'Ind T1'!F22</f>
        <v>6.6165260427272443</v>
      </c>
    </row>
    <row r="235" spans="1:15" x14ac:dyDescent="0.2">
      <c r="L235" t="str">
        <f>L11</f>
        <v>Manufacturing</v>
      </c>
      <c r="M235" s="40">
        <f>'Ind T1'!B21</f>
        <v>12.627842044586677</v>
      </c>
      <c r="N235" s="40">
        <f>'Ind T1'!D21</f>
        <v>12.185850655525963</v>
      </c>
      <c r="O235" s="40">
        <f>'Ind T1'!F21</f>
        <v>10.667026711170509</v>
      </c>
    </row>
    <row r="236" spans="1:15" x14ac:dyDescent="0.2">
      <c r="L236" t="str">
        <f>L5</f>
        <v>Primary sector and utilities</v>
      </c>
      <c r="M236" s="40">
        <f>'Ind T1'!B20</f>
        <v>2.2868304033639797</v>
      </c>
      <c r="N236" s="40">
        <f>'Ind T1'!D20</f>
        <v>2.7652599318558666</v>
      </c>
      <c r="O236" s="40">
        <f>'Ind T1'!F20</f>
        <v>2.5716916484431058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Derbyshire and Nottinghamshire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7.767000000000337</v>
      </c>
      <c r="O261" s="11">
        <f>'Ind T1'!F50</f>
        <v>20.975000000000023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12.771999999999935</v>
      </c>
      <c r="O262" s="11">
        <f>'Ind T1'!F49</f>
        <v>18.287999999999442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17.293000000000177</v>
      </c>
      <c r="O263" s="11">
        <f>'Ind T1'!F48</f>
        <v>12.008000000000493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2.5569999999996753</v>
      </c>
      <c r="O264" s="11">
        <f>'Ind T1'!F47</f>
        <v>4.8650000000000375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1.2519999999996401</v>
      </c>
      <c r="O265" s="11">
        <f>'Ind T1'!F46</f>
        <v>-11.883000000000266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6.2930000000000526</v>
      </c>
      <c r="O266" s="11">
        <f>'Ind T1'!F45</f>
        <v>-0.98999999999999844</v>
      </c>
    </row>
    <row r="268" spans="1:16" x14ac:dyDescent="0.2">
      <c r="L268" t="str">
        <f>L38</f>
        <v>All industries</v>
      </c>
      <c r="N268" s="11">
        <f>'Ind T1'!D14-'Ind T1'!B14</f>
        <v>47.933999999999742</v>
      </c>
      <c r="O268" s="11">
        <f>SUM(O261:O266)</f>
        <v>43.262999999999735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Derbyshire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29.46559132427841</v>
      </c>
      <c r="C9" s="249">
        <f>SUM(C26,C43,C60,C77,C94,C111,C128,C145,C162,C179,C196,C213,C230,C247,C264,C281,C298,C315,C332,C349,C366,C383)</f>
        <v>67.393904535105662</v>
      </c>
      <c r="D9" s="249">
        <f>SUM(B9:C9)</f>
        <v>96.859495859384069</v>
      </c>
      <c r="E9" s="238"/>
      <c r="F9" s="249">
        <f>SUM(F26,F43,F60,F77,F94,F111,F128,F145,F162,F179,F196,F213,F230,F247,F264,F281,F298,F315,F332,F349,F366,F383)</f>
        <v>38.62793383420496</v>
      </c>
      <c r="G9" s="249">
        <f>SUM(G26,G43,G60,G77,G94,G111,G128,G145,G162,G179,G196,G213,G230,G247,G264,G281,G298,G315,G332,G349,G366,G383)</f>
        <v>79.206075290592565</v>
      </c>
      <c r="H9" s="249">
        <f>SUM(F9:G9)</f>
        <v>117.83400912479752</v>
      </c>
      <c r="I9" s="238"/>
      <c r="J9" s="249">
        <f>SUM(J26,J43,J60,J77,J94,J111,J128,J145,J162,J179,J196,J213,J230,J247,J264,J281,J298,J315,J332,J349,J366,J383)</f>
        <v>41.564382502825119</v>
      </c>
      <c r="K9" s="249">
        <f>SUM(K26,K43,K60,K77,K94,K111,K128,K145,K162,K179,K196,K213,K230,K247,K264,K281,K298,K315,K332,K349,K366,K383)</f>
        <v>78.276811519119036</v>
      </c>
      <c r="L9" s="249">
        <f>SUM(J9:K9)</f>
        <v>119.84119402194415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83.169914127225709</v>
      </c>
      <c r="C10" s="249">
        <f t="shared" si="0"/>
        <v>102.56522415067602</v>
      </c>
      <c r="D10" s="249">
        <f t="shared" ref="D10:D17" si="1">SUM(B10:C10)</f>
        <v>185.73513827790174</v>
      </c>
      <c r="E10" s="238"/>
      <c r="F10" s="249">
        <f t="shared" ref="F10:G17" si="2">SUM(F27,F44,F61,F78,F95,F112,F129,F146,F163,F180,F197,F214,F231,F248,F265,F282,F299,F316,F333,F350,F367,F384)</f>
        <v>107.69704392334667</v>
      </c>
      <c r="G10" s="249">
        <f t="shared" si="2"/>
        <v>122.06139052615308</v>
      </c>
      <c r="H10" s="249">
        <f t="shared" ref="H10:H17" si="3">SUM(F10:G10)</f>
        <v>229.75843444949976</v>
      </c>
      <c r="I10" s="238"/>
      <c r="J10" s="249">
        <f t="shared" ref="J10:K17" si="4">SUM(J27,J44,J61,J78,J95,J112,J129,J146,J163,J180,J197,J214,J231,J248,J265,J282,J299,J316,J333,J350,J367,J384)</f>
        <v>122.79976031532905</v>
      </c>
      <c r="K10" s="249">
        <f t="shared" si="4"/>
        <v>145.88421642717745</v>
      </c>
      <c r="L10" s="249">
        <f t="shared" ref="L10:L17" si="5">SUM(J10:K10)</f>
        <v>268.6839767425065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51.419846785955841</v>
      </c>
      <c r="C11" s="249">
        <f t="shared" si="0"/>
        <v>66.993152218585493</v>
      </c>
      <c r="D11" s="249">
        <f t="shared" si="1"/>
        <v>118.41299900454133</v>
      </c>
      <c r="E11" s="238"/>
      <c r="F11" s="249">
        <f t="shared" si="2"/>
        <v>61.169518334400223</v>
      </c>
      <c r="G11" s="249">
        <f t="shared" si="2"/>
        <v>73.270667515723275</v>
      </c>
      <c r="H11" s="249">
        <f t="shared" si="3"/>
        <v>134.4401858501235</v>
      </c>
      <c r="I11" s="238"/>
      <c r="J11" s="249">
        <f t="shared" si="4"/>
        <v>81.622176314853789</v>
      </c>
      <c r="K11" s="249">
        <f t="shared" si="4"/>
        <v>71.438517515569288</v>
      </c>
      <c r="L11" s="249">
        <f t="shared" si="5"/>
        <v>153.06069383042308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88.394570833698609</v>
      </c>
      <c r="C12" s="249">
        <f t="shared" si="0"/>
        <v>22.67913846509423</v>
      </c>
      <c r="D12" s="249">
        <f t="shared" si="1"/>
        <v>111.07370929879283</v>
      </c>
      <c r="E12" s="238"/>
      <c r="F12" s="249">
        <f t="shared" si="2"/>
        <v>87.962760855842589</v>
      </c>
      <c r="G12" s="249">
        <f t="shared" si="2"/>
        <v>25.223870208911777</v>
      </c>
      <c r="H12" s="249">
        <f t="shared" si="3"/>
        <v>113.18663106475437</v>
      </c>
      <c r="I12" s="238"/>
      <c r="J12" s="249">
        <f t="shared" si="4"/>
        <v>77.315330808978302</v>
      </c>
      <c r="K12" s="249">
        <f t="shared" si="4"/>
        <v>28.554078243467625</v>
      </c>
      <c r="L12" s="249">
        <f t="shared" si="5"/>
        <v>105.86940905244593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11.274041893386833</v>
      </c>
      <c r="C13" s="249">
        <f t="shared" si="0"/>
        <v>93.608775351002024</v>
      </c>
      <c r="D13" s="249">
        <f t="shared" si="1"/>
        <v>104.88281724438886</v>
      </c>
      <c r="E13" s="238"/>
      <c r="F13" s="249">
        <f t="shared" si="2"/>
        <v>12.239849569446786</v>
      </c>
      <c r="G13" s="249">
        <f t="shared" si="2"/>
        <v>82.203730525752988</v>
      </c>
      <c r="H13" s="249">
        <f t="shared" si="3"/>
        <v>94.443580095199778</v>
      </c>
      <c r="I13" s="238"/>
      <c r="J13" s="249">
        <f t="shared" si="4"/>
        <v>12.567837099354156</v>
      </c>
      <c r="K13" s="249">
        <f t="shared" si="4"/>
        <v>71.853137275637152</v>
      </c>
      <c r="L13" s="249">
        <f t="shared" si="5"/>
        <v>84.420974374991303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94.935741056766474</v>
      </c>
      <c r="C14" s="249">
        <f t="shared" si="0"/>
        <v>21.368756405816722</v>
      </c>
      <c r="D14" s="249">
        <f t="shared" si="1"/>
        <v>116.3044974625832</v>
      </c>
      <c r="E14" s="238"/>
      <c r="F14" s="249">
        <f t="shared" si="2"/>
        <v>97.167528426897007</v>
      </c>
      <c r="G14" s="249">
        <f t="shared" si="2"/>
        <v>22.604854077689446</v>
      </c>
      <c r="H14" s="249">
        <f t="shared" si="3"/>
        <v>119.77238250458646</v>
      </c>
      <c r="I14" s="238"/>
      <c r="J14" s="249">
        <f t="shared" si="4"/>
        <v>100.63876308946858</v>
      </c>
      <c r="K14" s="249">
        <f t="shared" si="4"/>
        <v>28.187788724184372</v>
      </c>
      <c r="L14" s="249">
        <f t="shared" si="5"/>
        <v>128.82655181365294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60.386853771063805</v>
      </c>
      <c r="C15" s="249">
        <f t="shared" si="0"/>
        <v>33.567039064247815</v>
      </c>
      <c r="D15" s="249">
        <f t="shared" si="1"/>
        <v>93.953892835311621</v>
      </c>
      <c r="E15" s="238"/>
      <c r="F15" s="249">
        <f t="shared" si="2"/>
        <v>54.375689490038177</v>
      </c>
      <c r="G15" s="249">
        <f t="shared" si="2"/>
        <v>32.235982037302747</v>
      </c>
      <c r="H15" s="249">
        <f t="shared" si="3"/>
        <v>86.611671527340917</v>
      </c>
      <c r="I15" s="238"/>
      <c r="J15" s="249">
        <f t="shared" si="4"/>
        <v>52.687796990658477</v>
      </c>
      <c r="K15" s="249">
        <f t="shared" si="4"/>
        <v>33.532717719974052</v>
      </c>
      <c r="L15" s="249">
        <f t="shared" si="5"/>
        <v>86.220514710632528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12.457216587859552</v>
      </c>
      <c r="C16" s="249">
        <f t="shared" si="0"/>
        <v>70.298878207592821</v>
      </c>
      <c r="D16" s="249">
        <f t="shared" si="1"/>
        <v>82.75609479545237</v>
      </c>
      <c r="E16" s="238"/>
      <c r="F16" s="249">
        <f t="shared" si="2"/>
        <v>11.22773158283001</v>
      </c>
      <c r="G16" s="249">
        <f t="shared" si="2"/>
        <v>69.121853926975461</v>
      </c>
      <c r="H16" s="249">
        <f t="shared" si="3"/>
        <v>80.349585509805479</v>
      </c>
      <c r="I16" s="238"/>
      <c r="J16" s="249">
        <f t="shared" si="4"/>
        <v>13.685712457513516</v>
      </c>
      <c r="K16" s="249">
        <f t="shared" si="4"/>
        <v>62.400156545684851</v>
      </c>
      <c r="L16" s="249">
        <f t="shared" si="5"/>
        <v>76.085869003198368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56.24755534208461</v>
      </c>
      <c r="C17" s="249">
        <f t="shared" si="0"/>
        <v>72.066799879559568</v>
      </c>
      <c r="D17" s="249">
        <f t="shared" si="1"/>
        <v>128.31435522164418</v>
      </c>
      <c r="E17" s="238"/>
      <c r="F17" s="249">
        <f t="shared" si="2"/>
        <v>50.236458424087445</v>
      </c>
      <c r="G17" s="249">
        <f t="shared" si="2"/>
        <v>59.594061449805274</v>
      </c>
      <c r="H17" s="249">
        <f t="shared" si="3"/>
        <v>109.83051987389271</v>
      </c>
      <c r="I17" s="238"/>
      <c r="J17" s="249">
        <f t="shared" si="4"/>
        <v>47.30442346715401</v>
      </c>
      <c r="K17" s="249">
        <f t="shared" si="4"/>
        <v>59.176392983051393</v>
      </c>
      <c r="L17" s="249">
        <f t="shared" si="5"/>
        <v>106.4808164502054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487.75133172231972</v>
      </c>
      <c r="C19" s="247">
        <f t="shared" ref="C19:L19" si="6">SUM(C9:C17)</f>
        <v>550.54166827768029</v>
      </c>
      <c r="D19" s="247">
        <f t="shared" si="6"/>
        <v>1038.2930000000001</v>
      </c>
      <c r="E19" s="247"/>
      <c r="F19" s="247">
        <f t="shared" si="6"/>
        <v>520.70451444109392</v>
      </c>
      <c r="G19" s="247">
        <f t="shared" si="6"/>
        <v>565.52248555890651</v>
      </c>
      <c r="H19" s="247">
        <f t="shared" si="6"/>
        <v>1086.2270000000003</v>
      </c>
      <c r="I19" s="247"/>
      <c r="J19" s="247">
        <f t="shared" si="6"/>
        <v>550.18618304613494</v>
      </c>
      <c r="K19" s="247">
        <f t="shared" si="6"/>
        <v>579.30381695386529</v>
      </c>
      <c r="L19" s="247">
        <f t="shared" si="6"/>
        <v>1129.4900000000002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0.18552108161306513</v>
      </c>
      <c r="C26" s="302">
        <v>0.43480894505330775</v>
      </c>
      <c r="D26" s="302">
        <f>SUM(B26:C26)</f>
        <v>0.62033002666637294</v>
      </c>
      <c r="E26" s="303"/>
      <c r="F26" s="302">
        <v>0.34987029161531202</v>
      </c>
      <c r="G26" s="302">
        <v>1.1115546847490605</v>
      </c>
      <c r="H26" s="302">
        <f>SUM(F26:G26)</f>
        <v>1.4614249763643725</v>
      </c>
      <c r="I26" s="303"/>
      <c r="J26" s="302">
        <v>0.30244140653451412</v>
      </c>
      <c r="K26" s="302">
        <v>1.2972474926749535</v>
      </c>
      <c r="L26" s="302">
        <f>SUM(J26:K26)</f>
        <v>1.5996888992094678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0.25494210798563804</v>
      </c>
      <c r="C27" s="302">
        <v>0.24632348222436007</v>
      </c>
      <c r="D27" s="302">
        <f t="shared" ref="D27:D34" si="7">SUM(B27:C27)</f>
        <v>0.50126559020999806</v>
      </c>
      <c r="E27" s="303"/>
      <c r="F27" s="302">
        <v>0.57194720902560092</v>
      </c>
      <c r="G27" s="302">
        <v>0.69005721748645388</v>
      </c>
      <c r="H27" s="302">
        <f t="shared" ref="H27:H34" si="8">SUM(F27:G27)</f>
        <v>1.2620044265120547</v>
      </c>
      <c r="I27" s="303"/>
      <c r="J27" s="302">
        <v>0.62033649674101043</v>
      </c>
      <c r="K27" s="302">
        <v>0.97542739965169267</v>
      </c>
      <c r="L27" s="302">
        <f t="shared" ref="L27:L34" si="9">SUM(J27:K27)</f>
        <v>1.595763896392703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0.13194803784502981</v>
      </c>
      <c r="C28" s="302">
        <v>0.18330398977570139</v>
      </c>
      <c r="D28" s="302">
        <f t="shared" si="7"/>
        <v>0.31525202762073123</v>
      </c>
      <c r="E28" s="303"/>
      <c r="F28" s="302">
        <v>0.23500970378019592</v>
      </c>
      <c r="G28" s="302">
        <v>0.43549810894045893</v>
      </c>
      <c r="H28" s="302">
        <f t="shared" si="8"/>
        <v>0.67050781272065485</v>
      </c>
      <c r="I28" s="303"/>
      <c r="J28" s="302">
        <v>0.23432195590091148</v>
      </c>
      <c r="K28" s="302">
        <v>0.41274497739812943</v>
      </c>
      <c r="L28" s="302">
        <f t="shared" si="9"/>
        <v>0.64706693329904086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0.4801460063961438</v>
      </c>
      <c r="C29" s="302">
        <v>5.5427440220106684E-2</v>
      </c>
      <c r="D29" s="302">
        <f t="shared" si="7"/>
        <v>0.5355734466162505</v>
      </c>
      <c r="E29" s="303"/>
      <c r="F29" s="302">
        <v>0.4756248001286365</v>
      </c>
      <c r="G29" s="302">
        <v>0.10812658524963763</v>
      </c>
      <c r="H29" s="302">
        <f t="shared" si="8"/>
        <v>0.58375138537827409</v>
      </c>
      <c r="I29" s="303"/>
      <c r="J29" s="302">
        <v>0.28818653728364513</v>
      </c>
      <c r="K29" s="302">
        <v>8.5214100067724952E-2</v>
      </c>
      <c r="L29" s="302">
        <f t="shared" si="9"/>
        <v>0.37340063735137008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0.95671893832051269</v>
      </c>
      <c r="C30" s="302">
        <v>3.5493973994150454</v>
      </c>
      <c r="D30" s="302">
        <f t="shared" si="7"/>
        <v>4.5061163377355582</v>
      </c>
      <c r="E30" s="303"/>
      <c r="F30" s="302">
        <v>1.8388298295558758</v>
      </c>
      <c r="G30" s="302">
        <v>6.0757444985731341</v>
      </c>
      <c r="H30" s="302">
        <f t="shared" si="8"/>
        <v>7.9145743281290102</v>
      </c>
      <c r="I30" s="303"/>
      <c r="J30" s="302">
        <v>1.768036231104819</v>
      </c>
      <c r="K30" s="302">
        <v>4.8485324589636605</v>
      </c>
      <c r="L30" s="302">
        <f t="shared" si="9"/>
        <v>6.6165686900684797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0.23012484497177751</v>
      </c>
      <c r="C31" s="302">
        <v>0.1224787405159608</v>
      </c>
      <c r="D31" s="302">
        <f t="shared" si="7"/>
        <v>0.35260358548773829</v>
      </c>
      <c r="E31" s="303"/>
      <c r="F31" s="302">
        <v>0.2397724673835484</v>
      </c>
      <c r="G31" s="302">
        <v>0.2423746021782418</v>
      </c>
      <c r="H31" s="302">
        <f t="shared" si="8"/>
        <v>0.48214706956179021</v>
      </c>
      <c r="I31" s="303"/>
      <c r="J31" s="302">
        <v>0.14557643211920099</v>
      </c>
      <c r="K31" s="302">
        <v>0.31740944649493752</v>
      </c>
      <c r="L31" s="302">
        <f t="shared" si="9"/>
        <v>0.46298587861413854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7.0489133568823845E-2</v>
      </c>
      <c r="C32" s="302">
        <v>0.19970879724591181</v>
      </c>
      <c r="D32" s="302">
        <f t="shared" si="7"/>
        <v>0.27019793081473564</v>
      </c>
      <c r="E32" s="303"/>
      <c r="F32" s="302">
        <v>8.9979230555153542E-2</v>
      </c>
      <c r="G32" s="302">
        <v>0.36615698844130778</v>
      </c>
      <c r="H32" s="302">
        <f t="shared" si="8"/>
        <v>0.45613621899646134</v>
      </c>
      <c r="I32" s="303"/>
      <c r="J32" s="302">
        <v>7.8524399606573356E-2</v>
      </c>
      <c r="K32" s="302">
        <v>0.3644174960598221</v>
      </c>
      <c r="L32" s="302">
        <f t="shared" si="9"/>
        <v>0.44294189566639547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0.11800886649992645</v>
      </c>
      <c r="C33" s="302">
        <v>0.26912795135287304</v>
      </c>
      <c r="D33" s="302">
        <f t="shared" si="7"/>
        <v>0.38713681785279952</v>
      </c>
      <c r="E33" s="303"/>
      <c r="F33" s="302">
        <v>0.13544152348150859</v>
      </c>
      <c r="G33" s="302">
        <v>0.50383976382503881</v>
      </c>
      <c r="H33" s="302">
        <f t="shared" si="8"/>
        <v>0.63928128730654743</v>
      </c>
      <c r="I33" s="303"/>
      <c r="J33" s="302">
        <v>7.6808045147110926E-2</v>
      </c>
      <c r="K33" s="302">
        <v>0.52659285725677363</v>
      </c>
      <c r="L33" s="302">
        <f t="shared" si="9"/>
        <v>0.60340090240388455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0.39190820739758381</v>
      </c>
      <c r="C34" s="302">
        <v>0.83861602959824177</v>
      </c>
      <c r="D34" s="302">
        <f t="shared" si="7"/>
        <v>1.2305242369958256</v>
      </c>
      <c r="E34" s="303"/>
      <c r="F34" s="302">
        <v>0.32288813636384789</v>
      </c>
      <c r="G34" s="302">
        <v>1.3552843586670091</v>
      </c>
      <c r="H34" s="302">
        <f t="shared" si="8"/>
        <v>1.678172495030857</v>
      </c>
      <c r="I34" s="303"/>
      <c r="J34" s="302">
        <v>0.40716346223070682</v>
      </c>
      <c r="K34" s="302">
        <v>1.6430188047638419</v>
      </c>
      <c r="L34" s="302">
        <f t="shared" si="9"/>
        <v>2.0501822669945486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2.8198072245985011</v>
      </c>
      <c r="C36" s="311">
        <f t="shared" ref="C36:K36" si="10">SUM(C26:C34)</f>
        <v>5.8991927754015094</v>
      </c>
      <c r="D36" s="311">
        <f t="shared" si="10"/>
        <v>8.7190000000000119</v>
      </c>
      <c r="E36" s="311"/>
      <c r="F36" s="311">
        <f t="shared" si="10"/>
        <v>4.2593631918896797</v>
      </c>
      <c r="G36" s="311">
        <f t="shared" si="10"/>
        <v>10.888636808110341</v>
      </c>
      <c r="H36" s="311">
        <f t="shared" si="10"/>
        <v>15.148000000000021</v>
      </c>
      <c r="I36" s="311"/>
      <c r="J36" s="311">
        <f t="shared" si="10"/>
        <v>3.9213949666684922</v>
      </c>
      <c r="K36" s="311">
        <f t="shared" si="10"/>
        <v>10.470605033331534</v>
      </c>
      <c r="L36" s="311">
        <f>SUM(L26:L34)</f>
        <v>14.392000000000028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2.1874723524746693E-2</v>
      </c>
      <c r="C43" s="302">
        <v>0.13770032314459607</v>
      </c>
      <c r="D43" s="302">
        <f>SUM(B43:C43)</f>
        <v>0.15957504666934277</v>
      </c>
      <c r="E43" s="303"/>
      <c r="F43" s="302">
        <v>2.2120876881552627E-2</v>
      </c>
      <c r="G43" s="302">
        <v>0.13314866681207854</v>
      </c>
      <c r="H43" s="302">
        <f>SUM(F43:G43)</f>
        <v>0.15526954369363116</v>
      </c>
      <c r="I43" s="303"/>
      <c r="J43" s="302">
        <v>9.3499017532384845E-3</v>
      </c>
      <c r="K43" s="302">
        <v>7.1074599251063061E-2</v>
      </c>
      <c r="L43" s="302">
        <f>SUM(J43:K43)</f>
        <v>8.0424501004301541E-2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4.3764643821871764E-2</v>
      </c>
      <c r="C44" s="302">
        <v>0.1837908744410022</v>
      </c>
      <c r="D44" s="302">
        <f t="shared" ref="D44:D51" si="11">SUM(B44:C44)</f>
        <v>0.22755551826287396</v>
      </c>
      <c r="E44" s="303"/>
      <c r="F44" s="302">
        <v>4.2297631863476903E-2</v>
      </c>
      <c r="G44" s="302">
        <v>0.19913368499109552</v>
      </c>
      <c r="H44" s="302">
        <f t="shared" ref="H44:H51" si="12">SUM(F44:G44)</f>
        <v>0.24143131685457242</v>
      </c>
      <c r="I44" s="303"/>
      <c r="J44" s="302">
        <v>1.9593946800190637E-2</v>
      </c>
      <c r="K44" s="302">
        <v>0.14469553671485147</v>
      </c>
      <c r="L44" s="302">
        <f t="shared" ref="L44:L51" si="13">SUM(J44:K44)</f>
        <v>0.16428948351504211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2.5137682881313125E-2</v>
      </c>
      <c r="C45" s="302">
        <v>0.14435276284206788</v>
      </c>
      <c r="D45" s="302">
        <f t="shared" si="11"/>
        <v>0.16949044572338101</v>
      </c>
      <c r="E45" s="303"/>
      <c r="F45" s="302">
        <v>2.0678562345864137E-2</v>
      </c>
      <c r="G45" s="302">
        <v>0.14548840008083425</v>
      </c>
      <c r="H45" s="302">
        <f t="shared" si="12"/>
        <v>0.16616696242669837</v>
      </c>
      <c r="I45" s="303"/>
      <c r="J45" s="302">
        <v>1.0857180530594082E-2</v>
      </c>
      <c r="K45" s="302">
        <v>7.4680988943949894E-2</v>
      </c>
      <c r="L45" s="302">
        <f t="shared" si="13"/>
        <v>8.5538169474543971E-2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0.10088189931778781</v>
      </c>
      <c r="C46" s="302">
        <v>3.7864138785157674E-2</v>
      </c>
      <c r="D46" s="302">
        <f t="shared" si="11"/>
        <v>0.13874603810294547</v>
      </c>
      <c r="E46" s="303"/>
      <c r="F46" s="302">
        <v>7.5928808631309366E-2</v>
      </c>
      <c r="G46" s="302">
        <v>3.9196907791721323E-2</v>
      </c>
      <c r="H46" s="302">
        <f t="shared" si="12"/>
        <v>0.11512571642303068</v>
      </c>
      <c r="I46" s="303"/>
      <c r="J46" s="302">
        <v>3.3621892170240614E-2</v>
      </c>
      <c r="K46" s="302">
        <v>2.012538223511082E-2</v>
      </c>
      <c r="L46" s="302">
        <f t="shared" si="13"/>
        <v>5.3747274405351431E-2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1.0933716057701394E-2</v>
      </c>
      <c r="C47" s="302">
        <v>0.70752003268074071</v>
      </c>
      <c r="D47" s="302">
        <f t="shared" si="11"/>
        <v>0.71845374873844214</v>
      </c>
      <c r="E47" s="303"/>
      <c r="F47" s="302">
        <v>5.5557155394884081E-3</v>
      </c>
      <c r="G47" s="302">
        <v>0.49568621620886211</v>
      </c>
      <c r="H47" s="302">
        <f>SUM(F47:G47)</f>
        <v>0.50124193174835052</v>
      </c>
      <c r="I47" s="303"/>
      <c r="J47" s="302">
        <v>2.7933053328327096E-3</v>
      </c>
      <c r="K47" s="302">
        <v>0.22579747682074483</v>
      </c>
      <c r="L47" s="302">
        <f t="shared" si="13"/>
        <v>0.22859078215357753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3.4986723144503143E-2</v>
      </c>
      <c r="C48" s="302">
        <v>1.3297060488278984E-2</v>
      </c>
      <c r="D48" s="302">
        <f t="shared" si="11"/>
        <v>4.8283783632782129E-2</v>
      </c>
      <c r="E48" s="303"/>
      <c r="F48" s="302">
        <v>1.6602642246020316E-2</v>
      </c>
      <c r="G48" s="302">
        <v>1.6237923043747677E-2</v>
      </c>
      <c r="H48" s="302">
        <f t="shared" si="12"/>
        <v>3.2840565289767989E-2</v>
      </c>
      <c r="I48" s="303"/>
      <c r="J48" s="302">
        <v>8.4240782903306465E-3</v>
      </c>
      <c r="K48" s="302">
        <v>8.9523770532260911E-3</v>
      </c>
      <c r="L48" s="302">
        <f t="shared" si="13"/>
        <v>1.7376455343556738E-2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2.5541205670416487E-2</v>
      </c>
      <c r="C49" s="302">
        <v>3.1805386958309166E-2</v>
      </c>
      <c r="D49" s="302">
        <f t="shared" si="11"/>
        <v>5.7346592628725657E-2</v>
      </c>
      <c r="E49" s="303"/>
      <c r="F49" s="302">
        <v>1.7549523193906198E-2</v>
      </c>
      <c r="G49" s="302">
        <v>3.1580966912583899E-2</v>
      </c>
      <c r="H49" s="302">
        <f t="shared" si="12"/>
        <v>4.9130490106490093E-2</v>
      </c>
      <c r="I49" s="303"/>
      <c r="J49" s="302">
        <v>8.55058193131218E-3</v>
      </c>
      <c r="K49" s="302">
        <v>1.6775361579147302E-2</v>
      </c>
      <c r="L49" s="302">
        <f t="shared" si="13"/>
        <v>2.5325943510459484E-2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2.1546654107391219E-2</v>
      </c>
      <c r="C50" s="302">
        <v>0.43840873378473477</v>
      </c>
      <c r="D50" s="302">
        <f t="shared" si="11"/>
        <v>0.45995538789212598</v>
      </c>
      <c r="E50" s="303"/>
      <c r="F50" s="302">
        <v>1.1751084468776998E-2</v>
      </c>
      <c r="G50" s="302">
        <v>0.30900943686042165</v>
      </c>
      <c r="H50" s="302">
        <f t="shared" si="12"/>
        <v>0.32076052132919863</v>
      </c>
      <c r="I50" s="303"/>
      <c r="J50" s="302">
        <v>8.712200820348983E-3</v>
      </c>
      <c r="K50" s="302">
        <v>0.12962935263778888</v>
      </c>
      <c r="L50" s="302">
        <f t="shared" si="13"/>
        <v>0.13834155345813787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2.1894714225116095E-2</v>
      </c>
      <c r="C51" s="302">
        <v>0.10169872412426628</v>
      </c>
      <c r="D51" s="302">
        <f t="shared" si="11"/>
        <v>0.12359343834938238</v>
      </c>
      <c r="E51" s="303"/>
      <c r="F51" s="302">
        <v>9.6089740849611589E-3</v>
      </c>
      <c r="G51" s="302">
        <v>6.9423978043298945E-2</v>
      </c>
      <c r="H51" s="302">
        <f t="shared" si="12"/>
        <v>7.9032952128260101E-2</v>
      </c>
      <c r="I51" s="303"/>
      <c r="J51" s="302">
        <v>7.648650283624236E-3</v>
      </c>
      <c r="K51" s="302">
        <v>3.4717186851403646E-2</v>
      </c>
      <c r="L51" s="302">
        <f t="shared" si="13"/>
        <v>4.2365837135027881E-2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0.30656196275084768</v>
      </c>
      <c r="C53" s="311">
        <f t="shared" ref="C53:L53" si="14">SUM(C43:C51)</f>
        <v>1.7964380372491537</v>
      </c>
      <c r="D53" s="311">
        <f t="shared" si="14"/>
        <v>2.1030000000000011</v>
      </c>
      <c r="E53" s="311"/>
      <c r="F53" s="311">
        <f t="shared" si="14"/>
        <v>0.22209381925535612</v>
      </c>
      <c r="G53" s="311">
        <f t="shared" si="14"/>
        <v>1.4389061807446442</v>
      </c>
      <c r="H53" s="311">
        <f t="shared" si="14"/>
        <v>1.661</v>
      </c>
      <c r="I53" s="311"/>
      <c r="J53" s="311">
        <f t="shared" si="14"/>
        <v>0.1095517379127126</v>
      </c>
      <c r="K53" s="311">
        <f t="shared" si="14"/>
        <v>0.72644826208728597</v>
      </c>
      <c r="L53" s="311">
        <f t="shared" si="14"/>
        <v>0.83599999999999841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0.53143404601210897</v>
      </c>
      <c r="C60" s="302">
        <v>1.0801412846038529</v>
      </c>
      <c r="D60" s="302">
        <f>SUM(B60:C60)</f>
        <v>1.6115753306159619</v>
      </c>
      <c r="E60" s="303"/>
      <c r="F60" s="302">
        <v>0.61189193306666345</v>
      </c>
      <c r="G60" s="302">
        <v>1.2703033070458223</v>
      </c>
      <c r="H60" s="302">
        <f>SUM(F60:G60)</f>
        <v>1.8821952401124857</v>
      </c>
      <c r="I60" s="303"/>
      <c r="J60" s="302">
        <v>0.70082290561249205</v>
      </c>
      <c r="K60" s="302">
        <v>1.3208995983524223</v>
      </c>
      <c r="L60" s="302">
        <f>SUM(J60:K60)</f>
        <v>2.0217225039649143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0.66481974575354741</v>
      </c>
      <c r="C61" s="302">
        <v>1.0714773636772648</v>
      </c>
      <c r="D61" s="302">
        <f t="shared" ref="D61:D68" si="15">SUM(B61:C61)</f>
        <v>1.7362971094308122</v>
      </c>
      <c r="E61" s="303"/>
      <c r="F61" s="302">
        <v>0.84967363363548298</v>
      </c>
      <c r="G61" s="302">
        <v>1.3321553614471209</v>
      </c>
      <c r="H61" s="302">
        <f t="shared" ref="H61:H68" si="16">SUM(F61:G61)</f>
        <v>2.1818289950826038</v>
      </c>
      <c r="I61" s="303"/>
      <c r="J61" s="302">
        <v>1.2691904762371851</v>
      </c>
      <c r="K61" s="302">
        <v>2.2358563500915927</v>
      </c>
      <c r="L61" s="302">
        <f t="shared" ref="L61:L68" si="17">SUM(J61:K61)</f>
        <v>3.505046826328778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0.80707544004726994</v>
      </c>
      <c r="C62" s="302">
        <v>1.471070332672451</v>
      </c>
      <c r="D62" s="302">
        <f t="shared" si="15"/>
        <v>2.278145772719721</v>
      </c>
      <c r="E62" s="303"/>
      <c r="F62" s="302">
        <v>0.91728757634116143</v>
      </c>
      <c r="G62" s="302">
        <v>1.8545571715729203</v>
      </c>
      <c r="H62" s="302">
        <f t="shared" si="16"/>
        <v>2.7718447479140815</v>
      </c>
      <c r="I62" s="303"/>
      <c r="J62" s="302">
        <v>1.23684319430412</v>
      </c>
      <c r="K62" s="302">
        <v>2.1338924289292764</v>
      </c>
      <c r="L62" s="302">
        <f t="shared" si="17"/>
        <v>3.3707356232333963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0.9267057210128119</v>
      </c>
      <c r="C63" s="302">
        <v>0.33239371779837584</v>
      </c>
      <c r="D63" s="302">
        <f t="shared" si="15"/>
        <v>1.2590994388111878</v>
      </c>
      <c r="E63" s="303"/>
      <c r="F63" s="302">
        <v>0.89464001880721944</v>
      </c>
      <c r="G63" s="302">
        <v>0.38648295795569054</v>
      </c>
      <c r="H63" s="302">
        <f t="shared" si="16"/>
        <v>1.28112297676291</v>
      </c>
      <c r="I63" s="303"/>
      <c r="J63" s="302">
        <v>0.90192218992718687</v>
      </c>
      <c r="K63" s="302">
        <v>0.43869023235496724</v>
      </c>
      <c r="L63" s="302">
        <f t="shared" si="17"/>
        <v>1.340612422282154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0.65520791947449386</v>
      </c>
      <c r="C64" s="302">
        <v>1.9998342259244515</v>
      </c>
      <c r="D64" s="302">
        <f t="shared" si="15"/>
        <v>2.6550421453989452</v>
      </c>
      <c r="E64" s="303"/>
      <c r="F64" s="302">
        <v>0.47320320750336275</v>
      </c>
      <c r="G64" s="302">
        <v>1.6149212804562199</v>
      </c>
      <c r="H64" s="302">
        <f t="shared" si="16"/>
        <v>2.0881244879595826</v>
      </c>
      <c r="I64" s="303"/>
      <c r="J64" s="302">
        <v>0.32459717569269186</v>
      </c>
      <c r="K64" s="302">
        <v>1.6379994470346706</v>
      </c>
      <c r="L64" s="302">
        <f t="shared" si="17"/>
        <v>1.9625966227273626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8.5838534814891607E-2</v>
      </c>
      <c r="C65" s="302">
        <v>8.4469109038190285E-2</v>
      </c>
      <c r="D65" s="302">
        <f t="shared" si="15"/>
        <v>0.17030764385308189</v>
      </c>
      <c r="E65" s="303"/>
      <c r="F65" s="302">
        <v>6.6938264344855211E-2</v>
      </c>
      <c r="G65" s="302">
        <v>9.8700747566988101E-2</v>
      </c>
      <c r="H65" s="302">
        <f t="shared" si="16"/>
        <v>0.16563901191184333</v>
      </c>
      <c r="I65" s="303"/>
      <c r="J65" s="302">
        <v>5.2862380297352865E-2</v>
      </c>
      <c r="K65" s="302">
        <v>0.10788488352828049</v>
      </c>
      <c r="L65" s="302">
        <f t="shared" si="17"/>
        <v>0.16074726382563337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0.19276131718954342</v>
      </c>
      <c r="C66" s="302">
        <v>0.12090215440590697</v>
      </c>
      <c r="D66" s="302">
        <f t="shared" si="15"/>
        <v>0.31366347159545038</v>
      </c>
      <c r="E66" s="303"/>
      <c r="F66" s="302">
        <v>0.1782912419532052</v>
      </c>
      <c r="G66" s="302">
        <v>0.13613624301073599</v>
      </c>
      <c r="H66" s="302">
        <f t="shared" si="16"/>
        <v>0.31442748496394118</v>
      </c>
      <c r="I66" s="303"/>
      <c r="J66" s="302">
        <v>0.18729038434565359</v>
      </c>
      <c r="K66" s="302">
        <v>0.16597970451459218</v>
      </c>
      <c r="L66" s="302">
        <f t="shared" si="17"/>
        <v>0.3532700888602458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1.3977005928738766</v>
      </c>
      <c r="C67" s="302">
        <v>3.9620781507471801</v>
      </c>
      <c r="D67" s="302">
        <f t="shared" si="15"/>
        <v>5.3597787436210567</v>
      </c>
      <c r="E67" s="303"/>
      <c r="F67" s="302">
        <v>1.0986027000850862</v>
      </c>
      <c r="G67" s="302">
        <v>3.5111398920432189</v>
      </c>
      <c r="H67" s="302">
        <f t="shared" si="16"/>
        <v>4.6097425921283053</v>
      </c>
      <c r="I67" s="303"/>
      <c r="J67" s="302">
        <v>1.4001990472848973</v>
      </c>
      <c r="K67" s="302">
        <v>3.2305502752417423</v>
      </c>
      <c r="L67" s="302">
        <f t="shared" si="17"/>
        <v>4.6307493225266398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1.6265945617729372</v>
      </c>
      <c r="C68" s="302">
        <v>2.3244957821808456</v>
      </c>
      <c r="D68" s="302">
        <f t="shared" si="15"/>
        <v>3.9510903439537826</v>
      </c>
      <c r="E68" s="303"/>
      <c r="F68" s="302">
        <v>1.2901128267329829</v>
      </c>
      <c r="G68" s="302">
        <v>2.2669616364312781</v>
      </c>
      <c r="H68" s="302">
        <f t="shared" si="16"/>
        <v>3.5570744631642608</v>
      </c>
      <c r="I68" s="303"/>
      <c r="J68" s="302">
        <v>1.9173149034527832</v>
      </c>
      <c r="K68" s="302">
        <v>2.7532044227980901</v>
      </c>
      <c r="L68" s="302">
        <f t="shared" si="17"/>
        <v>4.6705193262508731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6.8881378789514809</v>
      </c>
      <c r="C70" s="311">
        <f t="shared" ref="C70:L70" si="18">SUM(C60:C68)</f>
        <v>12.44686212104852</v>
      </c>
      <c r="D70" s="311">
        <f t="shared" si="18"/>
        <v>19.335000000000001</v>
      </c>
      <c r="E70" s="311"/>
      <c r="F70" s="311">
        <f t="shared" si="18"/>
        <v>6.3806414024700198</v>
      </c>
      <c r="G70" s="311">
        <f t="shared" si="18"/>
        <v>12.471358597529994</v>
      </c>
      <c r="H70" s="311">
        <f t="shared" si="18"/>
        <v>18.852000000000011</v>
      </c>
      <c r="I70" s="311"/>
      <c r="J70" s="311">
        <f t="shared" si="18"/>
        <v>7.9910426571543631</v>
      </c>
      <c r="K70" s="311">
        <f t="shared" si="18"/>
        <v>14.024957342845633</v>
      </c>
      <c r="L70" s="311">
        <f t="shared" si="18"/>
        <v>22.015999999999998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0.21105530942969158</v>
      </c>
      <c r="C77" s="302">
        <v>1.5939677729813106</v>
      </c>
      <c r="D77" s="302">
        <f>SUM(B77:C77)</f>
        <v>1.8050230824110023</v>
      </c>
      <c r="E77" s="303"/>
      <c r="F77" s="302">
        <v>0.23943562634864321</v>
      </c>
      <c r="G77" s="302">
        <v>1.5595965525564954</v>
      </c>
      <c r="H77" s="302">
        <f>SUM(F77:G77)</f>
        <v>1.7990321789051387</v>
      </c>
      <c r="I77" s="303"/>
      <c r="J77" s="302">
        <v>0.18862703882456772</v>
      </c>
      <c r="K77" s="302">
        <v>1.192045292484017</v>
      </c>
      <c r="L77" s="302">
        <f>SUM(J77:K77)</f>
        <v>1.3806723313085847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0.24424419006876569</v>
      </c>
      <c r="C78" s="302">
        <v>2.4919836894970833</v>
      </c>
      <c r="D78" s="302">
        <f t="shared" ref="D78:D85" si="19">SUM(B78:C78)</f>
        <v>2.736227879565849</v>
      </c>
      <c r="E78" s="303"/>
      <c r="F78" s="302">
        <v>0.28448714228007299</v>
      </c>
      <c r="G78" s="302">
        <v>2.5459439176735907</v>
      </c>
      <c r="H78" s="302">
        <f t="shared" ref="H78:H85" si="20">SUM(F78:G78)</f>
        <v>2.8304310599536637</v>
      </c>
      <c r="I78" s="303"/>
      <c r="J78" s="302">
        <v>0.22720599914930525</v>
      </c>
      <c r="K78" s="302">
        <v>2.5894295436661467</v>
      </c>
      <c r="L78" s="302">
        <f t="shared" ref="L78:L85" si="21">SUM(J78:K78)</f>
        <v>2.8166355428154519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0.29581492230663797</v>
      </c>
      <c r="C79" s="302">
        <v>1.3176329972753498</v>
      </c>
      <c r="D79" s="302">
        <f t="shared" si="19"/>
        <v>1.6134479195819877</v>
      </c>
      <c r="E79" s="303"/>
      <c r="F79" s="302">
        <v>0.28883417580886556</v>
      </c>
      <c r="G79" s="302">
        <v>1.3174364615146192</v>
      </c>
      <c r="H79" s="302">
        <f t="shared" si="20"/>
        <v>1.6062706373234847</v>
      </c>
      <c r="I79" s="303"/>
      <c r="J79" s="302">
        <v>0.21266165533129777</v>
      </c>
      <c r="K79" s="302">
        <v>1.0082333053747397</v>
      </c>
      <c r="L79" s="302">
        <f t="shared" si="21"/>
        <v>1.2208949607060373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0.7837453441156792</v>
      </c>
      <c r="C80" s="302">
        <v>0.36944646253255714</v>
      </c>
      <c r="D80" s="302">
        <f t="shared" si="19"/>
        <v>1.1531918066482363</v>
      </c>
      <c r="E80" s="303"/>
      <c r="F80" s="302">
        <v>0.69037101812858637</v>
      </c>
      <c r="G80" s="302">
        <v>0.37300443242743048</v>
      </c>
      <c r="H80" s="302">
        <f t="shared" si="20"/>
        <v>1.0633754505560169</v>
      </c>
      <c r="I80" s="303"/>
      <c r="J80" s="302">
        <v>0.42639372451043644</v>
      </c>
      <c r="K80" s="302">
        <v>0.39237787551048842</v>
      </c>
      <c r="L80" s="302">
        <f t="shared" si="21"/>
        <v>0.81877160002092486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0.12630301544209557</v>
      </c>
      <c r="C81" s="302">
        <v>3.0369260500016013</v>
      </c>
      <c r="D81" s="302">
        <f t="shared" si="19"/>
        <v>3.163229065443697</v>
      </c>
      <c r="E81" s="303"/>
      <c r="F81" s="302">
        <v>0.11127463025982254</v>
      </c>
      <c r="G81" s="302">
        <v>2.2160387587099102</v>
      </c>
      <c r="H81" s="302">
        <f t="shared" si="20"/>
        <v>2.3273133889697326</v>
      </c>
      <c r="I81" s="303"/>
      <c r="J81" s="302">
        <v>0.1195731858133899</v>
      </c>
      <c r="K81" s="302">
        <v>1.4643133046838797</v>
      </c>
      <c r="L81" s="302">
        <f t="shared" si="21"/>
        <v>1.5838864904972696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6.5772058351882517E-2</v>
      </c>
      <c r="C82" s="302">
        <v>3.1139252654275765E-2</v>
      </c>
      <c r="D82" s="302">
        <f t="shared" si="19"/>
        <v>9.6911311006158282E-2</v>
      </c>
      <c r="E82" s="303"/>
      <c r="F82" s="302">
        <v>5.2100327003379632E-2</v>
      </c>
      <c r="G82" s="302">
        <v>2.9165850458677062E-2</v>
      </c>
      <c r="H82" s="302">
        <f t="shared" si="20"/>
        <v>8.1266177462056693E-2</v>
      </c>
      <c r="I82" s="303"/>
      <c r="J82" s="302">
        <v>2.6827734591526951E-2</v>
      </c>
      <c r="K82" s="302">
        <v>2.5921915367788644E-2</v>
      </c>
      <c r="L82" s="302">
        <f t="shared" si="21"/>
        <v>5.2749649959315595E-2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0.17139584313237505</v>
      </c>
      <c r="C83" s="302">
        <v>0.27330078515344042</v>
      </c>
      <c r="D83" s="302">
        <f t="shared" si="19"/>
        <v>0.44469662828581547</v>
      </c>
      <c r="E83" s="303"/>
      <c r="F83" s="302">
        <v>0.15091206739959317</v>
      </c>
      <c r="G83" s="302">
        <v>0.27055734078743926</v>
      </c>
      <c r="H83" s="302">
        <f t="shared" si="20"/>
        <v>0.42146940818703243</v>
      </c>
      <c r="I83" s="303"/>
      <c r="J83" s="302">
        <v>0.10335686882119573</v>
      </c>
      <c r="K83" s="302">
        <v>0.27615595888979694</v>
      </c>
      <c r="L83" s="302">
        <f t="shared" si="21"/>
        <v>0.37951282771099265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0.68211313151842679</v>
      </c>
      <c r="C84" s="302">
        <v>1.4181305268200812</v>
      </c>
      <c r="D84" s="302">
        <f t="shared" si="19"/>
        <v>2.100243658338508</v>
      </c>
      <c r="E84" s="303"/>
      <c r="F84" s="302">
        <v>0.41120752381113362</v>
      </c>
      <c r="G84" s="302">
        <v>1.025837689735301</v>
      </c>
      <c r="H84" s="302">
        <f t="shared" si="20"/>
        <v>1.4370452135464347</v>
      </c>
      <c r="I84" s="303"/>
      <c r="J84" s="302">
        <v>0.38063564055779514</v>
      </c>
      <c r="K84" s="302">
        <v>0.7335132916810162</v>
      </c>
      <c r="L84" s="302">
        <f t="shared" si="21"/>
        <v>1.1141489322388114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0.15964733530875283</v>
      </c>
      <c r="C85" s="302">
        <v>0.5333813134099894</v>
      </c>
      <c r="D85" s="302">
        <f t="shared" si="19"/>
        <v>0.69302864871874226</v>
      </c>
      <c r="E85" s="303"/>
      <c r="F85" s="302">
        <v>0.10592532621849743</v>
      </c>
      <c r="G85" s="302">
        <v>0.36887115887791855</v>
      </c>
      <c r="H85" s="302">
        <f t="shared" si="20"/>
        <v>0.47479648509641598</v>
      </c>
      <c r="I85" s="303"/>
      <c r="J85" s="302">
        <v>0.14984277610160324</v>
      </c>
      <c r="K85" s="302">
        <v>0.30088488864099056</v>
      </c>
      <c r="L85" s="302">
        <f t="shared" si="21"/>
        <v>0.45072766474259379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2.7400911496743072</v>
      </c>
      <c r="C87" s="311">
        <f t="shared" ref="C87:D87" si="22">SUM(C77:C85)</f>
        <v>11.065908850325689</v>
      </c>
      <c r="D87" s="311">
        <f t="shared" si="22"/>
        <v>13.805999999999996</v>
      </c>
      <c r="E87" s="311"/>
      <c r="F87" s="311">
        <f t="shared" ref="F87:H87" si="23">SUM(F77:F85)</f>
        <v>2.3345478372585946</v>
      </c>
      <c r="G87" s="311">
        <f t="shared" si="23"/>
        <v>9.7064521627413818</v>
      </c>
      <c r="H87" s="311">
        <f t="shared" si="23"/>
        <v>12.040999999999977</v>
      </c>
      <c r="I87" s="311"/>
      <c r="J87" s="311">
        <f t="shared" ref="J87:L87" si="24">SUM(J77:J85)</f>
        <v>1.8351246237011178</v>
      </c>
      <c r="K87" s="311">
        <f t="shared" si="24"/>
        <v>7.9828753762988649</v>
      </c>
      <c r="L87" s="311">
        <f t="shared" si="24"/>
        <v>9.8179999999999819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1.8934080701551921</v>
      </c>
      <c r="C94" s="302">
        <v>8.3421961749936528</v>
      </c>
      <c r="D94" s="302">
        <f>SUM(B94:C94)</f>
        <v>10.235604245148846</v>
      </c>
      <c r="E94" s="303"/>
      <c r="F94" s="302">
        <v>2.3865397303452296</v>
      </c>
      <c r="G94" s="302">
        <v>9.8455669149598322</v>
      </c>
      <c r="H94" s="302">
        <f>SUM(F94:G94)</f>
        <v>12.232106645305063</v>
      </c>
      <c r="I94" s="303"/>
      <c r="J94" s="302">
        <v>1.9697410179580219</v>
      </c>
      <c r="K94" s="302">
        <v>8.0937094909929375</v>
      </c>
      <c r="L94" s="302">
        <f>SUM(J94:K94)</f>
        <v>10.063450508950959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1.8687420571333073</v>
      </c>
      <c r="C95" s="302">
        <v>9.7934639509751502</v>
      </c>
      <c r="D95" s="302">
        <f t="shared" ref="D95:D102" si="25">SUM(B95:C95)</f>
        <v>11.662206008108457</v>
      </c>
      <c r="E95" s="303"/>
      <c r="F95" s="302">
        <v>2.9927388643848865</v>
      </c>
      <c r="G95" s="302">
        <v>12.912374223142235</v>
      </c>
      <c r="H95" s="302">
        <f t="shared" ref="H95:H102" si="26">SUM(F95:G95)</f>
        <v>15.905113087527122</v>
      </c>
      <c r="I95" s="303"/>
      <c r="J95" s="302">
        <v>2.9944440777470716</v>
      </c>
      <c r="K95" s="302">
        <v>15.308632155307215</v>
      </c>
      <c r="L95" s="302">
        <f t="shared" ref="L95:L102" si="27">SUM(J95:K95)</f>
        <v>18.303076233054288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2.6459044067954527</v>
      </c>
      <c r="C96" s="302">
        <v>6.6533853997708352</v>
      </c>
      <c r="D96" s="302">
        <f t="shared" si="25"/>
        <v>9.2992898065662875</v>
      </c>
      <c r="E96" s="303"/>
      <c r="F96" s="302">
        <v>2.994133195301246</v>
      </c>
      <c r="G96" s="302">
        <v>8.2038130486030774</v>
      </c>
      <c r="H96" s="302">
        <f t="shared" si="26"/>
        <v>11.197946243904322</v>
      </c>
      <c r="I96" s="303"/>
      <c r="J96" s="302">
        <v>2.6187428968886635</v>
      </c>
      <c r="K96" s="302">
        <v>7.0141354489716958</v>
      </c>
      <c r="L96" s="302">
        <f t="shared" si="27"/>
        <v>9.6328783458603588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6.0356502912749059</v>
      </c>
      <c r="C97" s="302">
        <v>3.5147761657144052</v>
      </c>
      <c r="D97" s="302">
        <f t="shared" si="25"/>
        <v>9.5504264569893103</v>
      </c>
      <c r="E97" s="303"/>
      <c r="F97" s="302">
        <v>5.6027304005586211</v>
      </c>
      <c r="G97" s="302">
        <v>4.0614103683058698</v>
      </c>
      <c r="H97" s="302">
        <f t="shared" si="26"/>
        <v>9.6641407688644918</v>
      </c>
      <c r="I97" s="303"/>
      <c r="J97" s="302">
        <v>4.1108155495893426</v>
      </c>
      <c r="K97" s="302">
        <v>4.4087691186658349</v>
      </c>
      <c r="L97" s="302">
        <f t="shared" si="27"/>
        <v>8.5195846682551775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1.4594827350463375</v>
      </c>
      <c r="C98" s="302">
        <v>21.327629600897932</v>
      </c>
      <c r="D98" s="302">
        <f t="shared" si="25"/>
        <v>22.787112335944268</v>
      </c>
      <c r="E98" s="303"/>
      <c r="F98" s="302">
        <v>1.2181445592497784</v>
      </c>
      <c r="G98" s="302">
        <v>18.744062041082277</v>
      </c>
      <c r="H98" s="302">
        <f t="shared" si="26"/>
        <v>19.962206600332056</v>
      </c>
      <c r="I98" s="303"/>
      <c r="J98" s="302">
        <v>0.90950161584268674</v>
      </c>
      <c r="K98" s="302">
        <v>13.327896270258965</v>
      </c>
      <c r="L98" s="302">
        <f t="shared" si="27"/>
        <v>14.23739788610165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0.47722275627804311</v>
      </c>
      <c r="C99" s="302">
        <v>0.34940724309172905</v>
      </c>
      <c r="D99" s="302">
        <f t="shared" si="25"/>
        <v>0.82662999936977211</v>
      </c>
      <c r="E99" s="303"/>
      <c r="F99" s="302">
        <v>0.76311430207093223</v>
      </c>
      <c r="G99" s="302">
        <v>0.55059517645024525</v>
      </c>
      <c r="H99" s="302">
        <f t="shared" si="26"/>
        <v>1.3137094785211776</v>
      </c>
      <c r="I99" s="303"/>
      <c r="J99" s="302">
        <v>0.70735866643816114</v>
      </c>
      <c r="K99" s="302">
        <v>0.61974743475572847</v>
      </c>
      <c r="L99" s="302">
        <f t="shared" si="27"/>
        <v>1.3271061011938896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1.424448103569417</v>
      </c>
      <c r="C100" s="302">
        <v>2.0764006841145268</v>
      </c>
      <c r="D100" s="302">
        <f t="shared" si="25"/>
        <v>3.5008487876839438</v>
      </c>
      <c r="E100" s="303"/>
      <c r="F100" s="302">
        <v>1.3692148260699706</v>
      </c>
      <c r="G100" s="302">
        <v>2.1088737356877458</v>
      </c>
      <c r="H100" s="302">
        <f t="shared" si="26"/>
        <v>3.4780885617577164</v>
      </c>
      <c r="I100" s="303"/>
      <c r="J100" s="302">
        <v>1.0943642960187039</v>
      </c>
      <c r="K100" s="302">
        <v>2.0881879447714611</v>
      </c>
      <c r="L100" s="302">
        <f t="shared" si="27"/>
        <v>3.182552240790165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3.9169452847170043</v>
      </c>
      <c r="C101" s="302">
        <v>17.078277989929077</v>
      </c>
      <c r="D101" s="302">
        <f t="shared" si="25"/>
        <v>20.995223274646083</v>
      </c>
      <c r="E101" s="303"/>
      <c r="F101" s="302">
        <v>3.1436340611998967</v>
      </c>
      <c r="G101" s="302">
        <v>16.178595057736324</v>
      </c>
      <c r="H101" s="302">
        <f t="shared" si="26"/>
        <v>19.322229118936221</v>
      </c>
      <c r="I101" s="303"/>
      <c r="J101" s="302">
        <v>2.8372543293150669</v>
      </c>
      <c r="K101" s="302">
        <v>12.373528201391489</v>
      </c>
      <c r="L101" s="302">
        <f t="shared" si="27"/>
        <v>15.210782530706556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2.3282316413922786</v>
      </c>
      <c r="C102" s="302">
        <v>6.7874274441510529</v>
      </c>
      <c r="D102" s="302">
        <f t="shared" si="25"/>
        <v>9.1156590855433315</v>
      </c>
      <c r="E102" s="303"/>
      <c r="F102" s="302">
        <v>1.8179830946072688</v>
      </c>
      <c r="G102" s="302">
        <v>6.5794764002446557</v>
      </c>
      <c r="H102" s="302">
        <f t="shared" si="26"/>
        <v>8.3974594948519243</v>
      </c>
      <c r="I102" s="303"/>
      <c r="J102" s="302">
        <v>2.3378139358268384</v>
      </c>
      <c r="K102" s="302">
        <v>5.8343575492600106</v>
      </c>
      <c r="L102" s="302">
        <f t="shared" si="27"/>
        <v>8.1721714850868494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22.050035346361941</v>
      </c>
      <c r="C104" s="311">
        <f t="shared" ref="C104:D104" si="28">SUM(C94:C102)</f>
        <v>75.922964653638346</v>
      </c>
      <c r="D104" s="311">
        <f t="shared" si="28"/>
        <v>97.973000000000297</v>
      </c>
      <c r="E104" s="311"/>
      <c r="F104" s="311">
        <f t="shared" ref="F104:H104" si="29">SUM(F94:F102)</f>
        <v>22.288233033787826</v>
      </c>
      <c r="G104" s="311">
        <f t="shared" si="29"/>
        <v>79.184766966212266</v>
      </c>
      <c r="H104" s="311">
        <f t="shared" si="29"/>
        <v>101.4730000000001</v>
      </c>
      <c r="I104" s="311"/>
      <c r="J104" s="311">
        <f t="shared" ref="J104:L104" si="30">SUM(J94:J102)</f>
        <v>19.580036385624553</v>
      </c>
      <c r="K104" s="311">
        <f t="shared" si="30"/>
        <v>69.068963614375335</v>
      </c>
      <c r="L104" s="311">
        <f t="shared" si="30"/>
        <v>88.648999999999887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0.20897063618732395</v>
      </c>
      <c r="C111" s="302">
        <v>0.52340709711517874</v>
      </c>
      <c r="D111" s="302">
        <f>SUM(B111:C111)</f>
        <v>0.73237773330250266</v>
      </c>
      <c r="E111" s="303"/>
      <c r="F111" s="302">
        <v>0.26261403372133046</v>
      </c>
      <c r="G111" s="302">
        <v>0.5085781143230188</v>
      </c>
      <c r="H111" s="302">
        <f>SUM(F111:G111)</f>
        <v>0.77119214804434932</v>
      </c>
      <c r="I111" s="303"/>
      <c r="J111" s="302">
        <v>0.2715165604367335</v>
      </c>
      <c r="K111" s="302">
        <v>0.46579778377691322</v>
      </c>
      <c r="L111" s="302">
        <f>SUM(J111:K111)</f>
        <v>0.73731434421364672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0.24552545036092438</v>
      </c>
      <c r="C112" s="302">
        <v>1.3934385046454427</v>
      </c>
      <c r="D112" s="302">
        <f t="shared" ref="D112:D119" si="31">SUM(B112:C112)</f>
        <v>1.638963955006367</v>
      </c>
      <c r="E112" s="303"/>
      <c r="F112" s="302">
        <v>0.3512902811481538</v>
      </c>
      <c r="G112" s="302">
        <v>1.5734029389596067</v>
      </c>
      <c r="H112" s="302">
        <f t="shared" ref="H112:H119" si="32">SUM(F112:G112)</f>
        <v>1.9246932201077604</v>
      </c>
      <c r="I112" s="303"/>
      <c r="J112" s="302">
        <v>0.45176714107561577</v>
      </c>
      <c r="K112" s="302">
        <v>1.9683183229394194</v>
      </c>
      <c r="L112" s="302">
        <f t="shared" ref="L112:L119" si="33">SUM(J112:K112)</f>
        <v>2.4200854640150351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0.22124741575417836</v>
      </c>
      <c r="C113" s="302">
        <v>0.63311183238007707</v>
      </c>
      <c r="D113" s="302">
        <f t="shared" si="31"/>
        <v>0.85435924813425546</v>
      </c>
      <c r="E113" s="303"/>
      <c r="F113" s="302">
        <v>0.26479812661193036</v>
      </c>
      <c r="G113" s="302">
        <v>0.72307399028018149</v>
      </c>
      <c r="H113" s="302">
        <f t="shared" si="32"/>
        <v>0.98787211689211185</v>
      </c>
      <c r="I113" s="303"/>
      <c r="J113" s="302">
        <v>0.29216457307597909</v>
      </c>
      <c r="K113" s="302">
        <v>0.64184453928013807</v>
      </c>
      <c r="L113" s="302">
        <f t="shared" si="33"/>
        <v>0.93400911235611717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0.68005103516764487</v>
      </c>
      <c r="C114" s="302">
        <v>0.12560496647971381</v>
      </c>
      <c r="D114" s="302">
        <f t="shared" si="31"/>
        <v>0.80565600164735862</v>
      </c>
      <c r="E114" s="303"/>
      <c r="F114" s="302">
        <v>0.62800662419822073</v>
      </c>
      <c r="G114" s="302">
        <v>0.1242838391441736</v>
      </c>
      <c r="H114" s="302">
        <f t="shared" si="32"/>
        <v>0.75229046334239436</v>
      </c>
      <c r="I114" s="303"/>
      <c r="J114" s="302">
        <v>0.51354186565422988</v>
      </c>
      <c r="K114" s="302">
        <v>9.2527937035649321E-2</v>
      </c>
      <c r="L114" s="302">
        <f t="shared" si="33"/>
        <v>0.6060698026898792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1.6954854866076039E-2</v>
      </c>
      <c r="C115" s="302">
        <v>1.5540123973248645</v>
      </c>
      <c r="D115" s="302">
        <f t="shared" si="31"/>
        <v>1.5709672521909406</v>
      </c>
      <c r="E115" s="303"/>
      <c r="F115" s="302">
        <v>1.5980576481509315E-2</v>
      </c>
      <c r="G115" s="302">
        <v>1.1199081396005846</v>
      </c>
      <c r="H115" s="302">
        <f t="shared" si="32"/>
        <v>1.1358887160820939</v>
      </c>
      <c r="I115" s="303"/>
      <c r="J115" s="302">
        <v>2.1565243380851144E-2</v>
      </c>
      <c r="K115" s="302">
        <v>0.84001022061383379</v>
      </c>
      <c r="L115" s="302">
        <f t="shared" si="33"/>
        <v>0.86157546399468499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0.12352269878871452</v>
      </c>
      <c r="C116" s="302">
        <v>3.0142402813605182E-2</v>
      </c>
      <c r="D116" s="302">
        <f t="shared" si="31"/>
        <v>0.15366510160231972</v>
      </c>
      <c r="E116" s="303"/>
      <c r="F116" s="302">
        <v>0.10901674981447132</v>
      </c>
      <c r="G116" s="302">
        <v>2.4977130627786556E-2</v>
      </c>
      <c r="H116" s="302">
        <f t="shared" si="32"/>
        <v>0.13399388044225788</v>
      </c>
      <c r="I116" s="303"/>
      <c r="J116" s="302">
        <v>0.10473647828454724</v>
      </c>
      <c r="K116" s="302">
        <v>2.3004276674439307E-2</v>
      </c>
      <c r="L116" s="302">
        <f t="shared" si="33"/>
        <v>0.12774075495898654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0.46897644442369779</v>
      </c>
      <c r="C117" s="302">
        <v>0.41944200337770737</v>
      </c>
      <c r="D117" s="302">
        <f t="shared" si="31"/>
        <v>0.88841844780140522</v>
      </c>
      <c r="E117" s="303"/>
      <c r="F117" s="302">
        <v>0.45563232370915502</v>
      </c>
      <c r="G117" s="302">
        <v>0.28398001796626748</v>
      </c>
      <c r="H117" s="302">
        <f t="shared" si="32"/>
        <v>0.73961234167542256</v>
      </c>
      <c r="I117" s="303"/>
      <c r="J117" s="302">
        <v>0.50789091077200244</v>
      </c>
      <c r="K117" s="302">
        <v>0.2997162491869898</v>
      </c>
      <c r="L117" s="302">
        <f t="shared" si="33"/>
        <v>0.80760715995899224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7.4712784010144574E-3</v>
      </c>
      <c r="C118" s="302">
        <v>0.2947924407130198</v>
      </c>
      <c r="D118" s="302">
        <f t="shared" si="31"/>
        <v>0.30226371911403427</v>
      </c>
      <c r="E118" s="303"/>
      <c r="F118" s="302">
        <v>5.5351530608002669E-3</v>
      </c>
      <c r="G118" s="302">
        <v>0.20590472338669102</v>
      </c>
      <c r="H118" s="302">
        <f t="shared" si="32"/>
        <v>0.21143987644749129</v>
      </c>
      <c r="I118" s="303"/>
      <c r="J118" s="302">
        <v>5.1672213530237383E-3</v>
      </c>
      <c r="K118" s="302">
        <v>0.19575440624330193</v>
      </c>
      <c r="L118" s="302">
        <f t="shared" si="33"/>
        <v>0.20092162759632567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6.4070625282265189E-2</v>
      </c>
      <c r="C119" s="302">
        <v>5.4257915918560058E-2</v>
      </c>
      <c r="D119" s="302">
        <f t="shared" si="31"/>
        <v>0.11832854120082525</v>
      </c>
      <c r="E119" s="303"/>
      <c r="F119" s="302">
        <v>4.4006245116038477E-2</v>
      </c>
      <c r="G119" s="302">
        <v>2.4010991850085834E-2</v>
      </c>
      <c r="H119" s="302">
        <f t="shared" si="32"/>
        <v>6.8017236966124314E-2</v>
      </c>
      <c r="I119" s="303"/>
      <c r="J119" s="302">
        <v>3.6101124205875267E-2</v>
      </c>
      <c r="K119" s="302">
        <v>1.5575146010448262E-2</v>
      </c>
      <c r="L119" s="302">
        <f t="shared" si="33"/>
        <v>5.1676270216323525E-2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2.0367904392318397</v>
      </c>
      <c r="C121" s="311">
        <f t="shared" ref="C121:D121" si="34">SUM(C111:C119)</f>
        <v>5.0282095607681692</v>
      </c>
      <c r="D121" s="311">
        <f t="shared" si="34"/>
        <v>7.0650000000000093</v>
      </c>
      <c r="E121" s="311"/>
      <c r="F121" s="311">
        <f t="shared" ref="F121:H121" si="35">SUM(F111:F119)</f>
        <v>2.1368801138616096</v>
      </c>
      <c r="G121" s="311">
        <f t="shared" si="35"/>
        <v>4.5881198861383963</v>
      </c>
      <c r="H121" s="311">
        <f t="shared" si="35"/>
        <v>6.725000000000005</v>
      </c>
      <c r="I121" s="311"/>
      <c r="J121" s="311">
        <f t="shared" ref="J121:L121" si="36">SUM(J111:J119)</f>
        <v>2.204451118238858</v>
      </c>
      <c r="K121" s="311">
        <f t="shared" si="36"/>
        <v>4.5425488817611344</v>
      </c>
      <c r="L121" s="311">
        <f t="shared" si="36"/>
        <v>6.7469999999999892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9.7474581588255491E-2</v>
      </c>
      <c r="C128" s="302">
        <v>0.52539851809867688</v>
      </c>
      <c r="D128" s="302">
        <f>SUM(B128:C128)</f>
        <v>0.62287309968693239</v>
      </c>
      <c r="E128" s="303"/>
      <c r="F128" s="302">
        <v>0.13727553160208153</v>
      </c>
      <c r="G128" s="302">
        <v>0.62989625600653854</v>
      </c>
      <c r="H128" s="302">
        <f>SUM(F128:G128)</f>
        <v>0.76717178760862004</v>
      </c>
      <c r="I128" s="303"/>
      <c r="J128" s="302">
        <v>0.14726648424064237</v>
      </c>
      <c r="K128" s="302">
        <v>0.63478390368304738</v>
      </c>
      <c r="L128" s="302">
        <f>SUM(J128:K128)</f>
        <v>0.78205038792368975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0.13948003690212205</v>
      </c>
      <c r="C129" s="302">
        <v>0.42419967094074967</v>
      </c>
      <c r="D129" s="302">
        <f t="shared" ref="D129:D136" si="37">SUM(B129:C129)</f>
        <v>0.56367970784287169</v>
      </c>
      <c r="E129" s="303"/>
      <c r="F129" s="302">
        <v>0.21576258270518542</v>
      </c>
      <c r="G129" s="302">
        <v>0.61865358784996605</v>
      </c>
      <c r="H129" s="302">
        <f t="shared" ref="H129:H136" si="38">SUM(F129:G129)</f>
        <v>0.83441617055515149</v>
      </c>
      <c r="I129" s="303"/>
      <c r="J129" s="302">
        <v>0.30597210871474095</v>
      </c>
      <c r="K129" s="302">
        <v>0.76127681585609819</v>
      </c>
      <c r="L129" s="302">
        <f t="shared" ref="L129:L136" si="39">SUM(J129:K129)</f>
        <v>1.0672489245708392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0.23720476251456124</v>
      </c>
      <c r="C130" s="302">
        <v>0.32318850269925459</v>
      </c>
      <c r="D130" s="302">
        <f t="shared" si="37"/>
        <v>0.56039326521381583</v>
      </c>
      <c r="E130" s="303"/>
      <c r="F130" s="302">
        <v>0.36181030676577347</v>
      </c>
      <c r="G130" s="302">
        <v>0.42220278898138169</v>
      </c>
      <c r="H130" s="302">
        <f t="shared" si="38"/>
        <v>0.78401309574715516</v>
      </c>
      <c r="I130" s="303"/>
      <c r="J130" s="302">
        <v>0.50641846240448629</v>
      </c>
      <c r="K130" s="302">
        <v>0.39645233797801638</v>
      </c>
      <c r="L130" s="302">
        <f t="shared" si="39"/>
        <v>0.90287080038250267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0.34757211978576741</v>
      </c>
      <c r="C131" s="302">
        <v>0.1296877460506819</v>
      </c>
      <c r="D131" s="302">
        <f t="shared" si="37"/>
        <v>0.4772598658364493</v>
      </c>
      <c r="E131" s="303"/>
      <c r="F131" s="302">
        <v>0.36553682067965559</v>
      </c>
      <c r="G131" s="302">
        <v>0.16671584651868204</v>
      </c>
      <c r="H131" s="302">
        <f t="shared" si="38"/>
        <v>0.53225266719833764</v>
      </c>
      <c r="I131" s="303"/>
      <c r="J131" s="302">
        <v>0.31711339799551969</v>
      </c>
      <c r="K131" s="302">
        <v>0.27019195398883078</v>
      </c>
      <c r="L131" s="302">
        <f t="shared" si="39"/>
        <v>0.58730535198435052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1.9706759495712951E-2</v>
      </c>
      <c r="C132" s="302">
        <v>0.58052376109470361</v>
      </c>
      <c r="D132" s="302">
        <f t="shared" si="37"/>
        <v>0.60023052059041659</v>
      </c>
      <c r="E132" s="303"/>
      <c r="F132" s="302">
        <v>3.3279338207191644E-2</v>
      </c>
      <c r="G132" s="302">
        <v>0.48550987759117276</v>
      </c>
      <c r="H132" s="302">
        <f t="shared" si="38"/>
        <v>0.51878921579836446</v>
      </c>
      <c r="I132" s="303"/>
      <c r="J132" s="302">
        <v>3.9445082551160124E-2</v>
      </c>
      <c r="K132" s="302">
        <v>0.39746762723134837</v>
      </c>
      <c r="L132" s="302">
        <f t="shared" si="39"/>
        <v>0.43691270978250851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0.10453191568489473</v>
      </c>
      <c r="C133" s="302">
        <v>4.8092956856453664E-2</v>
      </c>
      <c r="D133" s="302">
        <f t="shared" si="37"/>
        <v>0.15262487254134838</v>
      </c>
      <c r="E133" s="303"/>
      <c r="F133" s="302">
        <v>0.11909143639642356</v>
      </c>
      <c r="G133" s="302">
        <v>5.851011771499233E-2</v>
      </c>
      <c r="H133" s="302">
        <f t="shared" si="38"/>
        <v>0.17760155411141587</v>
      </c>
      <c r="I133" s="303"/>
      <c r="J133" s="302">
        <v>0.16448373227596921</v>
      </c>
      <c r="K133" s="302">
        <v>5.59248131994909E-2</v>
      </c>
      <c r="L133" s="302">
        <f t="shared" si="39"/>
        <v>0.22040854547546013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8.8355631113185715E-2</v>
      </c>
      <c r="C134" s="302">
        <v>0.11603392431213802</v>
      </c>
      <c r="D134" s="302">
        <f>SUM(B134:C134)</f>
        <v>0.20438955542532372</v>
      </c>
      <c r="E134" s="303"/>
      <c r="F134" s="302">
        <v>9.8294368242555163E-2</v>
      </c>
      <c r="G134" s="302">
        <v>0.12393102228139713</v>
      </c>
      <c r="H134" s="302">
        <f t="shared" si="38"/>
        <v>0.22222539052395229</v>
      </c>
      <c r="I134" s="303"/>
      <c r="J134" s="302">
        <v>0.10400425165141575</v>
      </c>
      <c r="K134" s="302">
        <v>0.1689507782822951</v>
      </c>
      <c r="L134" s="302">
        <f t="shared" si="39"/>
        <v>0.27295502993371085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7.0804827529985181E-2</v>
      </c>
      <c r="C135" s="302">
        <v>1.5716386010604264</v>
      </c>
      <c r="D135" s="302">
        <f t="shared" si="37"/>
        <v>1.6424434285904117</v>
      </c>
      <c r="E135" s="303"/>
      <c r="F135" s="302">
        <v>5.4987777772840252E-2</v>
      </c>
      <c r="G135" s="302">
        <v>1.5794418252497799</v>
      </c>
      <c r="H135" s="302">
        <f t="shared" si="38"/>
        <v>1.6344296030226202</v>
      </c>
      <c r="I135" s="303"/>
      <c r="J135" s="302">
        <v>4.9596621782964416E-2</v>
      </c>
      <c r="K135" s="302">
        <v>1.6849995052504296</v>
      </c>
      <c r="L135" s="302">
        <f t="shared" si="39"/>
        <v>1.7345961270333941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0.14908700387218829</v>
      </c>
      <c r="C136" s="302">
        <v>0.88401868040024412</v>
      </c>
      <c r="D136" s="302">
        <f t="shared" si="37"/>
        <v>1.0331056842724324</v>
      </c>
      <c r="E136" s="303"/>
      <c r="F136" s="302">
        <v>0.13191079845360243</v>
      </c>
      <c r="G136" s="302">
        <v>0.9001897169807872</v>
      </c>
      <c r="H136" s="302">
        <f t="shared" si="38"/>
        <v>1.0321005154343896</v>
      </c>
      <c r="I136" s="303"/>
      <c r="J136" s="302">
        <v>0.16323138759561362</v>
      </c>
      <c r="K136" s="302">
        <v>0.90442073531792833</v>
      </c>
      <c r="L136" s="302">
        <f t="shared" si="39"/>
        <v>1.0676521229135418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1.2542176384866732</v>
      </c>
      <c r="C138" s="311">
        <f t="shared" ref="C138" si="40">SUM(C128:C136)</f>
        <v>4.602782361513329</v>
      </c>
      <c r="D138" s="311">
        <f>SUM(D128:D136)</f>
        <v>5.857000000000002</v>
      </c>
      <c r="E138" s="311"/>
      <c r="F138" s="311">
        <f t="shared" ref="F138:H138" si="41">SUM(F128:F136)</f>
        <v>1.5179489608253092</v>
      </c>
      <c r="G138" s="311">
        <f t="shared" si="41"/>
        <v>4.9850510391746976</v>
      </c>
      <c r="H138" s="311">
        <f t="shared" si="41"/>
        <v>6.5030000000000072</v>
      </c>
      <c r="I138" s="311"/>
      <c r="J138" s="311">
        <f t="shared" ref="J138:L138" si="42">SUM(J128:J136)</f>
        <v>1.7975315292125122</v>
      </c>
      <c r="K138" s="311">
        <f t="shared" si="42"/>
        <v>5.2744684707874852</v>
      </c>
      <c r="L138" s="311">
        <f t="shared" si="42"/>
        <v>7.0719999999999992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1.2074582923900261</v>
      </c>
      <c r="C145" s="302">
        <v>5.1179579022378112</v>
      </c>
      <c r="D145" s="302">
        <f>SUM(B145:C145)</f>
        <v>6.3254161946278371</v>
      </c>
      <c r="E145" s="303"/>
      <c r="F145" s="302">
        <v>1.6738605254745913</v>
      </c>
      <c r="G145" s="302">
        <v>6.7232888714799328</v>
      </c>
      <c r="H145" s="302">
        <f>SUM(F145:G145)</f>
        <v>8.397149396954525</v>
      </c>
      <c r="I145" s="303"/>
      <c r="J145" s="302">
        <v>1.9644588097041205</v>
      </c>
      <c r="K145" s="302">
        <v>6.5291038393668801</v>
      </c>
      <c r="L145" s="302">
        <f>SUM(J145:K145)</f>
        <v>8.4935626490710003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1.2847532706624021</v>
      </c>
      <c r="C146" s="302">
        <v>8.3066028563523577</v>
      </c>
      <c r="D146" s="302">
        <f t="shared" ref="D146:D153" si="43">SUM(B146:C146)</f>
        <v>9.5913561270147589</v>
      </c>
      <c r="E146" s="303"/>
      <c r="F146" s="302">
        <v>1.6852745341535109</v>
      </c>
      <c r="G146" s="302">
        <v>11.107626735239085</v>
      </c>
      <c r="H146" s="302">
        <f t="shared" ref="H146:H153" si="44">SUM(F146:G146)</f>
        <v>12.792901269392596</v>
      </c>
      <c r="I146" s="303"/>
      <c r="J146" s="302">
        <v>2.2367246989523579</v>
      </c>
      <c r="K146" s="302">
        <v>14.696611032400043</v>
      </c>
      <c r="L146" s="302">
        <f t="shared" ref="L146:L153" si="45">SUM(J146:K146)</f>
        <v>16.9333357313524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1.2472965675749057</v>
      </c>
      <c r="C147" s="302">
        <v>3.4839286842136366</v>
      </c>
      <c r="D147" s="302">
        <f t="shared" si="43"/>
        <v>4.7312252517885423</v>
      </c>
      <c r="E147" s="303"/>
      <c r="F147" s="302">
        <v>1.4382324621052969</v>
      </c>
      <c r="G147" s="302">
        <v>4.5016619297771756</v>
      </c>
      <c r="H147" s="302">
        <f t="shared" si="44"/>
        <v>5.939894391882472</v>
      </c>
      <c r="I147" s="303"/>
      <c r="J147" s="302">
        <v>1.8550951243474214</v>
      </c>
      <c r="K147" s="302">
        <v>4.6685070717041111</v>
      </c>
      <c r="L147" s="302">
        <f t="shared" si="45"/>
        <v>6.5236021960515327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4.7661162998838753</v>
      </c>
      <c r="C148" s="302">
        <v>1.8181789734558815</v>
      </c>
      <c r="D148" s="302">
        <f t="shared" si="43"/>
        <v>6.5842952733397571</v>
      </c>
      <c r="E148" s="303"/>
      <c r="F148" s="302">
        <v>4.3967630066514074</v>
      </c>
      <c r="G148" s="302">
        <v>2.1608507393444998</v>
      </c>
      <c r="H148" s="302">
        <f t="shared" si="44"/>
        <v>6.5576137459959067</v>
      </c>
      <c r="I148" s="303"/>
      <c r="J148" s="302">
        <v>3.9160148627190692</v>
      </c>
      <c r="K148" s="302">
        <v>2.7473282144286584</v>
      </c>
      <c r="L148" s="302">
        <f t="shared" si="45"/>
        <v>6.6633430771477276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7.447865923175323E-2</v>
      </c>
      <c r="C149" s="302">
        <v>25.994368381499037</v>
      </c>
      <c r="D149" s="302">
        <f t="shared" si="43"/>
        <v>26.068847040730791</v>
      </c>
      <c r="E149" s="303"/>
      <c r="F149" s="302">
        <v>0.10120126350423431</v>
      </c>
      <c r="G149" s="302">
        <v>23.118572839783621</v>
      </c>
      <c r="H149" s="302">
        <f t="shared" si="44"/>
        <v>23.219774103287854</v>
      </c>
      <c r="I149" s="303"/>
      <c r="J149" s="302">
        <v>0.13643682000099683</v>
      </c>
      <c r="K149" s="302">
        <v>21.867267483865071</v>
      </c>
      <c r="L149" s="302">
        <f t="shared" si="45"/>
        <v>22.003704303866069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6.2131451073694707E-2</v>
      </c>
      <c r="C150" s="302">
        <v>0.1412766495270969</v>
      </c>
      <c r="D150" s="302">
        <f t="shared" si="43"/>
        <v>0.20340810060079162</v>
      </c>
      <c r="E150" s="303"/>
      <c r="F150" s="302">
        <v>6.6472121451319505E-2</v>
      </c>
      <c r="G150" s="302">
        <v>0.17172380508671478</v>
      </c>
      <c r="H150" s="302">
        <f t="shared" si="44"/>
        <v>0.23819592653803429</v>
      </c>
      <c r="I150" s="303"/>
      <c r="J150" s="302">
        <v>6.7156109823196045E-2</v>
      </c>
      <c r="K150" s="302">
        <v>0.15894686846535172</v>
      </c>
      <c r="L150" s="302">
        <f t="shared" si="45"/>
        <v>0.22610297828854775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0.70039754151033484</v>
      </c>
      <c r="C151" s="302">
        <v>0.93567455629648</v>
      </c>
      <c r="D151" s="302">
        <f t="shared" si="43"/>
        <v>1.6360720978068148</v>
      </c>
      <c r="E151" s="303"/>
      <c r="F151" s="302">
        <v>0.68001362486908401</v>
      </c>
      <c r="G151" s="302">
        <v>1.0205034147031149</v>
      </c>
      <c r="H151" s="302">
        <f t="shared" si="44"/>
        <v>1.7005170395721989</v>
      </c>
      <c r="I151" s="303"/>
      <c r="J151" s="302">
        <v>0.66534988882021551</v>
      </c>
      <c r="K151" s="302">
        <v>1.1886194108815245</v>
      </c>
      <c r="L151" s="302">
        <f t="shared" si="45"/>
        <v>1.8539692997017401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9.5922792444555788E-2</v>
      </c>
      <c r="C152" s="302">
        <v>7.3750465823638311</v>
      </c>
      <c r="D152" s="302">
        <f t="shared" si="43"/>
        <v>7.4709693748083872</v>
      </c>
      <c r="E152" s="303"/>
      <c r="F152" s="302">
        <v>8.4040520934621415E-2</v>
      </c>
      <c r="G152" s="302">
        <v>6.74409513464059</v>
      </c>
      <c r="H152" s="302">
        <f t="shared" si="44"/>
        <v>6.8281356555752115</v>
      </c>
      <c r="I152" s="303"/>
      <c r="J152" s="302">
        <v>0.10990605943657343</v>
      </c>
      <c r="K152" s="302">
        <v>6.8098003297964755</v>
      </c>
      <c r="L152" s="302">
        <f t="shared" si="45"/>
        <v>6.919706389233049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0.57343357423938035</v>
      </c>
      <c r="C153" s="302">
        <v>4.1259769650430611</v>
      </c>
      <c r="D153" s="302">
        <f t="shared" si="43"/>
        <v>4.6994105392824412</v>
      </c>
      <c r="E153" s="303"/>
      <c r="F153" s="302">
        <v>0.46390999783151166</v>
      </c>
      <c r="G153" s="302">
        <v>3.7299084729696643</v>
      </c>
      <c r="H153" s="302">
        <f t="shared" si="44"/>
        <v>4.1938184708011761</v>
      </c>
      <c r="I153" s="303"/>
      <c r="J153" s="302">
        <v>0.76598263844658621</v>
      </c>
      <c r="K153" s="302">
        <v>4.3496907368414286</v>
      </c>
      <c r="L153" s="302">
        <f t="shared" si="45"/>
        <v>5.115673375288015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10.011988449010927</v>
      </c>
      <c r="C155" s="311">
        <f t="shared" ref="C155:D155" si="46">SUM(C145:C153)</f>
        <v>57.299011550989199</v>
      </c>
      <c r="D155" s="311">
        <f t="shared" si="46"/>
        <v>67.311000000000121</v>
      </c>
      <c r="E155" s="311"/>
      <c r="F155" s="311">
        <f t="shared" ref="F155:H155" si="47">SUM(F145:F153)</f>
        <v>10.589768056975577</v>
      </c>
      <c r="G155" s="311">
        <f t="shared" si="47"/>
        <v>59.278231943024387</v>
      </c>
      <c r="H155" s="311">
        <f t="shared" si="47"/>
        <v>69.867999999999967</v>
      </c>
      <c r="I155" s="311"/>
      <c r="J155" s="311">
        <f t="shared" ref="J155:L155" si="48">SUM(J145:J153)</f>
        <v>11.717125012250536</v>
      </c>
      <c r="K155" s="311">
        <f t="shared" si="48"/>
        <v>63.015874987749541</v>
      </c>
      <c r="L155" s="311">
        <f t="shared" si="48"/>
        <v>74.733000000000075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4.8967227182219988</v>
      </c>
      <c r="C162" s="302">
        <v>13.353865806752852</v>
      </c>
      <c r="D162" s="302">
        <f>SUM(B162:C162)</f>
        <v>18.250588524974852</v>
      </c>
      <c r="E162" s="303"/>
      <c r="F162" s="302">
        <v>5.6916873260401832</v>
      </c>
      <c r="G162" s="302">
        <v>16.509107582201707</v>
      </c>
      <c r="H162" s="302">
        <f>SUM(F162:G162)</f>
        <v>22.200794908241889</v>
      </c>
      <c r="I162" s="303"/>
      <c r="J162" s="302">
        <v>6.6167457208307674</v>
      </c>
      <c r="K162" s="302">
        <v>17.008614012563335</v>
      </c>
      <c r="L162" s="302">
        <f>SUM(J162:K162)</f>
        <v>23.625359733394102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3.6079639106932357</v>
      </c>
      <c r="C163" s="302">
        <v>7.2336136578747618</v>
      </c>
      <c r="D163" s="302">
        <f t="shared" ref="D163:D170" si="49">SUM(B163:C163)</f>
        <v>10.841577568567997</v>
      </c>
      <c r="E163" s="303"/>
      <c r="F163" s="302">
        <v>4.6601674276872069</v>
      </c>
      <c r="G163" s="302">
        <v>9.5094585911318674</v>
      </c>
      <c r="H163" s="302">
        <f t="shared" ref="H163:H170" si="50">SUM(F163:G163)</f>
        <v>14.169626018819073</v>
      </c>
      <c r="I163" s="303"/>
      <c r="J163" s="302">
        <v>5.7317983701447357</v>
      </c>
      <c r="K163" s="302">
        <v>12.614217034963147</v>
      </c>
      <c r="L163" s="302">
        <f t="shared" ref="L163:L170" si="51">SUM(J163:K163)</f>
        <v>18.346015405107885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5.0147902894124545</v>
      </c>
      <c r="C164" s="302">
        <v>6.9030703335673689</v>
      </c>
      <c r="D164" s="302">
        <f t="shared" si="49"/>
        <v>11.917860622979823</v>
      </c>
      <c r="E164" s="303"/>
      <c r="F164" s="302">
        <v>5.7679173699155477</v>
      </c>
      <c r="G164" s="302">
        <v>8.3072354758061522</v>
      </c>
      <c r="H164" s="302">
        <f t="shared" si="50"/>
        <v>14.0751528457217</v>
      </c>
      <c r="I164" s="303"/>
      <c r="J164" s="302">
        <v>6.4013056311487606</v>
      </c>
      <c r="K164" s="302">
        <v>8.8589338603318364</v>
      </c>
      <c r="L164" s="302">
        <f t="shared" si="51"/>
        <v>15.260239491480597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10.187114357608992</v>
      </c>
      <c r="C165" s="302">
        <v>4.6574989977483963</v>
      </c>
      <c r="D165" s="302">
        <f t="shared" si="49"/>
        <v>14.844613355357389</v>
      </c>
      <c r="E165" s="303"/>
      <c r="F165" s="302">
        <v>10.394741350496471</v>
      </c>
      <c r="G165" s="302">
        <v>5.2165979440212569</v>
      </c>
      <c r="H165" s="302">
        <f t="shared" si="50"/>
        <v>15.611339294517727</v>
      </c>
      <c r="I165" s="303"/>
      <c r="J165" s="302">
        <v>10.650514065417555</v>
      </c>
      <c r="K165" s="302">
        <v>6.9849560568158013</v>
      </c>
      <c r="L165" s="302">
        <f t="shared" si="51"/>
        <v>17.635470122233357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1.6413864845222776</v>
      </c>
      <c r="C166" s="302">
        <v>13.847363517279735</v>
      </c>
      <c r="D166" s="302">
        <f t="shared" si="49"/>
        <v>15.488750001802012</v>
      </c>
      <c r="E166" s="303"/>
      <c r="F166" s="302">
        <v>1.3559525149421903</v>
      </c>
      <c r="G166" s="302">
        <v>11.888615445255814</v>
      </c>
      <c r="H166" s="302">
        <f t="shared" si="50"/>
        <v>13.244567960198005</v>
      </c>
      <c r="I166" s="303"/>
      <c r="J166" s="302">
        <v>1.5210478048728808</v>
      </c>
      <c r="K166" s="302">
        <v>12.15340031789426</v>
      </c>
      <c r="L166" s="302">
        <f t="shared" si="51"/>
        <v>13.67444812276714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0.74340903477136966</v>
      </c>
      <c r="C167" s="302">
        <v>0.29012310311094552</v>
      </c>
      <c r="D167" s="302">
        <f t="shared" si="49"/>
        <v>1.0335321378823152</v>
      </c>
      <c r="E167" s="303"/>
      <c r="F167" s="302">
        <v>0.64421270321326662</v>
      </c>
      <c r="G167" s="302">
        <v>0.31462257489641332</v>
      </c>
      <c r="H167" s="302">
        <f t="shared" si="50"/>
        <v>0.95883527810967994</v>
      </c>
      <c r="I167" s="303"/>
      <c r="J167" s="302">
        <v>0.77837096219027524</v>
      </c>
      <c r="K167" s="302">
        <v>0.38364462239288522</v>
      </c>
      <c r="L167" s="302">
        <f t="shared" si="51"/>
        <v>1.1620155845831603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41.864174483825096</v>
      </c>
      <c r="C168" s="302">
        <v>17.665833883324332</v>
      </c>
      <c r="D168" s="302">
        <f t="shared" si="49"/>
        <v>59.530008367149428</v>
      </c>
      <c r="E168" s="303"/>
      <c r="F168" s="302">
        <v>35.462115266863599</v>
      </c>
      <c r="G168" s="302">
        <v>16.243371970165782</v>
      </c>
      <c r="H168" s="302">
        <f t="shared" si="50"/>
        <v>51.705487237029381</v>
      </c>
      <c r="I168" s="303"/>
      <c r="J168" s="302">
        <v>30.634135733920143</v>
      </c>
      <c r="K168" s="302">
        <v>15.575743238615546</v>
      </c>
      <c r="L168" s="302">
        <f t="shared" si="51"/>
        <v>46.209878972535691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3.3687770285577874</v>
      </c>
      <c r="C169" s="302">
        <v>9.950568322345541</v>
      </c>
      <c r="D169" s="302">
        <f t="shared" si="49"/>
        <v>13.319345350903328</v>
      </c>
      <c r="E169" s="303"/>
      <c r="F169" s="302">
        <v>3.1351136016081647</v>
      </c>
      <c r="G169" s="302">
        <v>9.0244710912105273</v>
      </c>
      <c r="H169" s="302">
        <f t="shared" si="50"/>
        <v>12.159584692818692</v>
      </c>
      <c r="I169" s="303"/>
      <c r="J169" s="302">
        <v>4.4806776966681925</v>
      </c>
      <c r="K169" s="302">
        <v>8.3394307630195232</v>
      </c>
      <c r="L169" s="302">
        <f t="shared" si="51"/>
        <v>12.820108459687717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7.4032942239484019</v>
      </c>
      <c r="C170" s="302">
        <v>8.9794298464342983</v>
      </c>
      <c r="D170" s="302">
        <f t="shared" si="49"/>
        <v>16.3827240703827</v>
      </c>
      <c r="E170" s="303"/>
      <c r="F170" s="302">
        <v>6.2219278365807655</v>
      </c>
      <c r="G170" s="302">
        <v>6.9606839279629726</v>
      </c>
      <c r="H170" s="302">
        <f t="shared" si="50"/>
        <v>13.182611764543738</v>
      </c>
      <c r="I170" s="303"/>
      <c r="J170" s="302">
        <v>8.5348944197455641</v>
      </c>
      <c r="K170" s="302">
        <v>6.1745696884649934</v>
      </c>
      <c r="L170" s="302">
        <f t="shared" si="51"/>
        <v>14.709464108210557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78.727632531561625</v>
      </c>
      <c r="C172" s="311">
        <f t="shared" ref="C172:D172" si="52">SUM(C162:C170)</f>
        <v>82.881367468438228</v>
      </c>
      <c r="D172" s="311">
        <f t="shared" si="52"/>
        <v>161.60899999999984</v>
      </c>
      <c r="E172" s="311"/>
      <c r="F172" s="311">
        <f t="shared" ref="F172:H172" si="53">SUM(F162:F170)</f>
        <v>73.333835397347386</v>
      </c>
      <c r="G172" s="311">
        <f t="shared" si="53"/>
        <v>83.974164602652507</v>
      </c>
      <c r="H172" s="311">
        <f t="shared" si="53"/>
        <v>157.30799999999988</v>
      </c>
      <c r="I172" s="311"/>
      <c r="J172" s="311">
        <f t="shared" ref="J172:L172" si="54">SUM(J162:J170)</f>
        <v>75.349490404938891</v>
      </c>
      <c r="K172" s="311">
        <f t="shared" si="54"/>
        <v>88.093509595061334</v>
      </c>
      <c r="L172" s="311">
        <f t="shared" si="54"/>
        <v>163.44300000000021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0.60649519712959654</v>
      </c>
      <c r="C179" s="302">
        <v>2.7732329305530401</v>
      </c>
      <c r="D179" s="302">
        <f>SUM(B179:C179)</f>
        <v>3.3797281276826365</v>
      </c>
      <c r="E179" s="303"/>
      <c r="F179" s="302">
        <v>1.2701984609398673</v>
      </c>
      <c r="G179" s="302">
        <v>4.2070900688416071</v>
      </c>
      <c r="H179" s="302">
        <f>SUM(F179:G179)</f>
        <v>5.4772885297814744</v>
      </c>
      <c r="I179" s="303"/>
      <c r="J179" s="302">
        <v>1.4362947493760543</v>
      </c>
      <c r="K179" s="302">
        <v>4.2272351360679021</v>
      </c>
      <c r="L179" s="302">
        <f>SUM(J179:K179)</f>
        <v>5.6635298854439569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0.47954053328837426</v>
      </c>
      <c r="C180" s="302">
        <v>1.8160543433537941</v>
      </c>
      <c r="D180" s="302">
        <f t="shared" ref="D180:D187" si="55">SUM(B180:C180)</f>
        <v>2.2955948766421685</v>
      </c>
      <c r="E180" s="303"/>
      <c r="F180" s="302">
        <v>1.0144703515429156</v>
      </c>
      <c r="G180" s="302">
        <v>3.023736850958894</v>
      </c>
      <c r="H180" s="302">
        <f t="shared" ref="H180:H187" si="56">SUM(F180:G180)</f>
        <v>4.0382072025018099</v>
      </c>
      <c r="I180" s="303"/>
      <c r="J180" s="302">
        <v>1.285256524360967</v>
      </c>
      <c r="K180" s="302">
        <v>4.071012773110497</v>
      </c>
      <c r="L180" s="302">
        <f t="shared" ref="L180:L187" si="57">SUM(J180:K180)</f>
        <v>5.3562692974714636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0.58759132166580685</v>
      </c>
      <c r="C181" s="302">
        <v>1.7776874273455003</v>
      </c>
      <c r="D181" s="302">
        <f t="shared" si="55"/>
        <v>2.3652787490113072</v>
      </c>
      <c r="E181" s="303"/>
      <c r="F181" s="302">
        <v>1.0212118258999769</v>
      </c>
      <c r="G181" s="302">
        <v>2.7232536621181032</v>
      </c>
      <c r="H181" s="302">
        <f t="shared" si="56"/>
        <v>3.7444654880180801</v>
      </c>
      <c r="I181" s="303"/>
      <c r="J181" s="302">
        <v>1.158452451806026</v>
      </c>
      <c r="K181" s="302">
        <v>2.8324088870743078</v>
      </c>
      <c r="L181" s="302">
        <f t="shared" si="57"/>
        <v>3.9908613388803338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3.1304775934483327</v>
      </c>
      <c r="C182" s="302">
        <v>1.9016987323003145</v>
      </c>
      <c r="D182" s="302">
        <f t="shared" si="55"/>
        <v>5.0321763257486474</v>
      </c>
      <c r="E182" s="303"/>
      <c r="F182" s="302">
        <v>4.4733800250771072</v>
      </c>
      <c r="G182" s="302">
        <v>2.8937898004858833</v>
      </c>
      <c r="H182" s="302">
        <f t="shared" si="56"/>
        <v>7.3671698255629909</v>
      </c>
      <c r="I182" s="303"/>
      <c r="J182" s="302">
        <v>4.6093753779417748</v>
      </c>
      <c r="K182" s="302">
        <v>3.7163432860861412</v>
      </c>
      <c r="L182" s="302">
        <f t="shared" si="57"/>
        <v>8.3257186640279155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8.0119018951626375E-2</v>
      </c>
      <c r="C183" s="302">
        <v>2.5631106564035577</v>
      </c>
      <c r="D183" s="302">
        <f t="shared" si="55"/>
        <v>2.643229675355184</v>
      </c>
      <c r="E183" s="303"/>
      <c r="F183" s="302">
        <v>0.12630115859967916</v>
      </c>
      <c r="G183" s="302">
        <v>2.7716065739729721</v>
      </c>
      <c r="H183" s="302">
        <f t="shared" si="56"/>
        <v>2.8979077325726514</v>
      </c>
      <c r="I183" s="303"/>
      <c r="J183" s="302">
        <v>0.18606065139472655</v>
      </c>
      <c r="K183" s="302">
        <v>2.623374555588792</v>
      </c>
      <c r="L183" s="302">
        <f t="shared" si="57"/>
        <v>2.8094352069835185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1.0410780442243723</v>
      </c>
      <c r="C184" s="302">
        <v>0.75650349837197406</v>
      </c>
      <c r="D184" s="302">
        <f t="shared" si="55"/>
        <v>1.7975815425963464</v>
      </c>
      <c r="E184" s="303"/>
      <c r="F184" s="302">
        <v>1.2504043670543938</v>
      </c>
      <c r="G184" s="302">
        <v>1.1266168903499236</v>
      </c>
      <c r="H184" s="302">
        <f t="shared" si="56"/>
        <v>2.3770212574043175</v>
      </c>
      <c r="I184" s="303"/>
      <c r="J184" s="302">
        <v>0.9899367845535626</v>
      </c>
      <c r="K184" s="302">
        <v>1.0916218627149064</v>
      </c>
      <c r="L184" s="302">
        <f t="shared" si="57"/>
        <v>2.0815586472684688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0.77696763649940026</v>
      </c>
      <c r="C185" s="302">
        <v>1.5820525643832619</v>
      </c>
      <c r="D185" s="302">
        <f t="shared" si="55"/>
        <v>2.3590202008826622</v>
      </c>
      <c r="E185" s="303"/>
      <c r="F185" s="302">
        <v>1.1230354786056869</v>
      </c>
      <c r="G185" s="302">
        <v>2.3757481401696237</v>
      </c>
      <c r="H185" s="302">
        <f t="shared" si="56"/>
        <v>3.4987836187753105</v>
      </c>
      <c r="I185" s="303"/>
      <c r="J185" s="302">
        <v>1.2255440556180728</v>
      </c>
      <c r="K185" s="302">
        <v>2.7073280652824026</v>
      </c>
      <c r="L185" s="302">
        <f t="shared" si="57"/>
        <v>3.9328721209004751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0.72401062660220916</v>
      </c>
      <c r="C186" s="302">
        <v>16.061170792093762</v>
      </c>
      <c r="D186" s="302">
        <f t="shared" si="55"/>
        <v>16.78518141869597</v>
      </c>
      <c r="E186" s="303"/>
      <c r="F186" s="302">
        <v>1.1745148402766892</v>
      </c>
      <c r="G186" s="302">
        <v>19.855923766667392</v>
      </c>
      <c r="H186" s="302">
        <f t="shared" si="56"/>
        <v>21.030438606944081</v>
      </c>
      <c r="I186" s="303"/>
      <c r="J186" s="302">
        <v>1.7048886173169717</v>
      </c>
      <c r="K186" s="302">
        <v>18.485037577285723</v>
      </c>
      <c r="L186" s="302">
        <f t="shared" si="57"/>
        <v>20.189926194602695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1.6016144868664564</v>
      </c>
      <c r="C187" s="302">
        <v>5.6815945965186003</v>
      </c>
      <c r="D187" s="302">
        <f t="shared" si="55"/>
        <v>7.2832090833850565</v>
      </c>
      <c r="E187" s="303"/>
      <c r="F187" s="302">
        <v>1.9538945843779527</v>
      </c>
      <c r="G187" s="302">
        <v>6.2748231540613553</v>
      </c>
      <c r="H187" s="302">
        <f t="shared" si="56"/>
        <v>8.2287177384393075</v>
      </c>
      <c r="I187" s="303"/>
      <c r="J187" s="302">
        <v>2.4655695991856614</v>
      </c>
      <c r="K187" s="302">
        <v>6.0462590452356109</v>
      </c>
      <c r="L187" s="302">
        <f t="shared" si="57"/>
        <v>8.5118286444212714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9.027894458676176</v>
      </c>
      <c r="C189" s="311">
        <f t="shared" ref="C189:D189" si="58">SUM(C179:C187)</f>
        <v>34.913105541323802</v>
      </c>
      <c r="D189" s="311">
        <f t="shared" si="58"/>
        <v>43.940999999999974</v>
      </c>
      <c r="E189" s="311"/>
      <c r="F189" s="311">
        <f t="shared" ref="F189:H189" si="59">SUM(F179:F187)</f>
        <v>13.407411092374268</v>
      </c>
      <c r="G189" s="311">
        <f t="shared" si="59"/>
        <v>45.25258890762575</v>
      </c>
      <c r="H189" s="311">
        <f t="shared" si="59"/>
        <v>58.660000000000018</v>
      </c>
      <c r="I189" s="311"/>
      <c r="J189" s="311">
        <f t="shared" ref="J189:L189" si="60">SUM(J179:J187)</f>
        <v>15.061378811553816</v>
      </c>
      <c r="K189" s="311">
        <f t="shared" si="60"/>
        <v>45.800621188446279</v>
      </c>
      <c r="L189" s="311">
        <f t="shared" si="60"/>
        <v>60.862000000000094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3.2468143410392729</v>
      </c>
      <c r="C196" s="302">
        <v>4.123812421734554</v>
      </c>
      <c r="D196" s="302">
        <f>SUM(B196:C196)</f>
        <v>7.3706267627738269</v>
      </c>
      <c r="E196" s="303"/>
      <c r="F196" s="302">
        <v>4.295378290597391</v>
      </c>
      <c r="G196" s="302">
        <v>4.8504017019790879</v>
      </c>
      <c r="H196" s="302">
        <f>SUM(F196:G196)</f>
        <v>9.1457799925764789</v>
      </c>
      <c r="I196" s="303"/>
      <c r="J196" s="302">
        <v>4.2848810464212539</v>
      </c>
      <c r="K196" s="302">
        <v>5.4059865859290239</v>
      </c>
      <c r="L196" s="302">
        <f>SUM(J196:K196)</f>
        <v>9.6908676323502778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0.78844386471319994</v>
      </c>
      <c r="C197" s="302">
        <v>0.8169160215463469</v>
      </c>
      <c r="D197" s="302">
        <f t="shared" ref="D197:D204" si="61">SUM(B197:C197)</f>
        <v>1.6053598862595468</v>
      </c>
      <c r="E197" s="303"/>
      <c r="F197" s="302">
        <v>1.4958819683014108</v>
      </c>
      <c r="G197" s="302">
        <v>1.2439290523979154</v>
      </c>
      <c r="H197" s="302">
        <f t="shared" ref="H197:H204" si="62">SUM(F197:G197)</f>
        <v>2.7398110206993262</v>
      </c>
      <c r="I197" s="303"/>
      <c r="J197" s="302">
        <v>1.785407967140747</v>
      </c>
      <c r="K197" s="302">
        <v>1.5116778121514101</v>
      </c>
      <c r="L197" s="302">
        <f t="shared" ref="L197:L204" si="63">SUM(J197:K197)</f>
        <v>3.2970857792921571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0.89698879021816369</v>
      </c>
      <c r="C198" s="302">
        <v>0.88892288094113181</v>
      </c>
      <c r="D198" s="302">
        <f t="shared" si="61"/>
        <v>1.7859116711592955</v>
      </c>
      <c r="E198" s="303"/>
      <c r="F198" s="302">
        <v>1.4704498512025999</v>
      </c>
      <c r="G198" s="302">
        <v>1.166803882647889</v>
      </c>
      <c r="H198" s="302">
        <f t="shared" si="62"/>
        <v>2.6372537338504891</v>
      </c>
      <c r="I198" s="303"/>
      <c r="J198" s="302">
        <v>2.0661130694900312</v>
      </c>
      <c r="K198" s="302">
        <v>1.0540800536823993</v>
      </c>
      <c r="L198" s="302">
        <f t="shared" si="63"/>
        <v>3.1201931231724305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2.1620950107370063</v>
      </c>
      <c r="C199" s="302">
        <v>0.86707772319690224</v>
      </c>
      <c r="D199" s="302">
        <f t="shared" si="61"/>
        <v>3.0291727339339083</v>
      </c>
      <c r="E199" s="303"/>
      <c r="F199" s="302">
        <v>3.1318456194443862</v>
      </c>
      <c r="G199" s="302">
        <v>0.98133608309847753</v>
      </c>
      <c r="H199" s="302">
        <f t="shared" si="62"/>
        <v>4.1131817025428639</v>
      </c>
      <c r="I199" s="303"/>
      <c r="J199" s="302">
        <v>4.2541042185649873</v>
      </c>
      <c r="K199" s="302">
        <v>1.0845004199362698</v>
      </c>
      <c r="L199" s="302">
        <f t="shared" si="63"/>
        <v>5.3386046385012573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2.3711628775894034</v>
      </c>
      <c r="C200" s="302">
        <v>4.2112099815288095</v>
      </c>
      <c r="D200" s="302">
        <f t="shared" si="61"/>
        <v>6.5823728591182125</v>
      </c>
      <c r="E200" s="303"/>
      <c r="F200" s="302">
        <v>2.8546324007907957</v>
      </c>
      <c r="G200" s="302">
        <v>3.1073823439086867</v>
      </c>
      <c r="H200" s="302">
        <f t="shared" si="62"/>
        <v>5.9620147446994824</v>
      </c>
      <c r="I200" s="303"/>
      <c r="J200" s="302">
        <v>2.8374570911164159</v>
      </c>
      <c r="K200" s="302">
        <v>2.6875648568066426</v>
      </c>
      <c r="L200" s="302">
        <f t="shared" si="63"/>
        <v>5.525021947923058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2.1039581661918225</v>
      </c>
      <c r="C201" s="302">
        <v>0.49459142343992529</v>
      </c>
      <c r="D201" s="302">
        <f t="shared" si="61"/>
        <v>2.5985495896317476</v>
      </c>
      <c r="E201" s="303"/>
      <c r="F201" s="302">
        <v>2.5634153133014888</v>
      </c>
      <c r="G201" s="302">
        <v>0.55264570400825275</v>
      </c>
      <c r="H201" s="302">
        <f t="shared" si="62"/>
        <v>3.1160610173097414</v>
      </c>
      <c r="I201" s="303"/>
      <c r="J201" s="302">
        <v>2.6467472240498235</v>
      </c>
      <c r="K201" s="302">
        <v>0.59111602214758474</v>
      </c>
      <c r="L201" s="302">
        <f t="shared" si="63"/>
        <v>3.2378632461974082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3.4130591862621933</v>
      </c>
      <c r="C202" s="302">
        <v>2.6420263237896919</v>
      </c>
      <c r="D202" s="302">
        <f t="shared" si="61"/>
        <v>6.0550855100518852</v>
      </c>
      <c r="E202" s="303"/>
      <c r="F202" s="302">
        <v>4.2302566833630237</v>
      </c>
      <c r="G202" s="302">
        <v>2.4556396875995321</v>
      </c>
      <c r="H202" s="302">
        <f t="shared" si="62"/>
        <v>6.6858963709625563</v>
      </c>
      <c r="I202" s="303"/>
      <c r="J202" s="302">
        <v>7.0648368200200684</v>
      </c>
      <c r="K202" s="302">
        <v>3.2261743396672027</v>
      </c>
      <c r="L202" s="302">
        <f t="shared" si="63"/>
        <v>10.291011159687271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0.41764662118419082</v>
      </c>
      <c r="C203" s="302">
        <v>2.4879903068269895</v>
      </c>
      <c r="D203" s="302">
        <f t="shared" si="61"/>
        <v>2.9056369280111802</v>
      </c>
      <c r="E203" s="303"/>
      <c r="F203" s="302">
        <v>0.50054445278034088</v>
      </c>
      <c r="G203" s="302">
        <v>2.4491896795389398</v>
      </c>
      <c r="H203" s="302">
        <f t="shared" si="62"/>
        <v>2.9497341323192807</v>
      </c>
      <c r="I203" s="303"/>
      <c r="J203" s="302">
        <v>1.1875189211980801</v>
      </c>
      <c r="K203" s="302">
        <v>2.9218131539932557</v>
      </c>
      <c r="L203" s="302">
        <f t="shared" si="63"/>
        <v>4.109332075191336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15.736575567274786</v>
      </c>
      <c r="C204" s="302">
        <v>12.49270849178556</v>
      </c>
      <c r="D204" s="302">
        <f t="shared" si="61"/>
        <v>28.229284059060348</v>
      </c>
      <c r="E204" s="303"/>
      <c r="F204" s="302">
        <v>18.756659901222289</v>
      </c>
      <c r="G204" s="302">
        <v>10.930607383817552</v>
      </c>
      <c r="H204" s="302">
        <f t="shared" si="62"/>
        <v>29.687267285039841</v>
      </c>
      <c r="I204" s="303"/>
      <c r="J204" s="302">
        <v>15.588162130362241</v>
      </c>
      <c r="K204" s="302">
        <v>10.509858267322468</v>
      </c>
      <c r="L204" s="302">
        <f t="shared" si="63"/>
        <v>26.098020397684706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31.13674442521004</v>
      </c>
      <c r="C206" s="311">
        <f t="shared" ref="C206:D206" si="64">SUM(C196:C204)</f>
        <v>29.025255574789909</v>
      </c>
      <c r="D206" s="311">
        <f t="shared" si="64"/>
        <v>60.161999999999949</v>
      </c>
      <c r="E206" s="311"/>
      <c r="F206" s="311">
        <f t="shared" ref="F206:H206" si="65">SUM(F196:F204)</f>
        <v>39.299064481003725</v>
      </c>
      <c r="G206" s="311">
        <f t="shared" si="65"/>
        <v>27.737935518996334</v>
      </c>
      <c r="H206" s="311">
        <f t="shared" si="65"/>
        <v>67.037000000000049</v>
      </c>
      <c r="I206" s="311"/>
      <c r="J206" s="311">
        <f t="shared" ref="J206:L206" si="66">SUM(J196:J204)</f>
        <v>41.71522848836365</v>
      </c>
      <c r="K206" s="311">
        <f t="shared" si="66"/>
        <v>28.992771511636256</v>
      </c>
      <c r="L206" s="311">
        <f t="shared" si="66"/>
        <v>70.707999999999899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0.11611194179822083</v>
      </c>
      <c r="C213" s="302">
        <v>0.37944341632912121</v>
      </c>
      <c r="D213" s="302">
        <f>SUM(B213:C213)</f>
        <v>0.49555535812734203</v>
      </c>
      <c r="E213" s="303"/>
      <c r="F213" s="302">
        <v>0.17593551051645243</v>
      </c>
      <c r="G213" s="302">
        <v>0.35917342732204799</v>
      </c>
      <c r="H213" s="302">
        <f>SUM(F213:G213)</f>
        <v>0.53510893783850044</v>
      </c>
      <c r="I213" s="303"/>
      <c r="J213" s="302">
        <v>0.16293587917564065</v>
      </c>
      <c r="K213" s="302">
        <v>0.37076976317741728</v>
      </c>
      <c r="L213" s="302">
        <f>SUM(J213:K213)</f>
        <v>0.53370564235305795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0.17432682814578332</v>
      </c>
      <c r="C214" s="302">
        <v>0.50363379737314173</v>
      </c>
      <c r="D214" s="302">
        <f t="shared" ref="D214:D221" si="67">SUM(B214:C214)</f>
        <v>0.677960625518925</v>
      </c>
      <c r="E214" s="303"/>
      <c r="F214" s="302">
        <v>0.26546474655072561</v>
      </c>
      <c r="G214" s="302">
        <v>0.52579268202279017</v>
      </c>
      <c r="H214" s="302">
        <f t="shared" ref="H214:H221" si="68">SUM(F214:G214)</f>
        <v>0.79125742857351578</v>
      </c>
      <c r="I214" s="303"/>
      <c r="J214" s="302">
        <v>0.30917832300285497</v>
      </c>
      <c r="K214" s="302">
        <v>0.62437964097986509</v>
      </c>
      <c r="L214" s="302">
        <f t="shared" ref="L214:L221" si="69">SUM(J214:K214)</f>
        <v>0.93355796398272006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0.31193516985253472</v>
      </c>
      <c r="C215" s="302">
        <v>0.41852068474883281</v>
      </c>
      <c r="D215" s="302">
        <f t="shared" si="67"/>
        <v>0.73045585460136753</v>
      </c>
      <c r="E215" s="303"/>
      <c r="F215" s="302">
        <v>0.43091639860575109</v>
      </c>
      <c r="G215" s="302">
        <v>0.35650533674769974</v>
      </c>
      <c r="H215" s="302">
        <f t="shared" si="68"/>
        <v>0.78742173535345084</v>
      </c>
      <c r="I215" s="303"/>
      <c r="J215" s="302">
        <v>0.41919925560645072</v>
      </c>
      <c r="K215" s="302">
        <v>0.31901816885383127</v>
      </c>
      <c r="L215" s="302">
        <f t="shared" si="69"/>
        <v>0.73821742446028193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0.29474903672534347</v>
      </c>
      <c r="C216" s="302">
        <v>8.1870804674148923E-2</v>
      </c>
      <c r="D216" s="302">
        <f t="shared" si="67"/>
        <v>0.37661984139949239</v>
      </c>
      <c r="E216" s="303"/>
      <c r="F216" s="302">
        <v>0.47275752071318494</v>
      </c>
      <c r="G216" s="302">
        <v>9.0927931114461902E-2</v>
      </c>
      <c r="H216" s="302">
        <f t="shared" si="68"/>
        <v>0.56368545182764684</v>
      </c>
      <c r="I216" s="303"/>
      <c r="J216" s="302">
        <v>0.46918685629827733</v>
      </c>
      <c r="K216" s="302">
        <v>8.2013064087582299E-2</v>
      </c>
      <c r="L216" s="302">
        <f t="shared" si="69"/>
        <v>0.55119992038585963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4.0074841305903816E-2</v>
      </c>
      <c r="C217" s="302">
        <v>0.2588011481228058</v>
      </c>
      <c r="D217" s="302">
        <f t="shared" si="67"/>
        <v>0.29887598942870963</v>
      </c>
      <c r="E217" s="303"/>
      <c r="F217" s="302">
        <v>5.4571026968029082E-2</v>
      </c>
      <c r="G217" s="302">
        <v>0.17569164867554626</v>
      </c>
      <c r="H217" s="302">
        <f t="shared" si="68"/>
        <v>0.23026267564357533</v>
      </c>
      <c r="I217" s="303"/>
      <c r="J217" s="302">
        <v>5.7947440710177926E-2</v>
      </c>
      <c r="K217" s="302">
        <v>0.16445608193460987</v>
      </c>
      <c r="L217" s="302">
        <f t="shared" si="69"/>
        <v>0.2224035226447878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0.10733719158509712</v>
      </c>
      <c r="C218" s="302">
        <v>4.3096279651922871E-2</v>
      </c>
      <c r="D218" s="302">
        <f t="shared" si="67"/>
        <v>0.15043347123702</v>
      </c>
      <c r="E218" s="303"/>
      <c r="F218" s="302">
        <v>0.16529904315310015</v>
      </c>
      <c r="G218" s="302">
        <v>5.7498649275922513E-2</v>
      </c>
      <c r="H218" s="302">
        <f t="shared" si="68"/>
        <v>0.22279769242902267</v>
      </c>
      <c r="I218" s="303"/>
      <c r="J218" s="302">
        <v>0.14451012036335525</v>
      </c>
      <c r="K218" s="302">
        <v>6.6554721108059628E-2</v>
      </c>
      <c r="L218" s="302">
        <f t="shared" si="69"/>
        <v>0.21106484147141488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9.0283746172181392E-2</v>
      </c>
      <c r="C219" s="302">
        <v>8.9528040902476097E-2</v>
      </c>
      <c r="D219" s="302">
        <f t="shared" si="67"/>
        <v>0.1798117870746575</v>
      </c>
      <c r="E219" s="303"/>
      <c r="F219" s="302">
        <v>0.11917849718217946</v>
      </c>
      <c r="G219" s="302">
        <v>8.8747125677183167E-2</v>
      </c>
      <c r="H219" s="302">
        <f t="shared" si="68"/>
        <v>0.20792562285936261</v>
      </c>
      <c r="I219" s="303"/>
      <c r="J219" s="302">
        <v>0.10763975796420658</v>
      </c>
      <c r="K219" s="302">
        <v>9.8960347273604338E-2</v>
      </c>
      <c r="L219" s="302">
        <f t="shared" si="69"/>
        <v>0.20660010523781092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1.950202773754231E-2</v>
      </c>
      <c r="C220" s="302">
        <v>8.329182030688867E-2</v>
      </c>
      <c r="D220" s="302">
        <f t="shared" si="67"/>
        <v>0.10279384804443098</v>
      </c>
      <c r="E220" s="303"/>
      <c r="F220" s="302">
        <v>2.5003020130027052E-2</v>
      </c>
      <c r="G220" s="302">
        <v>8.3655782009746701E-2</v>
      </c>
      <c r="H220" s="302">
        <f t="shared" si="68"/>
        <v>0.10865880213977375</v>
      </c>
      <c r="I220" s="303"/>
      <c r="J220" s="302">
        <v>2.4607025888691587E-2</v>
      </c>
      <c r="K220" s="302">
        <v>7.2421929460503132E-2</v>
      </c>
      <c r="L220" s="302">
        <f t="shared" si="69"/>
        <v>9.7028955349194715E-2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0.16512961131535098</v>
      </c>
      <c r="C221" s="302">
        <v>0.20836361325270605</v>
      </c>
      <c r="D221" s="302">
        <f t="shared" si="67"/>
        <v>0.373493224568057</v>
      </c>
      <c r="E221" s="303"/>
      <c r="F221" s="302">
        <v>0.25557736117799024</v>
      </c>
      <c r="G221" s="302">
        <v>0.20230429215716639</v>
      </c>
      <c r="H221" s="302">
        <f t="shared" si="68"/>
        <v>0.45788165333515662</v>
      </c>
      <c r="I221" s="303"/>
      <c r="J221" s="302">
        <v>0.24037842327282863</v>
      </c>
      <c r="K221" s="302">
        <v>0.16684320084204496</v>
      </c>
      <c r="L221" s="302">
        <f t="shared" si="69"/>
        <v>0.40722162411487361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1.3194503946379581</v>
      </c>
      <c r="C223" s="311">
        <f t="shared" ref="C223:D223" si="70">SUM(C213:C221)</f>
        <v>2.0665496053620442</v>
      </c>
      <c r="D223" s="311">
        <f t="shared" si="70"/>
        <v>3.3860000000000019</v>
      </c>
      <c r="E223" s="311"/>
      <c r="F223" s="311">
        <f t="shared" ref="F223:H223" si="71">SUM(F213:F221)</f>
        <v>1.96470312499744</v>
      </c>
      <c r="G223" s="311">
        <f t="shared" si="71"/>
        <v>1.9402968750025651</v>
      </c>
      <c r="H223" s="311">
        <f t="shared" si="71"/>
        <v>3.9050000000000051</v>
      </c>
      <c r="I223" s="311"/>
      <c r="J223" s="311">
        <f t="shared" ref="J223:L223" si="72">SUM(J213:J221)</f>
        <v>1.9355830822824835</v>
      </c>
      <c r="K223" s="311">
        <f t="shared" si="72"/>
        <v>1.9654169177175178</v>
      </c>
      <c r="L223" s="311">
        <f t="shared" si="72"/>
        <v>3.9010000000000007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1.0211352604116151</v>
      </c>
      <c r="C230" s="302">
        <v>2.8617166436822825</v>
      </c>
      <c r="D230" s="302">
        <f>SUM(B230:C230)</f>
        <v>3.8828519040938976</v>
      </c>
      <c r="E230" s="303"/>
      <c r="F230" s="302">
        <v>0.98393039288144224</v>
      </c>
      <c r="G230" s="302">
        <v>3.0910059302091879</v>
      </c>
      <c r="H230" s="302">
        <f>SUM(F230:G230)</f>
        <v>4.0749363230906299</v>
      </c>
      <c r="I230" s="303"/>
      <c r="J230" s="302">
        <v>1.135462117979509</v>
      </c>
      <c r="K230" s="302">
        <v>2.8168167760192047</v>
      </c>
      <c r="L230" s="302">
        <f>SUM(J230:K230)</f>
        <v>3.9522788939987139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1.928344233099704</v>
      </c>
      <c r="C231" s="302">
        <v>8.5435356035571779</v>
      </c>
      <c r="D231" s="302">
        <f t="shared" ref="D231:D238" si="73">SUM(B231:C231)</f>
        <v>10.471879836656882</v>
      </c>
      <c r="E231" s="303"/>
      <c r="F231" s="302">
        <v>2.0076295135394964</v>
      </c>
      <c r="G231" s="302">
        <v>9.9253048291623465</v>
      </c>
      <c r="H231" s="302">
        <f t="shared" ref="H231:H238" si="74">SUM(F231:G231)</f>
        <v>11.932934342701843</v>
      </c>
      <c r="I231" s="303"/>
      <c r="J231" s="302">
        <v>2.706479626175037</v>
      </c>
      <c r="K231" s="302">
        <v>12.741558888510937</v>
      </c>
      <c r="L231" s="302">
        <f t="shared" ref="L231:L238" si="75">SUM(J231:K231)</f>
        <v>15.448038514685974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1.3599373932810179</v>
      </c>
      <c r="C232" s="302">
        <v>2.4749511994927302</v>
      </c>
      <c r="D232" s="302">
        <f t="shared" si="73"/>
        <v>3.8348885927737482</v>
      </c>
      <c r="E232" s="303"/>
      <c r="F232" s="302">
        <v>1.2267595854208135</v>
      </c>
      <c r="G232" s="302">
        <v>2.6666154597350089</v>
      </c>
      <c r="H232" s="302">
        <f t="shared" si="74"/>
        <v>3.8933750451558224</v>
      </c>
      <c r="I232" s="303"/>
      <c r="J232" s="302">
        <v>1.4175072986908117</v>
      </c>
      <c r="K232" s="302">
        <v>2.4228693205455025</v>
      </c>
      <c r="L232" s="302">
        <f t="shared" si="75"/>
        <v>3.8403766192363142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1.5431777117725383</v>
      </c>
      <c r="C233" s="302">
        <v>0.33913331193121343</v>
      </c>
      <c r="D233" s="302">
        <f t="shared" si="73"/>
        <v>1.8823110237037517</v>
      </c>
      <c r="E233" s="303"/>
      <c r="F233" s="302">
        <v>1.2584749382049552</v>
      </c>
      <c r="G233" s="302">
        <v>0.39052391453318747</v>
      </c>
      <c r="H233" s="302">
        <f t="shared" si="74"/>
        <v>1.6489988527381425</v>
      </c>
      <c r="I233" s="303"/>
      <c r="J233" s="302">
        <v>1.1208647601769868</v>
      </c>
      <c r="K233" s="302">
        <v>0.39172099278185291</v>
      </c>
      <c r="L233" s="302">
        <f t="shared" si="75"/>
        <v>1.5125857529588398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0.10795372673750195</v>
      </c>
      <c r="C234" s="302">
        <v>1.6212610404897057</v>
      </c>
      <c r="D234" s="302">
        <f t="shared" si="73"/>
        <v>1.7292147672272076</v>
      </c>
      <c r="E234" s="303"/>
      <c r="F234" s="302">
        <v>9.2266868562767224E-2</v>
      </c>
      <c r="G234" s="302">
        <v>1.1881708165842886</v>
      </c>
      <c r="H234" s="302">
        <f t="shared" si="74"/>
        <v>1.2804376851470558</v>
      </c>
      <c r="I234" s="303"/>
      <c r="J234" s="302">
        <v>0.11972263895391828</v>
      </c>
      <c r="K234" s="302">
        <v>0.9471359986422192</v>
      </c>
      <c r="L234" s="302">
        <f t="shared" si="75"/>
        <v>1.0668586375961375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0.34795287777988343</v>
      </c>
      <c r="C235" s="302">
        <v>0.2992119926028784</v>
      </c>
      <c r="D235" s="302">
        <f t="shared" si="73"/>
        <v>0.64716487038276183</v>
      </c>
      <c r="E235" s="303"/>
      <c r="F235" s="302">
        <v>0.26722611935997831</v>
      </c>
      <c r="G235" s="302">
        <v>0.30867915460823131</v>
      </c>
      <c r="H235" s="302">
        <f t="shared" si="74"/>
        <v>0.57590527396820956</v>
      </c>
      <c r="I235" s="303"/>
      <c r="J235" s="302">
        <v>0.32202181231011295</v>
      </c>
      <c r="K235" s="302">
        <v>0.41278800377435243</v>
      </c>
      <c r="L235" s="302">
        <f t="shared" si="75"/>
        <v>0.73480981608446538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0.82475329830294641</v>
      </c>
      <c r="C236" s="302">
        <v>0.3784409304243268</v>
      </c>
      <c r="D236" s="302">
        <f t="shared" si="73"/>
        <v>1.2031942287272732</v>
      </c>
      <c r="E236" s="303"/>
      <c r="F236" s="302">
        <v>0.52500188275435145</v>
      </c>
      <c r="G236" s="302">
        <v>0.36502676275465784</v>
      </c>
      <c r="H236" s="302">
        <f t="shared" si="74"/>
        <v>0.89002864550900929</v>
      </c>
      <c r="I236" s="303"/>
      <c r="J236" s="302">
        <v>0.56137424127338043</v>
      </c>
      <c r="K236" s="302">
        <v>0.45898130600092746</v>
      </c>
      <c r="L236" s="302">
        <f t="shared" si="75"/>
        <v>1.020355547274308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5.0646504557354179E-2</v>
      </c>
      <c r="C237" s="302">
        <v>0.26108570473859311</v>
      </c>
      <c r="D237" s="302">
        <f t="shared" si="73"/>
        <v>0.3117322092959473</v>
      </c>
      <c r="E237" s="303"/>
      <c r="F237" s="302">
        <v>2.8117858712673909E-2</v>
      </c>
      <c r="G237" s="302">
        <v>0.20052297813841874</v>
      </c>
      <c r="H237" s="302">
        <f t="shared" si="74"/>
        <v>0.22864083685109265</v>
      </c>
      <c r="I237" s="303"/>
      <c r="J237" s="302">
        <v>4.1027515487208448E-2</v>
      </c>
      <c r="K237" s="302">
        <v>0.20971612398215531</v>
      </c>
      <c r="L237" s="302">
        <f t="shared" si="75"/>
        <v>0.25074363946936373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0.22931127944089949</v>
      </c>
      <c r="C238" s="302">
        <v>0.37945128769769404</v>
      </c>
      <c r="D238" s="302">
        <f t="shared" si="73"/>
        <v>0.60876256713859356</v>
      </c>
      <c r="E238" s="303"/>
      <c r="F238" s="302">
        <v>0.15765964568776888</v>
      </c>
      <c r="G238" s="302">
        <v>0.30408334915041979</v>
      </c>
      <c r="H238" s="302">
        <f t="shared" si="74"/>
        <v>0.4617429948381887</v>
      </c>
      <c r="I238" s="303"/>
      <c r="J238" s="302">
        <v>0.25164420149888678</v>
      </c>
      <c r="K238" s="302">
        <v>0.26330837719697064</v>
      </c>
      <c r="L238" s="302">
        <f t="shared" si="75"/>
        <v>0.51495257869585742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7.4132122853834623</v>
      </c>
      <c r="C240" s="311">
        <f t="shared" ref="C240:D240" si="76">SUM(C230:C238)</f>
        <v>17.158787714616604</v>
      </c>
      <c r="D240" s="311">
        <f t="shared" si="76"/>
        <v>24.572000000000067</v>
      </c>
      <c r="E240" s="311"/>
      <c r="F240" s="311">
        <f t="shared" ref="F240:H240" si="77">SUM(F230:F238)</f>
        <v>6.5470668051242473</v>
      </c>
      <c r="G240" s="311">
        <f t="shared" si="77"/>
        <v>18.439933194875749</v>
      </c>
      <c r="H240" s="311">
        <f t="shared" si="77"/>
        <v>24.986999999999995</v>
      </c>
      <c r="I240" s="311"/>
      <c r="J240" s="311">
        <f t="shared" ref="J240:L240" si="78">SUM(J230:J238)</f>
        <v>7.6761042125458516</v>
      </c>
      <c r="K240" s="311">
        <f t="shared" si="78"/>
        <v>20.664895787454125</v>
      </c>
      <c r="L240" s="311">
        <f t="shared" si="78"/>
        <v>28.340999999999976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0.81795330061314719</v>
      </c>
      <c r="C247" s="302">
        <v>1.8439475249664579</v>
      </c>
      <c r="D247" s="302">
        <f>SUM(B247:C247)</f>
        <v>2.6619008255796048</v>
      </c>
      <c r="E247" s="303"/>
      <c r="F247" s="302">
        <v>0.99085145916566719</v>
      </c>
      <c r="G247" s="302">
        <v>2.064814179837295</v>
      </c>
      <c r="H247" s="302">
        <f>SUM(F247:G247)</f>
        <v>3.055665639002962</v>
      </c>
      <c r="I247" s="303"/>
      <c r="J247" s="302">
        <v>0.93632290479422375</v>
      </c>
      <c r="K247" s="302">
        <v>1.6738477701666015</v>
      </c>
      <c r="L247" s="302">
        <f>SUM(J247:K247)</f>
        <v>2.6101706749608251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0.99622217357655563</v>
      </c>
      <c r="C248" s="302">
        <v>1.9120269431648498</v>
      </c>
      <c r="D248" s="302">
        <f t="shared" ref="D248:D255" si="79">SUM(B248:C248)</f>
        <v>2.9082491167414055</v>
      </c>
      <c r="E248" s="303"/>
      <c r="F248" s="302">
        <v>1.4271959627301172</v>
      </c>
      <c r="G248" s="302">
        <v>2.4172042502265274</v>
      </c>
      <c r="H248" s="302">
        <f t="shared" ref="H248:H255" si="80">SUM(F248:G248)</f>
        <v>3.8444002129566446</v>
      </c>
      <c r="I248" s="303"/>
      <c r="J248" s="302">
        <v>1.5677476290540713</v>
      </c>
      <c r="K248" s="302">
        <v>2.765138864884531</v>
      </c>
      <c r="L248" s="302">
        <f t="shared" ref="L248:L255" si="81">SUM(J248:K248)</f>
        <v>4.3328864939386023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1.3961436919235424</v>
      </c>
      <c r="C249" s="302">
        <v>1.9074065411492771</v>
      </c>
      <c r="D249" s="302">
        <f t="shared" si="79"/>
        <v>3.3035502330728193</v>
      </c>
      <c r="E249" s="303"/>
      <c r="F249" s="302">
        <v>1.584355401274222</v>
      </c>
      <c r="G249" s="302">
        <v>2.1887954061213004</v>
      </c>
      <c r="H249" s="302">
        <f t="shared" si="80"/>
        <v>3.7731508073955222</v>
      </c>
      <c r="I249" s="303"/>
      <c r="J249" s="302">
        <v>1.5430926527112621</v>
      </c>
      <c r="K249" s="302">
        <v>1.8516674487748712</v>
      </c>
      <c r="L249" s="302">
        <f t="shared" si="81"/>
        <v>3.3947601014861331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3.6602223831484397</v>
      </c>
      <c r="C250" s="302">
        <v>0.55610084987291775</v>
      </c>
      <c r="D250" s="302">
        <f t="shared" si="79"/>
        <v>4.2163232330213578</v>
      </c>
      <c r="E250" s="303"/>
      <c r="F250" s="302">
        <v>3.2671603575248955</v>
      </c>
      <c r="G250" s="302">
        <v>0.67508361982289633</v>
      </c>
      <c r="H250" s="302">
        <f t="shared" si="80"/>
        <v>3.942243977347792</v>
      </c>
      <c r="I250" s="303"/>
      <c r="J250" s="302">
        <v>2.5818480447966086</v>
      </c>
      <c r="K250" s="302">
        <v>0.53769372757344169</v>
      </c>
      <c r="L250" s="302">
        <f t="shared" si="81"/>
        <v>3.1195417723700505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5.3354287526323249E-2</v>
      </c>
      <c r="C251" s="302">
        <v>0.27512218633667856</v>
      </c>
      <c r="D251" s="302">
        <f t="shared" si="79"/>
        <v>0.32847647386300183</v>
      </c>
      <c r="E251" s="303"/>
      <c r="F251" s="302">
        <v>4.5049242245895155E-2</v>
      </c>
      <c r="G251" s="302">
        <v>0.19454515737510805</v>
      </c>
      <c r="H251" s="302">
        <f t="shared" si="80"/>
        <v>0.23959439962100321</v>
      </c>
      <c r="I251" s="303"/>
      <c r="J251" s="302">
        <v>5.0082429506377979E-2</v>
      </c>
      <c r="K251" s="302">
        <v>0.16339564287649824</v>
      </c>
      <c r="L251" s="302">
        <f t="shared" si="81"/>
        <v>0.21347807238287622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0.10769848160968709</v>
      </c>
      <c r="C252" s="302">
        <v>5.2781361222547105E-2</v>
      </c>
      <c r="D252" s="302">
        <f t="shared" si="79"/>
        <v>0.16047984283223421</v>
      </c>
      <c r="E252" s="303"/>
      <c r="F252" s="302">
        <v>8.9680461484338406E-2</v>
      </c>
      <c r="G252" s="302">
        <v>5.7241812744032859E-2</v>
      </c>
      <c r="H252" s="302">
        <f t="shared" si="80"/>
        <v>0.14692227422837126</v>
      </c>
      <c r="I252" s="303"/>
      <c r="J252" s="302">
        <v>9.8743749356133906E-2</v>
      </c>
      <c r="K252" s="302">
        <v>6.3442536461526783E-2</v>
      </c>
      <c r="L252" s="302">
        <f t="shared" si="81"/>
        <v>0.1621862858176607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0.86652204970062896</v>
      </c>
      <c r="C253" s="302">
        <v>0.26815311546196813</v>
      </c>
      <c r="D253" s="302">
        <f t="shared" si="79"/>
        <v>1.134675165162597</v>
      </c>
      <c r="E253" s="303"/>
      <c r="F253" s="302">
        <v>0.78034488939605096</v>
      </c>
      <c r="G253" s="302">
        <v>0.26907125990912895</v>
      </c>
      <c r="H253" s="302">
        <f t="shared" si="80"/>
        <v>1.0494161493051799</v>
      </c>
      <c r="I253" s="303"/>
      <c r="J253" s="302">
        <v>0.64501867494033804</v>
      </c>
      <c r="K253" s="302">
        <v>0.2593104276371041</v>
      </c>
      <c r="L253" s="302">
        <f t="shared" si="81"/>
        <v>0.90432910257744215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1.7062643132089224E-2</v>
      </c>
      <c r="C254" s="302">
        <v>0.10631630061225068</v>
      </c>
      <c r="D254" s="302">
        <f t="shared" si="79"/>
        <v>0.12337894374433991</v>
      </c>
      <c r="E254" s="303"/>
      <c r="F254" s="302">
        <v>1.5123250670121212E-2</v>
      </c>
      <c r="G254" s="302">
        <v>0.10981310756640136</v>
      </c>
      <c r="H254" s="302">
        <f t="shared" si="80"/>
        <v>0.12493635823652258</v>
      </c>
      <c r="I254" s="303"/>
      <c r="J254" s="302">
        <v>1.7241017433807966E-2</v>
      </c>
      <c r="K254" s="302">
        <v>0.1153208338224322</v>
      </c>
      <c r="L254" s="302">
        <f t="shared" si="81"/>
        <v>0.13256185125624018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0.13873696111866921</v>
      </c>
      <c r="C255" s="302">
        <v>0.1012292048639668</v>
      </c>
      <c r="D255" s="302">
        <f t="shared" si="79"/>
        <v>0.23996616598263601</v>
      </c>
      <c r="E255" s="303"/>
      <c r="F255" s="302">
        <v>7.9466727495169337E-2</v>
      </c>
      <c r="G255" s="302">
        <v>9.5203454410815389E-2</v>
      </c>
      <c r="H255" s="302">
        <f t="shared" si="80"/>
        <v>0.17467018190598471</v>
      </c>
      <c r="I255" s="303"/>
      <c r="J255" s="302">
        <v>7.7343290838044365E-2</v>
      </c>
      <c r="K255" s="302">
        <v>8.074235437210138E-2</v>
      </c>
      <c r="L255" s="302">
        <f t="shared" si="81"/>
        <v>0.15808564521014573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8.053915972349083</v>
      </c>
      <c r="C257" s="311">
        <f t="shared" ref="C257:D257" si="82">SUM(C247:C255)</f>
        <v>7.0230840276509126</v>
      </c>
      <c r="D257" s="311">
        <f t="shared" si="82"/>
        <v>15.076999999999996</v>
      </c>
      <c r="E257" s="311"/>
      <c r="F257" s="311">
        <f t="shared" ref="F257:H257" si="83">SUM(F247:F255)</f>
        <v>8.279227751986479</v>
      </c>
      <c r="G257" s="311">
        <f t="shared" si="83"/>
        <v>8.0717722480135077</v>
      </c>
      <c r="H257" s="311">
        <f t="shared" si="83"/>
        <v>16.350999999999981</v>
      </c>
      <c r="I257" s="311"/>
      <c r="J257" s="311">
        <f t="shared" ref="J257:L257" si="84">SUM(J247:J255)</f>
        <v>7.5174403934308662</v>
      </c>
      <c r="K257" s="311">
        <f t="shared" si="84"/>
        <v>7.5105596065691076</v>
      </c>
      <c r="L257" s="311">
        <f t="shared" si="84"/>
        <v>15.027999999999977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0.98381421247320677</v>
      </c>
      <c r="C264" s="302">
        <v>1.685416719794282</v>
      </c>
      <c r="D264" s="302">
        <f>SUM(B264:C264)</f>
        <v>2.6692309322674888</v>
      </c>
      <c r="E264" s="303"/>
      <c r="F264" s="302">
        <v>1.260388442126581</v>
      </c>
      <c r="G264" s="302">
        <v>3.3965460687727056</v>
      </c>
      <c r="H264" s="302">
        <f>SUM(F264:G264)</f>
        <v>4.656934510899287</v>
      </c>
      <c r="I264" s="303"/>
      <c r="J264" s="302">
        <v>1.3069226957210454</v>
      </c>
      <c r="K264" s="302">
        <v>3.7434911073020194</v>
      </c>
      <c r="L264" s="302">
        <f>SUM(J264:K264)</f>
        <v>5.0504138030230648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0.85596954854715979</v>
      </c>
      <c r="C265" s="302">
        <v>1.1097992208850218</v>
      </c>
      <c r="D265" s="302">
        <f t="shared" ref="D265:D272" si="85">SUM(B265:C265)</f>
        <v>1.9657687694321817</v>
      </c>
      <c r="E265" s="303"/>
      <c r="F265" s="302">
        <v>1.3726674237942316</v>
      </c>
      <c r="G265" s="302">
        <v>2.1128794859290272</v>
      </c>
      <c r="H265" s="302">
        <f t="shared" ref="H265:H272" si="86">SUM(F265:G265)</f>
        <v>3.4855469097232588</v>
      </c>
      <c r="I265" s="303"/>
      <c r="J265" s="302">
        <v>1.5547325220637835</v>
      </c>
      <c r="K265" s="302">
        <v>2.3261839498830206</v>
      </c>
      <c r="L265" s="302">
        <f t="shared" ref="L265:L272" si="87">SUM(J265:K265)</f>
        <v>3.8809164719468043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0.88914488507477241</v>
      </c>
      <c r="C266" s="302">
        <v>0.88722328392042826</v>
      </c>
      <c r="D266" s="302">
        <f t="shared" si="85"/>
        <v>1.7763681689952007</v>
      </c>
      <c r="E266" s="303"/>
      <c r="F266" s="302">
        <v>1.2982476004826</v>
      </c>
      <c r="G266" s="302">
        <v>1.5367373910554822</v>
      </c>
      <c r="H266" s="302">
        <f t="shared" si="86"/>
        <v>2.8349849915380823</v>
      </c>
      <c r="I266" s="303"/>
      <c r="J266" s="302">
        <v>1.7319746805354135</v>
      </c>
      <c r="K266" s="302">
        <v>1.5255431721008399</v>
      </c>
      <c r="L266" s="302">
        <f t="shared" si="87"/>
        <v>3.2575178526362532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2.8068779936830981</v>
      </c>
      <c r="C267" s="302">
        <v>0.18958057422168914</v>
      </c>
      <c r="D267" s="302">
        <f t="shared" si="85"/>
        <v>2.9964585679047873</v>
      </c>
      <c r="E267" s="303"/>
      <c r="F267" s="302">
        <v>2.8730653847355598</v>
      </c>
      <c r="G267" s="302">
        <v>0.31211387369502819</v>
      </c>
      <c r="H267" s="302">
        <f t="shared" si="86"/>
        <v>3.1851792584305878</v>
      </c>
      <c r="I267" s="303"/>
      <c r="J267" s="302">
        <v>2.4154742905071851</v>
      </c>
      <c r="K267" s="302">
        <v>0.30572482471926266</v>
      </c>
      <c r="L267" s="302">
        <f t="shared" si="87"/>
        <v>2.7211991152264479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0.20341224072659952</v>
      </c>
      <c r="C268" s="302">
        <v>0.81650569242835602</v>
      </c>
      <c r="D268" s="302">
        <f t="shared" si="85"/>
        <v>1.0199179331549555</v>
      </c>
      <c r="E268" s="303"/>
      <c r="F268" s="302">
        <v>0.21751970878412824</v>
      </c>
      <c r="G268" s="302">
        <v>1.0984831170052916</v>
      </c>
      <c r="H268" s="302">
        <f t="shared" si="86"/>
        <v>1.3160028257894199</v>
      </c>
      <c r="I268" s="303"/>
      <c r="J268" s="302">
        <v>0.33302745843752701</v>
      </c>
      <c r="K268" s="302">
        <v>1.097196673535719</v>
      </c>
      <c r="L268" s="302">
        <f t="shared" si="87"/>
        <v>1.430224131973246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0.32435411632514521</v>
      </c>
      <c r="C269" s="302">
        <v>0.14953192321763567</v>
      </c>
      <c r="D269" s="302">
        <f t="shared" si="85"/>
        <v>0.47388603954278086</v>
      </c>
      <c r="E269" s="303"/>
      <c r="F269" s="302">
        <v>0.34624036020271159</v>
      </c>
      <c r="G269" s="302">
        <v>0.26580028111441789</v>
      </c>
      <c r="H269" s="302">
        <f t="shared" si="86"/>
        <v>0.61204064131712954</v>
      </c>
      <c r="I269" s="303"/>
      <c r="J269" s="302">
        <v>0.39704872912501132</v>
      </c>
      <c r="K269" s="302">
        <v>0.27339974124331662</v>
      </c>
      <c r="L269" s="302">
        <f t="shared" si="87"/>
        <v>0.670448470368328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0.91636006260047864</v>
      </c>
      <c r="C270" s="302">
        <v>0.34867905611229005</v>
      </c>
      <c r="D270" s="302">
        <f t="shared" si="85"/>
        <v>1.2650391187127688</v>
      </c>
      <c r="E270" s="303"/>
      <c r="F270" s="302">
        <v>0.98944612782282593</v>
      </c>
      <c r="G270" s="302">
        <v>0.65285265031445294</v>
      </c>
      <c r="H270" s="302">
        <f t="shared" si="86"/>
        <v>1.6422987781372789</v>
      </c>
      <c r="I270" s="303"/>
      <c r="J270" s="302">
        <v>0.99072046898191002</v>
      </c>
      <c r="K270" s="302">
        <v>0.60023577030025421</v>
      </c>
      <c r="L270" s="302">
        <f t="shared" si="87"/>
        <v>1.5909562392821641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1.1127200714057347E-2</v>
      </c>
      <c r="C271" s="302">
        <v>0.21269679100535643</v>
      </c>
      <c r="D271" s="302">
        <f t="shared" si="85"/>
        <v>0.22382399171941378</v>
      </c>
      <c r="E271" s="303"/>
      <c r="F271" s="302">
        <v>9.8957880980680632E-3</v>
      </c>
      <c r="G271" s="302">
        <v>0.24990182434714855</v>
      </c>
      <c r="H271" s="302">
        <f t="shared" si="86"/>
        <v>0.2597976124452166</v>
      </c>
      <c r="I271" s="303"/>
      <c r="J271" s="302">
        <v>1.4567260765501185E-2</v>
      </c>
      <c r="K271" s="302">
        <v>0.17742876195804494</v>
      </c>
      <c r="L271" s="302">
        <f t="shared" si="87"/>
        <v>0.19199602272354613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0.31032673092888374</v>
      </c>
      <c r="C272" s="302">
        <v>0.17817974734154968</v>
      </c>
      <c r="D272" s="302">
        <f t="shared" si="85"/>
        <v>0.48850647827043342</v>
      </c>
      <c r="E272" s="303"/>
      <c r="F272" s="302">
        <v>0.24449569224551654</v>
      </c>
      <c r="G272" s="302">
        <v>0.21271877947421228</v>
      </c>
      <c r="H272" s="302">
        <f t="shared" si="86"/>
        <v>0.45721447171972884</v>
      </c>
      <c r="I272" s="303"/>
      <c r="J272" s="302">
        <v>0.16167242589770667</v>
      </c>
      <c r="K272" s="302">
        <v>0.18065546692244608</v>
      </c>
      <c r="L272" s="302">
        <f t="shared" si="87"/>
        <v>0.34232789282015275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7.3013869910734011</v>
      </c>
      <c r="C274" s="311">
        <f t="shared" ref="C274:D274" si="88">SUM(C264:C272)</f>
        <v>5.5776130089266083</v>
      </c>
      <c r="D274" s="311">
        <f t="shared" si="88"/>
        <v>12.87900000000001</v>
      </c>
      <c r="E274" s="311"/>
      <c r="F274" s="311">
        <f t="shared" ref="F274:H274" si="89">SUM(F264:F272)</f>
        <v>8.6119665282922249</v>
      </c>
      <c r="G274" s="311">
        <f t="shared" si="89"/>
        <v>9.8380334717077655</v>
      </c>
      <c r="H274" s="311">
        <f t="shared" si="89"/>
        <v>18.449999999999989</v>
      </c>
      <c r="I274" s="311"/>
      <c r="J274" s="311">
        <f t="shared" ref="J274:L274" si="90">SUM(J264:J272)</f>
        <v>8.9061405320350833</v>
      </c>
      <c r="K274" s="311">
        <f t="shared" si="90"/>
        <v>10.229859467964921</v>
      </c>
      <c r="L274" s="311">
        <f t="shared" si="90"/>
        <v>19.136000000000006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2.7270254259040252</v>
      </c>
      <c r="C281" s="302">
        <v>6.4691128965471183</v>
      </c>
      <c r="D281" s="302">
        <f>SUM(B281:C281)</f>
        <v>9.1961383224511444</v>
      </c>
      <c r="E281" s="303"/>
      <c r="F281" s="302">
        <v>5.3628989343825921</v>
      </c>
      <c r="G281" s="302">
        <v>7.3872495275215861</v>
      </c>
      <c r="H281" s="302">
        <f>SUM(F281:G281)</f>
        <v>12.750148461904178</v>
      </c>
      <c r="I281" s="303"/>
      <c r="J281" s="302">
        <v>6.1314085564148391</v>
      </c>
      <c r="K281" s="302">
        <v>7.2211258441687667</v>
      </c>
      <c r="L281" s="302">
        <f>SUM(J281:K281)</f>
        <v>13.352534400583606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7.2426967822756527</v>
      </c>
      <c r="C282" s="302">
        <v>16.544799858265186</v>
      </c>
      <c r="D282" s="302">
        <f t="shared" ref="D282:D289" si="91">SUM(B282:C282)</f>
        <v>23.787496640540837</v>
      </c>
      <c r="E282" s="303"/>
      <c r="F282" s="302">
        <v>14.838446531465353</v>
      </c>
      <c r="G282" s="302">
        <v>20.475111874188659</v>
      </c>
      <c r="H282" s="302">
        <f t="shared" ref="H282:H289" si="92">SUM(F282:G282)</f>
        <v>35.313558405654014</v>
      </c>
      <c r="I282" s="303"/>
      <c r="J282" s="302">
        <v>19.271303162723431</v>
      </c>
      <c r="K282" s="302">
        <v>23.438203055389604</v>
      </c>
      <c r="L282" s="302">
        <f t="shared" ref="L282:L289" si="93">SUM(J282:K282)</f>
        <v>42.709506218113034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4.3948888377828368</v>
      </c>
      <c r="C283" s="302">
        <v>6.752226144530618</v>
      </c>
      <c r="D283" s="302">
        <f t="shared" si="91"/>
        <v>11.147114982313454</v>
      </c>
      <c r="E283" s="303"/>
      <c r="F283" s="302">
        <v>7.5236946950220673</v>
      </c>
      <c r="G283" s="302">
        <v>8.0113375374391378</v>
      </c>
      <c r="H283" s="302">
        <f t="shared" si="92"/>
        <v>15.535032232461205</v>
      </c>
      <c r="I283" s="303"/>
      <c r="J283" s="302">
        <v>9.4016389897431196</v>
      </c>
      <c r="K283" s="302">
        <v>7.7652172124909589</v>
      </c>
      <c r="L283" s="302">
        <f t="shared" si="93"/>
        <v>17.166856202234079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11.045649873566024</v>
      </c>
      <c r="C284" s="302">
        <v>1.1953233767955431</v>
      </c>
      <c r="D284" s="302">
        <f t="shared" si="91"/>
        <v>12.240973250361566</v>
      </c>
      <c r="E284" s="303"/>
      <c r="F284" s="302">
        <v>15.473406145994991</v>
      </c>
      <c r="G284" s="302">
        <v>1.3099451385494936</v>
      </c>
      <c r="H284" s="302">
        <f t="shared" si="92"/>
        <v>16.783351284544484</v>
      </c>
      <c r="I284" s="303"/>
      <c r="J284" s="302">
        <v>13.876738601976133</v>
      </c>
      <c r="K284" s="302">
        <v>0.97049880040366621</v>
      </c>
      <c r="L284" s="302">
        <f t="shared" si="93"/>
        <v>14.847237402379799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0.31724456158104425</v>
      </c>
      <c r="C285" s="302">
        <v>2.2735712804155574</v>
      </c>
      <c r="D285" s="302">
        <f t="shared" si="91"/>
        <v>2.5908158419966019</v>
      </c>
      <c r="E285" s="303"/>
      <c r="F285" s="302">
        <v>0.55229353480558174</v>
      </c>
      <c r="G285" s="302">
        <v>1.752681125991296</v>
      </c>
      <c r="H285" s="302">
        <f t="shared" si="92"/>
        <v>2.3049746607968777</v>
      </c>
      <c r="I285" s="303"/>
      <c r="J285" s="302">
        <v>0.85095409740768357</v>
      </c>
      <c r="K285" s="302">
        <v>1.548277406066898</v>
      </c>
      <c r="L285" s="302">
        <f t="shared" si="93"/>
        <v>2.3992315034745815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0.94764781008096211</v>
      </c>
      <c r="C286" s="302">
        <v>0.57546510691846198</v>
      </c>
      <c r="D286" s="302">
        <f t="shared" si="91"/>
        <v>1.5231129169994242</v>
      </c>
      <c r="E286" s="303"/>
      <c r="F286" s="302">
        <v>2.0282315427029434</v>
      </c>
      <c r="G286" s="302">
        <v>0.66733064176486734</v>
      </c>
      <c r="H286" s="302">
        <f t="shared" si="92"/>
        <v>2.6955621844678106</v>
      </c>
      <c r="I286" s="303"/>
      <c r="J286" s="302">
        <v>2.2697660679221614</v>
      </c>
      <c r="K286" s="302">
        <v>0.96802669795074037</v>
      </c>
      <c r="L286" s="302">
        <f t="shared" si="93"/>
        <v>3.2377927658729018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1.5403611597856703</v>
      </c>
      <c r="C287" s="302">
        <v>0.95171614972178464</v>
      </c>
      <c r="D287" s="302">
        <f t="shared" si="91"/>
        <v>2.4920773095074549</v>
      </c>
      <c r="E287" s="303"/>
      <c r="F287" s="302">
        <v>2.0903788082129866</v>
      </c>
      <c r="G287" s="302">
        <v>0.89073567350487604</v>
      </c>
      <c r="H287" s="302">
        <f t="shared" si="92"/>
        <v>2.9811144817178628</v>
      </c>
      <c r="I287" s="303"/>
      <c r="J287" s="302">
        <v>2.0128299912439771</v>
      </c>
      <c r="K287" s="302">
        <v>1.0179403930278865</v>
      </c>
      <c r="L287" s="302">
        <f t="shared" si="93"/>
        <v>3.0307703842718636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9.655211268204375E-2</v>
      </c>
      <c r="C288" s="302">
        <v>1.0199535562966444</v>
      </c>
      <c r="D288" s="302">
        <f t="shared" si="91"/>
        <v>1.1165056689786881</v>
      </c>
      <c r="E288" s="303"/>
      <c r="F288" s="302">
        <v>0.13127589646833213</v>
      </c>
      <c r="G288" s="302">
        <v>0.87422835088289486</v>
      </c>
      <c r="H288" s="302">
        <f t="shared" si="92"/>
        <v>1.005504247351227</v>
      </c>
      <c r="I288" s="303"/>
      <c r="J288" s="302">
        <v>0.1402404620561141</v>
      </c>
      <c r="K288" s="302">
        <v>0.78027893245769264</v>
      </c>
      <c r="L288" s="302">
        <f t="shared" si="93"/>
        <v>0.92051939451380671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1.3508727801605815</v>
      </c>
      <c r="C289" s="302">
        <v>1.1718922866902899</v>
      </c>
      <c r="D289" s="302">
        <f t="shared" si="91"/>
        <v>2.5227650668508712</v>
      </c>
      <c r="E289" s="303"/>
      <c r="F289" s="302">
        <v>1.6806607417390858</v>
      </c>
      <c r="G289" s="302">
        <v>0.94509329936337783</v>
      </c>
      <c r="H289" s="302">
        <f t="shared" si="92"/>
        <v>2.6257540411024634</v>
      </c>
      <c r="I289" s="303"/>
      <c r="J289" s="302">
        <v>1.5331195083283542</v>
      </c>
      <c r="K289" s="302">
        <v>0.8114322202279669</v>
      </c>
      <c r="L289" s="302">
        <f t="shared" si="93"/>
        <v>2.3445517285563211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29.662939343818845</v>
      </c>
      <c r="C291" s="311">
        <f t="shared" ref="C291:D291" si="94">SUM(C281:C289)</f>
        <v>36.954060656181198</v>
      </c>
      <c r="D291" s="311">
        <f t="shared" si="94"/>
        <v>66.617000000000033</v>
      </c>
      <c r="E291" s="311"/>
      <c r="F291" s="311">
        <f t="shared" ref="F291:H291" si="95">SUM(F281:F289)</f>
        <v>49.681286830793923</v>
      </c>
      <c r="G291" s="311">
        <f t="shared" si="95"/>
        <v>42.313713169206196</v>
      </c>
      <c r="H291" s="311">
        <f t="shared" si="95"/>
        <v>91.995000000000118</v>
      </c>
      <c r="I291" s="311"/>
      <c r="J291" s="311">
        <f t="shared" ref="J291:L291" si="96">SUM(J281:J289)</f>
        <v>55.487999437815809</v>
      </c>
      <c r="K291" s="311">
        <f t="shared" si="96"/>
        <v>44.52100056218417</v>
      </c>
      <c r="L291" s="311">
        <f t="shared" si="96"/>
        <v>100.00899999999999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3.2443893130561214</v>
      </c>
      <c r="C298" s="302">
        <v>8.1622630231278954</v>
      </c>
      <c r="D298" s="302">
        <f>SUM(B298:C298)</f>
        <v>11.406652336184017</v>
      </c>
      <c r="E298" s="303"/>
      <c r="F298" s="302">
        <v>2.8415441042147931</v>
      </c>
      <c r="G298" s="302">
        <v>7.2203642050508208</v>
      </c>
      <c r="H298" s="302">
        <f>SUM(F298:G298)</f>
        <v>10.061908309265615</v>
      </c>
      <c r="I298" s="303"/>
      <c r="J298" s="302">
        <v>3.0796480215529782</v>
      </c>
      <c r="K298" s="302">
        <v>7.8399672607142739</v>
      </c>
      <c r="L298" s="302">
        <f>SUM(J298:K298)</f>
        <v>10.919615282267252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4.1474701197828647</v>
      </c>
      <c r="C299" s="302">
        <v>6.9799589280634411</v>
      </c>
      <c r="D299" s="302">
        <f t="shared" ref="D299:D306" si="97">SUM(B299:C299)</f>
        <v>11.127429047846306</v>
      </c>
      <c r="E299" s="303"/>
      <c r="F299" s="302">
        <v>3.7958684957922633</v>
      </c>
      <c r="G299" s="302">
        <v>6.7985018139507467</v>
      </c>
      <c r="H299" s="302">
        <f t="shared" ref="H299:H306" si="98">SUM(F299:G299)</f>
        <v>10.59437030974301</v>
      </c>
      <c r="I299" s="303"/>
      <c r="J299" s="302">
        <v>5.0217988031087302</v>
      </c>
      <c r="K299" s="302">
        <v>9.6284388302037431</v>
      </c>
      <c r="L299" s="302">
        <f t="shared" ref="L299:L306" si="99">SUM(J299:K299)</f>
        <v>14.650237633312473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5.414868880320002</v>
      </c>
      <c r="C300" s="302">
        <v>9.5974538480532825</v>
      </c>
      <c r="D300" s="302">
        <f t="shared" si="97"/>
        <v>15.012322728373285</v>
      </c>
      <c r="E300" s="303"/>
      <c r="F300" s="302">
        <v>4.43779017998129</v>
      </c>
      <c r="G300" s="302">
        <v>8.1583249773867692</v>
      </c>
      <c r="H300" s="302">
        <f t="shared" si="98"/>
        <v>12.596115157368059</v>
      </c>
      <c r="I300" s="303"/>
      <c r="J300" s="302">
        <v>5.6671173157444228</v>
      </c>
      <c r="K300" s="302">
        <v>8.3388427955800495</v>
      </c>
      <c r="L300" s="302">
        <f t="shared" si="99"/>
        <v>14.005960111324473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10.869882887464962</v>
      </c>
      <c r="C301" s="302">
        <v>2.3972094569359403</v>
      </c>
      <c r="D301" s="302">
        <f t="shared" si="97"/>
        <v>13.267092344400902</v>
      </c>
      <c r="E301" s="303"/>
      <c r="F301" s="302">
        <v>7.1982109765616151</v>
      </c>
      <c r="G301" s="302">
        <v>2.0770349094981602</v>
      </c>
      <c r="H301" s="302">
        <f t="shared" si="98"/>
        <v>9.2752458860597748</v>
      </c>
      <c r="I301" s="303"/>
      <c r="J301" s="302">
        <v>7.5430220854869345</v>
      </c>
      <c r="K301" s="302">
        <v>2.4475731648293899</v>
      </c>
      <c r="L301" s="302">
        <f t="shared" si="99"/>
        <v>9.9905952503163249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0.69077532170620493</v>
      </c>
      <c r="C302" s="302">
        <v>4.2531755715871897</v>
      </c>
      <c r="D302" s="302">
        <f t="shared" si="97"/>
        <v>4.9439508932933949</v>
      </c>
      <c r="E302" s="303"/>
      <c r="F302" s="302">
        <v>0.58459633970808189</v>
      </c>
      <c r="G302" s="302">
        <v>2.685417853705367</v>
      </c>
      <c r="H302" s="302">
        <f t="shared" si="98"/>
        <v>3.270014193413449</v>
      </c>
      <c r="I302" s="303"/>
      <c r="J302" s="302">
        <v>0.95231126215729678</v>
      </c>
      <c r="K302" s="302">
        <v>2.719302491038154</v>
      </c>
      <c r="L302" s="302">
        <f t="shared" si="99"/>
        <v>3.6716137531954507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6.9571613946076045</v>
      </c>
      <c r="C303" s="302">
        <v>2.4203240820551937</v>
      </c>
      <c r="D303" s="302">
        <f t="shared" si="97"/>
        <v>9.3774854766627982</v>
      </c>
      <c r="E303" s="303"/>
      <c r="F303" s="302">
        <v>4.879203150050671</v>
      </c>
      <c r="G303" s="302">
        <v>2.1764749488299118</v>
      </c>
      <c r="H303" s="302">
        <f t="shared" si="98"/>
        <v>7.0556780988805823</v>
      </c>
      <c r="I303" s="303"/>
      <c r="J303" s="302">
        <v>5.8277359387173835</v>
      </c>
      <c r="K303" s="302">
        <v>2.8933393950078261</v>
      </c>
      <c r="L303" s="302">
        <f t="shared" si="99"/>
        <v>8.72107533372521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3.5190842161942739</v>
      </c>
      <c r="C304" s="302">
        <v>3.389499856127614</v>
      </c>
      <c r="D304" s="302">
        <f t="shared" si="97"/>
        <v>6.9085840723218883</v>
      </c>
      <c r="E304" s="303"/>
      <c r="F304" s="302">
        <v>2.4932272811592564</v>
      </c>
      <c r="G304" s="302">
        <v>2.563136787146497</v>
      </c>
      <c r="H304" s="302">
        <f t="shared" si="98"/>
        <v>5.0563640683057534</v>
      </c>
      <c r="I304" s="303"/>
      <c r="J304" s="302">
        <v>3.219923247977944</v>
      </c>
      <c r="K304" s="302">
        <v>3.0016020816152973</v>
      </c>
      <c r="L304" s="302">
        <f t="shared" si="99"/>
        <v>6.2215253295932413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0.40968091179617594</v>
      </c>
      <c r="C305" s="302">
        <v>5.2868339142809875</v>
      </c>
      <c r="D305" s="302">
        <f t="shared" si="97"/>
        <v>5.6965148260771636</v>
      </c>
      <c r="E305" s="303"/>
      <c r="F305" s="302">
        <v>0.21813893801952494</v>
      </c>
      <c r="G305" s="302">
        <v>3.75641427174632</v>
      </c>
      <c r="H305" s="302">
        <f t="shared" si="98"/>
        <v>3.9745532097658449</v>
      </c>
      <c r="I305" s="303"/>
      <c r="J305" s="302">
        <v>0.33269492773570614</v>
      </c>
      <c r="K305" s="302">
        <v>3.4911572953640309</v>
      </c>
      <c r="L305" s="302">
        <f t="shared" si="99"/>
        <v>3.8238522230997369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12.364208200436588</v>
      </c>
      <c r="C306" s="302">
        <v>21.44676007440367</v>
      </c>
      <c r="D306" s="302">
        <f t="shared" si="97"/>
        <v>33.810968274840256</v>
      </c>
      <c r="E306" s="303"/>
      <c r="F306" s="302">
        <v>7.1896661594776177</v>
      </c>
      <c r="G306" s="302">
        <v>13.829084607720333</v>
      </c>
      <c r="H306" s="302">
        <f t="shared" si="98"/>
        <v>21.01875076719795</v>
      </c>
      <c r="I306" s="303"/>
      <c r="J306" s="302">
        <v>6.3280178075188811</v>
      </c>
      <c r="K306" s="302">
        <v>15.214507275646985</v>
      </c>
      <c r="L306" s="302">
        <f t="shared" si="99"/>
        <v>21.542525083165867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47.617521245364792</v>
      </c>
      <c r="C308" s="311">
        <f t="shared" ref="C308:D308" si="100">SUM(C298:C306)</f>
        <v>63.933478754635217</v>
      </c>
      <c r="D308" s="311">
        <f t="shared" si="100"/>
        <v>111.55100000000002</v>
      </c>
      <c r="E308" s="311"/>
      <c r="F308" s="311">
        <f t="shared" ref="F308:H308" si="101">SUM(F298:F306)</f>
        <v>33.638245624965116</v>
      </c>
      <c r="G308" s="311">
        <f t="shared" si="101"/>
        <v>49.264754375034926</v>
      </c>
      <c r="H308" s="311">
        <f t="shared" si="101"/>
        <v>82.903000000000048</v>
      </c>
      <c r="I308" s="311"/>
      <c r="J308" s="311">
        <f t="shared" ref="J308:L308" si="102">SUM(J298:J306)</f>
        <v>37.97226941000028</v>
      </c>
      <c r="K308" s="311">
        <f t="shared" si="102"/>
        <v>55.574730589999753</v>
      </c>
      <c r="L308" s="311">
        <f t="shared" si="102"/>
        <v>93.547000000000025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1.4181326559703935</v>
      </c>
      <c r="C315" s="302">
        <v>2.0736561919512151</v>
      </c>
      <c r="D315" s="302">
        <f>SUM(B315:C315)</f>
        <v>3.4917888479216086</v>
      </c>
      <c r="E315" s="303"/>
      <c r="F315" s="302">
        <v>1.7806178856462951</v>
      </c>
      <c r="G315" s="302">
        <v>2.1063872105893133</v>
      </c>
      <c r="H315" s="302">
        <f>SUM(F315:G315)</f>
        <v>3.8870050962356082</v>
      </c>
      <c r="I315" s="303"/>
      <c r="J315" s="302">
        <v>2.0705271295145282</v>
      </c>
      <c r="K315" s="302">
        <v>2.334516955897227</v>
      </c>
      <c r="L315" s="302">
        <f>SUM(J315:K315)</f>
        <v>4.4050440854117552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5.4183056486342327</v>
      </c>
      <c r="C316" s="302">
        <v>3.4444634613950402</v>
      </c>
      <c r="D316" s="302">
        <f t="shared" ref="D316:D323" si="103">SUM(B316:C316)</f>
        <v>8.8627691100292729</v>
      </c>
      <c r="E316" s="303"/>
      <c r="F316" s="302">
        <v>6.8453415420479367</v>
      </c>
      <c r="G316" s="302">
        <v>3.8029607667301608</v>
      </c>
      <c r="H316" s="302">
        <f t="shared" ref="H316:H323" si="104">SUM(F316:G316)</f>
        <v>10.648302308778097</v>
      </c>
      <c r="I316" s="303"/>
      <c r="J316" s="302">
        <v>8.5185021392793399</v>
      </c>
      <c r="K316" s="302">
        <v>5.5253556449493475</v>
      </c>
      <c r="L316" s="302">
        <f t="shared" ref="L316:L323" si="105">SUM(J316:K316)</f>
        <v>14.043857784228688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5.3186941930996534</v>
      </c>
      <c r="C317" s="302">
        <v>9.2428138898636956</v>
      </c>
      <c r="D317" s="302">
        <f t="shared" si="103"/>
        <v>14.56150808296335</v>
      </c>
      <c r="E317" s="303"/>
      <c r="F317" s="302">
        <v>5.9566262011384801</v>
      </c>
      <c r="G317" s="302">
        <v>8.9499227358154503</v>
      </c>
      <c r="H317" s="302">
        <f t="shared" si="104"/>
        <v>14.90654893695393</v>
      </c>
      <c r="I317" s="303"/>
      <c r="J317" s="302">
        <v>7.892902468094932</v>
      </c>
      <c r="K317" s="302">
        <v>8.424273544536474</v>
      </c>
      <c r="L317" s="302">
        <f t="shared" si="105"/>
        <v>16.317176012631407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8.5399425186642546</v>
      </c>
      <c r="C318" s="302">
        <v>1.3872943269317255</v>
      </c>
      <c r="D318" s="302">
        <f t="shared" si="103"/>
        <v>9.9272368455959796</v>
      </c>
      <c r="E318" s="303"/>
      <c r="F318" s="302">
        <v>7.3518471384492425</v>
      </c>
      <c r="G318" s="302">
        <v>1.2951759598891059</v>
      </c>
      <c r="H318" s="302">
        <f t="shared" si="104"/>
        <v>8.647023098338348</v>
      </c>
      <c r="I318" s="303"/>
      <c r="J318" s="302">
        <v>5.9314376946278315</v>
      </c>
      <c r="K318" s="302">
        <v>1.220334359254529</v>
      </c>
      <c r="L318" s="302">
        <f t="shared" si="105"/>
        <v>7.151772053882361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0.10558236126086706</v>
      </c>
      <c r="C319" s="302">
        <v>0.26428360148356167</v>
      </c>
      <c r="D319" s="302">
        <f t="shared" si="103"/>
        <v>0.36986596274442873</v>
      </c>
      <c r="E319" s="303"/>
      <c r="F319" s="302">
        <v>0.11098488254406641</v>
      </c>
      <c r="G319" s="302">
        <v>0.16820161048703378</v>
      </c>
      <c r="H319" s="302">
        <f t="shared" si="104"/>
        <v>0.27918649303110021</v>
      </c>
      <c r="I319" s="303"/>
      <c r="J319" s="302">
        <v>0.22131032287141419</v>
      </c>
      <c r="K319" s="302">
        <v>0.15526458818349331</v>
      </c>
      <c r="L319" s="302">
        <f t="shared" si="105"/>
        <v>0.37657491105490748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2.0835696963165011</v>
      </c>
      <c r="C320" s="302">
        <v>0.59417552668025064</v>
      </c>
      <c r="D320" s="302">
        <f t="shared" si="103"/>
        <v>2.6777452229967516</v>
      </c>
      <c r="E320" s="303"/>
      <c r="F320" s="302">
        <v>1.9300398286277458</v>
      </c>
      <c r="G320" s="302">
        <v>0.54263671642652134</v>
      </c>
      <c r="H320" s="302">
        <f t="shared" si="104"/>
        <v>2.4726765450542674</v>
      </c>
      <c r="I320" s="303"/>
      <c r="J320" s="302">
        <v>2.1002328306413247</v>
      </c>
      <c r="K320" s="302">
        <v>0.63974222603079023</v>
      </c>
      <c r="L320" s="302">
        <f t="shared" si="105"/>
        <v>2.7399750566721148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0.7435414405635149</v>
      </c>
      <c r="C321" s="302">
        <v>0.21083688966644865</v>
      </c>
      <c r="D321" s="302">
        <f t="shared" si="103"/>
        <v>0.95437833022996355</v>
      </c>
      <c r="E321" s="303"/>
      <c r="F321" s="302">
        <v>0.72563521551342791</v>
      </c>
      <c r="G321" s="302">
        <v>0.17809011309388581</v>
      </c>
      <c r="H321" s="302">
        <f t="shared" si="104"/>
        <v>0.90372532860731369</v>
      </c>
      <c r="I321" s="303"/>
      <c r="J321" s="302">
        <v>0.77618513052313154</v>
      </c>
      <c r="K321" s="302">
        <v>0.24636016288512444</v>
      </c>
      <c r="L321" s="302">
        <f t="shared" si="105"/>
        <v>1.022545293408256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9.8781031007222228E-2</v>
      </c>
      <c r="C322" s="302">
        <v>0.12160474341842976</v>
      </c>
      <c r="D322" s="302">
        <f t="shared" si="103"/>
        <v>0.22038577442565199</v>
      </c>
      <c r="E322" s="303"/>
      <c r="F322" s="302">
        <v>8.2337872268496329E-2</v>
      </c>
      <c r="G322" s="302">
        <v>8.8361034347162568E-2</v>
      </c>
      <c r="H322" s="302">
        <f t="shared" si="104"/>
        <v>0.1706989066156589</v>
      </c>
      <c r="I322" s="303"/>
      <c r="J322" s="302">
        <v>0.17281206200990346</v>
      </c>
      <c r="K322" s="302">
        <v>6.6710128869706925E-2</v>
      </c>
      <c r="L322" s="302">
        <f t="shared" si="105"/>
        <v>0.23952219087961038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0.78921446976736742</v>
      </c>
      <c r="C323" s="302">
        <v>0.69510735332564932</v>
      </c>
      <c r="D323" s="302">
        <f t="shared" si="103"/>
        <v>1.4843218230930169</v>
      </c>
      <c r="E323" s="303"/>
      <c r="F323" s="302">
        <v>0.78600895308695951</v>
      </c>
      <c r="G323" s="302">
        <v>0.50282433329874676</v>
      </c>
      <c r="H323" s="302">
        <f t="shared" si="104"/>
        <v>1.2888332863857062</v>
      </c>
      <c r="I323" s="303"/>
      <c r="J323" s="302">
        <v>0.88614497020452199</v>
      </c>
      <c r="K323" s="302">
        <v>0.50938764162639161</v>
      </c>
      <c r="L323" s="302">
        <f t="shared" si="105"/>
        <v>1.3955326118309137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24.515764015284006</v>
      </c>
      <c r="C325" s="311">
        <f t="shared" ref="C325:D325" si="106">SUM(C315:C323)</f>
        <v>18.03423598471602</v>
      </c>
      <c r="D325" s="311">
        <f t="shared" si="106"/>
        <v>42.550000000000026</v>
      </c>
      <c r="E325" s="311"/>
      <c r="F325" s="311">
        <f t="shared" ref="F325:H325" si="107">SUM(F315:F323)</f>
        <v>25.56943951932265</v>
      </c>
      <c r="G325" s="311">
        <f t="shared" si="107"/>
        <v>17.634560480677383</v>
      </c>
      <c r="H325" s="311">
        <f t="shared" si="107"/>
        <v>43.204000000000036</v>
      </c>
      <c r="I325" s="311"/>
      <c r="J325" s="311">
        <f t="shared" ref="J325:L325" si="108">SUM(J315:J323)</f>
        <v>28.570054747766928</v>
      </c>
      <c r="K325" s="311">
        <f t="shared" si="108"/>
        <v>19.121945252233086</v>
      </c>
      <c r="L325" s="311">
        <f t="shared" si="108"/>
        <v>47.692000000000021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1.3044826796777871</v>
      </c>
      <c r="C332" s="302">
        <v>1.2162866607843703</v>
      </c>
      <c r="D332" s="302">
        <f>SUM(B332:C332)</f>
        <v>2.5207693404621576</v>
      </c>
      <c r="E332" s="303"/>
      <c r="F332" s="302">
        <v>1.7310165041829724</v>
      </c>
      <c r="G332" s="302">
        <v>1.1972189042878705</v>
      </c>
      <c r="H332" s="302">
        <f>SUM(F332:G332)</f>
        <v>2.9282354084708428</v>
      </c>
      <c r="I332" s="303"/>
      <c r="J332" s="302">
        <v>1.9907950974958404</v>
      </c>
      <c r="K332" s="302">
        <v>1.0729373560198132</v>
      </c>
      <c r="L332" s="302">
        <f>SUM(J332:K332)</f>
        <v>3.0637324535156534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22.221164863861262</v>
      </c>
      <c r="C333" s="302">
        <v>16.525704386268934</v>
      </c>
      <c r="D333" s="302">
        <f t="shared" ref="D333:D340" si="109">SUM(B333:C333)</f>
        <v>38.746869250130196</v>
      </c>
      <c r="E333" s="303"/>
      <c r="F333" s="302">
        <v>26.12498759938088</v>
      </c>
      <c r="G333" s="302">
        <v>16.747102224012014</v>
      </c>
      <c r="H333" s="302">
        <f t="shared" ref="H333:H340" si="110">SUM(F333:G333)</f>
        <v>42.872089823392898</v>
      </c>
      <c r="I333" s="303"/>
      <c r="J333" s="302">
        <v>26.022143015406613</v>
      </c>
      <c r="K333" s="302">
        <v>16.829583938017013</v>
      </c>
      <c r="L333" s="302">
        <f t="shared" ref="L333:L340" si="111">SUM(J333:K333)</f>
        <v>42.851726953423622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4.8231409008964947</v>
      </c>
      <c r="C334" s="302">
        <v>2.8080160349398167</v>
      </c>
      <c r="D334" s="302">
        <f t="shared" si="109"/>
        <v>7.6311569358363114</v>
      </c>
      <c r="E334" s="303"/>
      <c r="F334" s="302">
        <v>5.4832721839934537</v>
      </c>
      <c r="G334" s="302">
        <v>2.840879656458593</v>
      </c>
      <c r="H334" s="302">
        <f t="shared" si="110"/>
        <v>8.3241518404520463</v>
      </c>
      <c r="I334" s="303"/>
      <c r="J334" s="302">
        <v>7.8178568568032079</v>
      </c>
      <c r="K334" s="302">
        <v>2.3542437901251385</v>
      </c>
      <c r="L334" s="302">
        <f t="shared" si="111"/>
        <v>10.172100646928346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5.1934967506769976</v>
      </c>
      <c r="C335" s="302">
        <v>0.67027311956298785</v>
      </c>
      <c r="D335" s="302">
        <f t="shared" si="109"/>
        <v>5.8637698702399854</v>
      </c>
      <c r="E335" s="303"/>
      <c r="F335" s="302">
        <v>4.7537711746480564</v>
      </c>
      <c r="G335" s="302">
        <v>0.58498025241804119</v>
      </c>
      <c r="H335" s="302">
        <f t="shared" si="110"/>
        <v>5.3387514270660974</v>
      </c>
      <c r="I335" s="303"/>
      <c r="J335" s="302">
        <v>2.5597696401459467</v>
      </c>
      <c r="K335" s="302">
        <v>0.48485995315184516</v>
      </c>
      <c r="L335" s="302">
        <f t="shared" si="111"/>
        <v>3.0446295932977918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0.80988408701314973</v>
      </c>
      <c r="C336" s="302">
        <v>0.5817200912829098</v>
      </c>
      <c r="D336" s="302">
        <f t="shared" si="109"/>
        <v>1.3916041782960595</v>
      </c>
      <c r="E336" s="303"/>
      <c r="F336" s="302">
        <v>0.68075852674239579</v>
      </c>
      <c r="G336" s="302">
        <v>0.3596794623929197</v>
      </c>
      <c r="H336" s="302">
        <f t="shared" si="110"/>
        <v>1.0404379891353155</v>
      </c>
      <c r="I336" s="303"/>
      <c r="J336" s="302">
        <v>0.43200977098764259</v>
      </c>
      <c r="K336" s="302">
        <v>0.24439685645927023</v>
      </c>
      <c r="L336" s="302">
        <f t="shared" si="111"/>
        <v>0.67640662744691282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25.725510195375559</v>
      </c>
      <c r="C337" s="302">
        <v>3.1339061716151488</v>
      </c>
      <c r="D337" s="302">
        <f t="shared" si="109"/>
        <v>28.859416366990708</v>
      </c>
      <c r="E337" s="303"/>
      <c r="F337" s="302">
        <v>24.389417350038588</v>
      </c>
      <c r="G337" s="302">
        <v>3.0084035732368091</v>
      </c>
      <c r="H337" s="302">
        <f t="shared" si="110"/>
        <v>27.397820923275397</v>
      </c>
      <c r="I337" s="303"/>
      <c r="J337" s="302">
        <v>25.100049374357965</v>
      </c>
      <c r="K337" s="302">
        <v>3.3323749086035619</v>
      </c>
      <c r="L337" s="302">
        <f t="shared" si="111"/>
        <v>28.432424282961527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0.43118890810593868</v>
      </c>
      <c r="C338" s="302">
        <v>0.16154170121503192</v>
      </c>
      <c r="D338" s="302">
        <f t="shared" si="109"/>
        <v>0.59273060932097055</v>
      </c>
      <c r="E338" s="303"/>
      <c r="F338" s="302">
        <v>0.40837735849396767</v>
      </c>
      <c r="G338" s="302">
        <v>0.13682748678064069</v>
      </c>
      <c r="H338" s="302">
        <f t="shared" si="110"/>
        <v>0.54520484527460833</v>
      </c>
      <c r="I338" s="303"/>
      <c r="J338" s="302">
        <v>0.40935882460400241</v>
      </c>
      <c r="K338" s="302">
        <v>0.15572981785764842</v>
      </c>
      <c r="L338" s="302">
        <f t="shared" si="111"/>
        <v>0.5650886424616508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0.38474940888099463</v>
      </c>
      <c r="C339" s="302">
        <v>1.0669893999660933</v>
      </c>
      <c r="D339" s="302">
        <f t="shared" si="109"/>
        <v>1.4517388088470879</v>
      </c>
      <c r="E339" s="303"/>
      <c r="F339" s="302">
        <v>0.46610999449085505</v>
      </c>
      <c r="G339" s="302">
        <v>1.1567507171751028</v>
      </c>
      <c r="H339" s="302">
        <f t="shared" si="110"/>
        <v>1.6228607116659579</v>
      </c>
      <c r="I339" s="303"/>
      <c r="J339" s="302">
        <v>0.37101634273419148</v>
      </c>
      <c r="K339" s="302">
        <v>1.1283759005299185</v>
      </c>
      <c r="L339" s="302">
        <f t="shared" si="111"/>
        <v>1.49939224326411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5.4699071018427139</v>
      </c>
      <c r="C340" s="302">
        <v>1.245037538033827</v>
      </c>
      <c r="D340" s="302">
        <f t="shared" si="109"/>
        <v>6.7149446398765411</v>
      </c>
      <c r="E340" s="303"/>
      <c r="F340" s="302">
        <v>4.415201530910517</v>
      </c>
      <c r="G340" s="302">
        <v>0.89224550035642536</v>
      </c>
      <c r="H340" s="302">
        <f t="shared" si="110"/>
        <v>5.3074470312669426</v>
      </c>
      <c r="I340" s="303"/>
      <c r="J340" s="302">
        <v>2.42146122973387</v>
      </c>
      <c r="K340" s="302">
        <v>0.72603732696663625</v>
      </c>
      <c r="L340" s="302">
        <f t="shared" si="111"/>
        <v>3.1474985567005063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66.363524896330887</v>
      </c>
      <c r="C342" s="311">
        <f t="shared" ref="C342:D342" si="112">SUM(C332:C340)</f>
        <v>27.409475103669124</v>
      </c>
      <c r="D342" s="311">
        <f t="shared" si="112"/>
        <v>93.772999999999996</v>
      </c>
      <c r="E342" s="311"/>
      <c r="F342" s="311">
        <f t="shared" ref="F342:H342" si="113">SUM(F332:F340)</f>
        <v>68.452912222881679</v>
      </c>
      <c r="G342" s="311">
        <f t="shared" si="113"/>
        <v>26.924087777118412</v>
      </c>
      <c r="H342" s="311">
        <f t="shared" si="113"/>
        <v>95.377000000000123</v>
      </c>
      <c r="I342" s="311"/>
      <c r="J342" s="311">
        <f t="shared" ref="J342:L342" si="114">SUM(J332:J340)</f>
        <v>67.124460152269279</v>
      </c>
      <c r="K342" s="311">
        <f t="shared" si="114"/>
        <v>26.328539847730845</v>
      </c>
      <c r="L342" s="311">
        <f t="shared" si="114"/>
        <v>93.453000000000117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3.4902249080571472</v>
      </c>
      <c r="C349" s="302">
        <v>1.7437724083279884</v>
      </c>
      <c r="D349" s="302">
        <f>SUM(B349:C349)</f>
        <v>5.2339973163851354</v>
      </c>
      <c r="E349" s="303"/>
      <c r="F349" s="302">
        <v>4.3438284770285334</v>
      </c>
      <c r="G349" s="302">
        <v>1.7702476258335973</v>
      </c>
      <c r="H349" s="302">
        <f>SUM(F349:G349)</f>
        <v>6.1140761028621302</v>
      </c>
      <c r="I349" s="303"/>
      <c r="J349" s="302">
        <v>4.9851117983987212</v>
      </c>
      <c r="K349" s="302">
        <v>1.6342961595998604</v>
      </c>
      <c r="L349" s="302">
        <f>SUM(J349:K349)</f>
        <v>6.6194079579985816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27.259612289107011</v>
      </c>
      <c r="C350" s="302">
        <v>8.7137267485112258</v>
      </c>
      <c r="D350" s="302">
        <f t="shared" ref="D350:D357" si="115">SUM(B350:C350)</f>
        <v>35.973339037618238</v>
      </c>
      <c r="E350" s="303"/>
      <c r="F350" s="302">
        <v>31.639801980984629</v>
      </c>
      <c r="G350" s="302">
        <v>10.100175803279008</v>
      </c>
      <c r="H350" s="302">
        <f t="shared" ref="H350:H357" si="116">SUM(F350:G350)</f>
        <v>41.739977784263637</v>
      </c>
      <c r="I350" s="303"/>
      <c r="J350" s="302">
        <v>35.488175427576508</v>
      </c>
      <c r="K350" s="302">
        <v>10.034575810032216</v>
      </c>
      <c r="L350" s="302">
        <f t="shared" ref="L350:L357" si="117">SUM(J350:K350)</f>
        <v>45.522751237608723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12.489742641905472</v>
      </c>
      <c r="C351" s="302">
        <v>3.7544706473640477</v>
      </c>
      <c r="D351" s="302">
        <f t="shared" si="115"/>
        <v>16.244213289269521</v>
      </c>
      <c r="E351" s="303"/>
      <c r="F351" s="302">
        <v>14.21711028944592</v>
      </c>
      <c r="G351" s="302">
        <v>4.0542410137871183</v>
      </c>
      <c r="H351" s="302">
        <f t="shared" si="116"/>
        <v>18.27135130323304</v>
      </c>
      <c r="I351" s="303"/>
      <c r="J351" s="302">
        <v>25.299800868596279</v>
      </c>
      <c r="K351" s="302">
        <v>5.0716509251057751</v>
      </c>
      <c r="L351" s="302">
        <f t="shared" si="117"/>
        <v>30.371451793702054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9.8382822411808046</v>
      </c>
      <c r="C352" s="302">
        <v>1.4219655040838246</v>
      </c>
      <c r="D352" s="302">
        <f t="shared" si="115"/>
        <v>11.260247745264628</v>
      </c>
      <c r="E352" s="303"/>
      <c r="F352" s="302">
        <v>8.9057128982174998</v>
      </c>
      <c r="G352" s="302">
        <v>1.3493656789319493</v>
      </c>
      <c r="H352" s="302">
        <f t="shared" si="116"/>
        <v>10.255078577149449</v>
      </c>
      <c r="I352" s="303"/>
      <c r="J352" s="302">
        <v>5.7678122662040554</v>
      </c>
      <c r="K352" s="302">
        <v>1.1500568368593194</v>
      </c>
      <c r="L352" s="302">
        <f t="shared" si="117"/>
        <v>6.9178691030633743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0.80559687998304153</v>
      </c>
      <c r="C353" s="302">
        <v>0.69746239879383287</v>
      </c>
      <c r="D353" s="302">
        <f t="shared" si="115"/>
        <v>1.5030592787768744</v>
      </c>
      <c r="E353" s="303"/>
      <c r="F353" s="302">
        <v>0.67003785484682721</v>
      </c>
      <c r="G353" s="302">
        <v>0.48646925062514612</v>
      </c>
      <c r="H353" s="302">
        <f t="shared" si="116"/>
        <v>1.1565071054719733</v>
      </c>
      <c r="I353" s="303"/>
      <c r="J353" s="302">
        <v>0.51308700086467585</v>
      </c>
      <c r="K353" s="302">
        <v>0.3332317526707026</v>
      </c>
      <c r="L353" s="302">
        <f t="shared" si="117"/>
        <v>0.84631875353537844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45.966835404329608</v>
      </c>
      <c r="C354" s="302">
        <v>8.9476158669827459</v>
      </c>
      <c r="D354" s="302">
        <f t="shared" si="115"/>
        <v>54.914451271312352</v>
      </c>
      <c r="E354" s="303"/>
      <c r="F354" s="302">
        <v>45.306955255254366</v>
      </c>
      <c r="G354" s="302">
        <v>9.0983918527177696</v>
      </c>
      <c r="H354" s="302">
        <f t="shared" si="116"/>
        <v>54.405347107972133</v>
      </c>
      <c r="I354" s="303"/>
      <c r="J354" s="302">
        <v>48.272586813572993</v>
      </c>
      <c r="K354" s="302">
        <v>12.846155945812857</v>
      </c>
      <c r="L354" s="302">
        <f t="shared" si="117"/>
        <v>61.118742759385853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1.307554374434198</v>
      </c>
      <c r="C355" s="302">
        <v>0.3445616597040671</v>
      </c>
      <c r="D355" s="302">
        <f t="shared" si="115"/>
        <v>1.652116034138265</v>
      </c>
      <c r="E355" s="303"/>
      <c r="F355" s="302">
        <v>1.2048106645059462</v>
      </c>
      <c r="G355" s="302">
        <v>0.2869054252055937</v>
      </c>
      <c r="H355" s="302">
        <f t="shared" si="116"/>
        <v>1.4917160897115398</v>
      </c>
      <c r="I355" s="303"/>
      <c r="J355" s="302">
        <v>1.2968150972783588</v>
      </c>
      <c r="K355" s="302">
        <v>0.26945666171706523</v>
      </c>
      <c r="L355" s="302">
        <f t="shared" si="117"/>
        <v>1.566271758995424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0.3921159748366958</v>
      </c>
      <c r="C356" s="302">
        <v>0.32682925726475603</v>
      </c>
      <c r="D356" s="302">
        <f t="shared" si="115"/>
        <v>0.71894523210145178</v>
      </c>
      <c r="E356" s="303"/>
      <c r="F356" s="302">
        <v>0.32061093262661738</v>
      </c>
      <c r="G356" s="302">
        <v>0.2676360103163255</v>
      </c>
      <c r="H356" s="302">
        <f t="shared" si="116"/>
        <v>0.58824694294294289</v>
      </c>
      <c r="I356" s="303"/>
      <c r="J356" s="302">
        <v>0.14540195125032923</v>
      </c>
      <c r="K356" s="302">
        <v>0.15765598205787956</v>
      </c>
      <c r="L356" s="302">
        <f t="shared" si="117"/>
        <v>0.30305793330820879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2.7472393118648517</v>
      </c>
      <c r="C357" s="302">
        <v>1.3173914832685436</v>
      </c>
      <c r="D357" s="302">
        <f t="shared" si="115"/>
        <v>4.0646307951333949</v>
      </c>
      <c r="E357" s="303"/>
      <c r="F357" s="302">
        <v>2.0769959502438629</v>
      </c>
      <c r="G357" s="302">
        <v>0.97470303614953746</v>
      </c>
      <c r="H357" s="302">
        <f t="shared" si="116"/>
        <v>3.0516989863934003</v>
      </c>
      <c r="I357" s="303"/>
      <c r="J357" s="302">
        <v>1.4916278665043252</v>
      </c>
      <c r="K357" s="302">
        <v>0.72750083589807046</v>
      </c>
      <c r="L357" s="302">
        <f t="shared" si="117"/>
        <v>2.2191287024023958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104.29720402569885</v>
      </c>
      <c r="C359" s="311">
        <f t="shared" ref="C359:D359" si="118">SUM(C349:C357)</f>
        <v>27.267795974301027</v>
      </c>
      <c r="D359" s="311">
        <f t="shared" si="118"/>
        <v>131.56499999999983</v>
      </c>
      <c r="E359" s="311"/>
      <c r="F359" s="311">
        <f t="shared" ref="F359:H359" si="119">SUM(F349:F357)</f>
        <v>108.6858643031542</v>
      </c>
      <c r="G359" s="311">
        <f t="shared" si="119"/>
        <v>28.388135696846046</v>
      </c>
      <c r="H359" s="311">
        <f t="shared" si="119"/>
        <v>137.07400000000021</v>
      </c>
      <c r="I359" s="311"/>
      <c r="J359" s="311">
        <f t="shared" ref="J359:L359" si="120">SUM(J349:J357)</f>
        <v>123.26041909024626</v>
      </c>
      <c r="K359" s="311">
        <f t="shared" si="120"/>
        <v>32.224580909753747</v>
      </c>
      <c r="L359" s="311">
        <f t="shared" si="120"/>
        <v>155.48499999999999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0.57552489696125142</v>
      </c>
      <c r="C366" s="302">
        <v>1.7437128317827473</v>
      </c>
      <c r="D366" s="302">
        <f>SUM(B366:C366)</f>
        <v>2.3192377287439987</v>
      </c>
      <c r="E366" s="303"/>
      <c r="F366" s="302">
        <v>0.97778488918224182</v>
      </c>
      <c r="G366" s="302">
        <v>1.6124912142602859</v>
      </c>
      <c r="H366" s="302">
        <f>SUM(F366:G366)</f>
        <v>2.5902761034425277</v>
      </c>
      <c r="I366" s="303"/>
      <c r="J366" s="302">
        <v>0.97153628913241274</v>
      </c>
      <c r="K366" s="302">
        <v>1.641456428055639</v>
      </c>
      <c r="L366" s="302">
        <f>SUM(J366:K366)</f>
        <v>2.6129927171880518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1.2250213719262637</v>
      </c>
      <c r="C367" s="302">
        <v>2.3902900227573047</v>
      </c>
      <c r="D367" s="302">
        <f t="shared" ref="D367:D374" si="121">SUM(B367:C367)</f>
        <v>3.6153113946835687</v>
      </c>
      <c r="E367" s="303"/>
      <c r="F367" s="302">
        <v>2.1778506952253061</v>
      </c>
      <c r="G367" s="302">
        <v>2.1184058285032008</v>
      </c>
      <c r="H367" s="302">
        <f t="shared" ref="H367:H374" si="122">SUM(F367:G367)</f>
        <v>4.2962565237285073</v>
      </c>
      <c r="I367" s="303"/>
      <c r="J367" s="302">
        <v>2.351264646470876</v>
      </c>
      <c r="K367" s="302">
        <v>2.5299976278028673</v>
      </c>
      <c r="L367" s="302">
        <f t="shared" ref="L367:L374" si="123">SUM(J367:K367)</f>
        <v>4.8812622742737428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1.6893684133899192</v>
      </c>
      <c r="C368" s="302">
        <v>4.4184414428004395</v>
      </c>
      <c r="D368" s="302">
        <f t="shared" si="121"/>
        <v>6.1078098561903591</v>
      </c>
      <c r="E368" s="303"/>
      <c r="F368" s="302">
        <v>2.5241841130810871</v>
      </c>
      <c r="G368" s="302">
        <v>3.5786079173166376</v>
      </c>
      <c r="H368" s="302">
        <f t="shared" si="122"/>
        <v>6.1027920303977243</v>
      </c>
      <c r="I368" s="303"/>
      <c r="J368" s="302">
        <v>2.3069917779516662</v>
      </c>
      <c r="K368" s="302">
        <v>3.2016353140706753</v>
      </c>
      <c r="L368" s="302">
        <f t="shared" si="123"/>
        <v>5.5086270920223415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2.6153399265863824</v>
      </c>
      <c r="C369" s="302">
        <v>0.40728490867501432</v>
      </c>
      <c r="D369" s="302">
        <f t="shared" si="121"/>
        <v>3.0226248352613965</v>
      </c>
      <c r="E369" s="303"/>
      <c r="F369" s="302">
        <v>3.2939910884653929</v>
      </c>
      <c r="G369" s="302">
        <v>0.37112742657342329</v>
      </c>
      <c r="H369" s="302">
        <f t="shared" si="122"/>
        <v>3.6651185150388161</v>
      </c>
      <c r="I369" s="303"/>
      <c r="J369" s="302">
        <v>2.9940722156655437</v>
      </c>
      <c r="K369" s="302">
        <v>0.42532659539370621</v>
      </c>
      <c r="L369" s="302">
        <f t="shared" si="123"/>
        <v>3.4193988110592501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0.46157959336525162</v>
      </c>
      <c r="C370" s="302">
        <v>2.2816299332448651</v>
      </c>
      <c r="D370" s="302">
        <f t="shared" si="121"/>
        <v>2.7432095266101166</v>
      </c>
      <c r="E370" s="303"/>
      <c r="F370" s="302">
        <v>0.68239090928096635</v>
      </c>
      <c r="G370" s="302">
        <v>1.5794016947005205</v>
      </c>
      <c r="H370" s="302">
        <f t="shared" si="122"/>
        <v>2.2617926039814868</v>
      </c>
      <c r="I370" s="303"/>
      <c r="J370" s="302">
        <v>0.70925050164253989</v>
      </c>
      <c r="K370" s="302">
        <v>1.4709996734392807</v>
      </c>
      <c r="L370" s="302">
        <f t="shared" si="123"/>
        <v>2.1802501750818206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1.8713258470633682</v>
      </c>
      <c r="C371" s="302">
        <v>1.3382297306789286</v>
      </c>
      <c r="D371" s="302">
        <f t="shared" si="121"/>
        <v>3.2095555777422966</v>
      </c>
      <c r="E371" s="303"/>
      <c r="F371" s="302">
        <v>2.1749214534695747</v>
      </c>
      <c r="G371" s="302">
        <v>1.2214506091810635</v>
      </c>
      <c r="H371" s="302">
        <f t="shared" si="122"/>
        <v>3.396372062650638</v>
      </c>
      <c r="I371" s="303"/>
      <c r="J371" s="302">
        <v>1.7322858140859234</v>
      </c>
      <c r="K371" s="302">
        <v>1.3992785995395165</v>
      </c>
      <c r="L371" s="302">
        <f t="shared" si="123"/>
        <v>3.1315644136254397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0.50063424389284361</v>
      </c>
      <c r="C372" s="302">
        <v>0.83361501947952799</v>
      </c>
      <c r="D372" s="302">
        <f t="shared" si="121"/>
        <v>1.3342492633723717</v>
      </c>
      <c r="E372" s="303"/>
      <c r="F372" s="302">
        <v>0.63642901006929997</v>
      </c>
      <c r="G372" s="302">
        <v>0.72348950289188818</v>
      </c>
      <c r="H372" s="302">
        <f t="shared" si="122"/>
        <v>1.3599185129611882</v>
      </c>
      <c r="I372" s="303"/>
      <c r="J372" s="302">
        <v>0.60961537166309654</v>
      </c>
      <c r="K372" s="302">
        <v>0.77128920990122374</v>
      </c>
      <c r="L372" s="302">
        <f t="shared" si="123"/>
        <v>1.3809045815643204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2.2482010711251128E-2</v>
      </c>
      <c r="C373" s="302">
        <v>0.36879444786275006</v>
      </c>
      <c r="D373" s="302">
        <f t="shared" si="121"/>
        <v>0.39127645857400117</v>
      </c>
      <c r="E373" s="303"/>
      <c r="F373" s="302">
        <v>2.638741249176144E-2</v>
      </c>
      <c r="G373" s="302">
        <v>0.3003055335193226</v>
      </c>
      <c r="H373" s="302">
        <f t="shared" si="122"/>
        <v>0.32669294601108406</v>
      </c>
      <c r="I373" s="303"/>
      <c r="J373" s="302">
        <v>4.1023902473128503E-2</v>
      </c>
      <c r="K373" s="302">
        <v>0.26313768707452106</v>
      </c>
      <c r="L373" s="302">
        <f t="shared" si="123"/>
        <v>0.30416158954764955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1.3002522989707654</v>
      </c>
      <c r="C374" s="302">
        <v>1.5374730598511264</v>
      </c>
      <c r="D374" s="302">
        <f t="shared" si="121"/>
        <v>2.837725358821892</v>
      </c>
      <c r="E374" s="303"/>
      <c r="F374" s="302">
        <v>1.3784170622682956</v>
      </c>
      <c r="G374" s="302">
        <v>1.1443636395197057</v>
      </c>
      <c r="H374" s="302">
        <f t="shared" si="122"/>
        <v>2.5227807017880011</v>
      </c>
      <c r="I374" s="303"/>
      <c r="J374" s="302">
        <v>0.94844913389883478</v>
      </c>
      <c r="K374" s="302">
        <v>0.9203892117385386</v>
      </c>
      <c r="L374" s="302">
        <f t="shared" si="123"/>
        <v>1.8688383456373734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10.261528602867296</v>
      </c>
      <c r="C376" s="311">
        <f t="shared" ref="C376:D376" si="124">SUM(C366:C374)</f>
        <v>15.319471397132705</v>
      </c>
      <c r="D376" s="311">
        <f t="shared" si="124"/>
        <v>25.581</v>
      </c>
      <c r="E376" s="311"/>
      <c r="F376" s="311">
        <f t="shared" ref="F376:H376" si="125">SUM(F366:F374)</f>
        <v>13.872356633533926</v>
      </c>
      <c r="G376" s="311">
        <f t="shared" si="125"/>
        <v>12.649643366466048</v>
      </c>
      <c r="H376" s="311">
        <f t="shared" si="125"/>
        <v>26.52199999999997</v>
      </c>
      <c r="I376" s="311"/>
      <c r="J376" s="311">
        <f t="shared" ref="J376:L376" si="126">SUM(J366:J374)</f>
        <v>12.664489652984022</v>
      </c>
      <c r="K376" s="311">
        <f t="shared" si="126"/>
        <v>12.623510347015964</v>
      </c>
      <c r="L376" s="311">
        <f t="shared" si="126"/>
        <v>25.28799999999999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0.65956773206421593</v>
      </c>
      <c r="C383" s="302">
        <v>1.2080870405433286</v>
      </c>
      <c r="D383" s="302">
        <f>SUM(B383:C383)</f>
        <v>1.8676547726075445</v>
      </c>
      <c r="E383" s="303"/>
      <c r="F383" s="302">
        <v>1.2382646082445508</v>
      </c>
      <c r="G383" s="302">
        <v>1.652044275952697</v>
      </c>
      <c r="H383" s="302">
        <f>SUM(F383:G383)</f>
        <v>2.890308884197248</v>
      </c>
      <c r="I383" s="303"/>
      <c r="J383" s="302">
        <v>0.90156637095296777</v>
      </c>
      <c r="K383" s="302">
        <v>1.6810883628557458</v>
      </c>
      <c r="L383" s="302">
        <f>SUM(J383:K383)</f>
        <v>2.5826547338087136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2.0785604568858389</v>
      </c>
      <c r="C384" s="302">
        <v>2.1194207649063959</v>
      </c>
      <c r="D384" s="302">
        <f t="shared" ref="D384:D391" si="127">SUM(B384:C384)</f>
        <v>4.1979812217922348</v>
      </c>
      <c r="E384" s="303"/>
      <c r="F384" s="302">
        <v>3.0377978051078305</v>
      </c>
      <c r="G384" s="302">
        <v>2.2814788068707519</v>
      </c>
      <c r="H384" s="302">
        <f t="shared" ref="H384:H391" si="128">SUM(F384:G384)</f>
        <v>5.3192766119785819</v>
      </c>
      <c r="I384" s="303"/>
      <c r="J384" s="302">
        <v>3.0607372134038768</v>
      </c>
      <c r="K384" s="302">
        <v>2.5636453996721995</v>
      </c>
      <c r="L384" s="302">
        <f t="shared" ref="L384:L391" si="129">SUM(J384:K384)</f>
        <v>5.6243826130760759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1.2209821414138189</v>
      </c>
      <c r="C385" s="302">
        <v>0.95197335823894425</v>
      </c>
      <c r="D385" s="302">
        <f t="shared" si="127"/>
        <v>2.1729554996527631</v>
      </c>
      <c r="E385" s="303"/>
      <c r="F385" s="302">
        <v>1.7061985298760691</v>
      </c>
      <c r="G385" s="302">
        <v>1.1276751635372853</v>
      </c>
      <c r="H385" s="302">
        <f t="shared" si="128"/>
        <v>2.8338736934133544</v>
      </c>
      <c r="I385" s="303"/>
      <c r="J385" s="302">
        <v>1.5311179551479313</v>
      </c>
      <c r="K385" s="302">
        <v>1.0676419237165768</v>
      </c>
      <c r="L385" s="302">
        <f t="shared" si="129"/>
        <v>2.5987598788645081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2.3863938314808157</v>
      </c>
      <c r="C386" s="302">
        <v>0.22344716712673157</v>
      </c>
      <c r="D386" s="302">
        <f t="shared" si="127"/>
        <v>2.6098409986075475</v>
      </c>
      <c r="E386" s="303"/>
      <c r="F386" s="302">
        <v>1.9847947395255792</v>
      </c>
      <c r="G386" s="302">
        <v>0.25579599954270621</v>
      </c>
      <c r="H386" s="302">
        <f t="shared" si="128"/>
        <v>2.2405907390682853</v>
      </c>
      <c r="I386" s="303"/>
      <c r="J386" s="302">
        <v>2.0335006713188064</v>
      </c>
      <c r="K386" s="302">
        <v>0.2972513472875517</v>
      </c>
      <c r="L386" s="302">
        <f t="shared" si="129"/>
        <v>2.3307520186063582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0.26612901318295601</v>
      </c>
      <c r="C387" s="302">
        <v>0.91334640276613011</v>
      </c>
      <c r="D387" s="302">
        <f t="shared" si="127"/>
        <v>1.1794754159490861</v>
      </c>
      <c r="E387" s="303"/>
      <c r="F387" s="302">
        <v>0.41502548032412084</v>
      </c>
      <c r="G387" s="302">
        <v>0.87694077306721974</v>
      </c>
      <c r="H387" s="302">
        <f t="shared" si="128"/>
        <v>1.2919662533913405</v>
      </c>
      <c r="I387" s="303"/>
      <c r="J387" s="302">
        <v>0.46161996871144934</v>
      </c>
      <c r="K387" s="302">
        <v>0.93585609102844092</v>
      </c>
      <c r="L387" s="302">
        <f t="shared" si="129"/>
        <v>1.3974760597398903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5.4237718133970807</v>
      </c>
      <c r="C388" s="302">
        <v>1.4528969242825738</v>
      </c>
      <c r="D388" s="302">
        <f t="shared" si="127"/>
        <v>6.8766687376796547</v>
      </c>
      <c r="E388" s="303"/>
      <c r="F388" s="302">
        <v>9.6991731682728997</v>
      </c>
      <c r="G388" s="302">
        <v>2.0147753154079173</v>
      </c>
      <c r="H388" s="302">
        <f t="shared" si="128"/>
        <v>11.713948483680817</v>
      </c>
      <c r="I388" s="303"/>
      <c r="J388" s="302">
        <v>8.6813012561022767</v>
      </c>
      <c r="K388" s="302">
        <v>1.9085114258572018</v>
      </c>
      <c r="L388" s="302">
        <f t="shared" si="129"/>
        <v>10.589812681959479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0.45000374454664593</v>
      </c>
      <c r="C389" s="302">
        <v>0.52728558207057108</v>
      </c>
      <c r="D389" s="302">
        <f t="shared" si="127"/>
        <v>0.97728932661721701</v>
      </c>
      <c r="E389" s="303"/>
      <c r="F389" s="302">
        <v>0.54756512010295832</v>
      </c>
      <c r="G389" s="302">
        <v>0.66461972229841759</v>
      </c>
      <c r="H389" s="302">
        <f t="shared" si="128"/>
        <v>1.2121848424013759</v>
      </c>
      <c r="I389" s="303"/>
      <c r="J389" s="302">
        <v>0.38446799268276655</v>
      </c>
      <c r="K389" s="302">
        <v>0.57480299402713109</v>
      </c>
      <c r="L389" s="302">
        <f t="shared" si="129"/>
        <v>0.95927098670989763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0.13356905736775665</v>
      </c>
      <c r="C390" s="302">
        <v>0.53725187380255857</v>
      </c>
      <c r="D390" s="302">
        <f t="shared" si="127"/>
        <v>0.67082093117031527</v>
      </c>
      <c r="E390" s="303"/>
      <c r="F390" s="302">
        <v>0.149357379373668</v>
      </c>
      <c r="G390" s="302">
        <v>0.646816256032406</v>
      </c>
      <c r="H390" s="302">
        <f t="shared" si="128"/>
        <v>0.796173635406074</v>
      </c>
      <c r="I390" s="303"/>
      <c r="J390" s="302">
        <v>0.14371558879790652</v>
      </c>
      <c r="K390" s="302">
        <v>0.50730325631044482</v>
      </c>
      <c r="L390" s="302">
        <f t="shared" si="129"/>
        <v>0.6510188451083514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1.3260046546577851</v>
      </c>
      <c r="C391" s="302">
        <v>0.98230844126584127</v>
      </c>
      <c r="D391" s="302">
        <f t="shared" si="127"/>
        <v>2.3083130959236264</v>
      </c>
      <c r="E391" s="303"/>
      <c r="F391" s="302">
        <v>0.85348087816493579</v>
      </c>
      <c r="G391" s="302">
        <v>1.0311959782979661</v>
      </c>
      <c r="H391" s="302">
        <f t="shared" si="128"/>
        <v>1.8846768564629017</v>
      </c>
      <c r="I391" s="303"/>
      <c r="J391" s="302">
        <v>0.590839582020661</v>
      </c>
      <c r="K391" s="302">
        <v>1.0090326001060408</v>
      </c>
      <c r="L391" s="302">
        <f t="shared" si="129"/>
        <v>1.5998721821267017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13.944982444996914</v>
      </c>
      <c r="C393" s="311">
        <f t="shared" ref="C393:D393" si="130">SUM(C383:C391)</f>
        <v>8.9160175550030747</v>
      </c>
      <c r="D393" s="311">
        <f t="shared" si="130"/>
        <v>22.86099999999999</v>
      </c>
      <c r="E393" s="311"/>
      <c r="F393" s="311">
        <f t="shared" ref="F393:H393" si="131">SUM(F383:F391)</f>
        <v>19.631657708992613</v>
      </c>
      <c r="G393" s="311">
        <f t="shared" si="131"/>
        <v>10.551342291007366</v>
      </c>
      <c r="H393" s="311">
        <f t="shared" si="131"/>
        <v>30.182999999999982</v>
      </c>
      <c r="I393" s="311"/>
      <c r="J393" s="311">
        <f t="shared" ref="J393:L393" si="132">SUM(J383:J391)</f>
        <v>17.78886659913864</v>
      </c>
      <c r="K393" s="311">
        <f t="shared" si="132"/>
        <v>10.545133400861333</v>
      </c>
      <c r="L393" s="311">
        <f t="shared" si="132"/>
        <v>28.333999999999971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Derbyshire and Nottinghamshire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68.165405382817454</v>
      </c>
      <c r="C9" s="249">
        <f t="shared" ref="C9:D9" si="0">SUM(C26,C43,C60,C77,C94,C111,C128,C145,C162,C179,C196,C213,C230,C247,C264,C281,C298,C315,C332,C349,C366,C383)</f>
        <v>10.269598428583441</v>
      </c>
      <c r="D9" s="249">
        <f t="shared" si="0"/>
        <v>18.424492047983151</v>
      </c>
      <c r="E9" s="249">
        <f>SUM(B9:D9)</f>
        <v>96.85949585938404</v>
      </c>
      <c r="F9" s="238"/>
      <c r="G9" s="249">
        <f>SUM(G26,G43,G60,G77,G94,G111,G128,G145,G162,G179,G196,G213,G230,G247,G264,G281,G298,G315,G332,G349,G366,G383)</f>
        <v>79.635083520522087</v>
      </c>
      <c r="H9" s="249">
        <f t="shared" ref="H9:I9" si="1">SUM(H26,H43,H60,H77,H94,H111,H128,H145,H162,H179,H196,H213,H230,H247,H264,H281,H298,H315,H332,H349,H366,H383)</f>
        <v>16.048923264479225</v>
      </c>
      <c r="I9" s="249">
        <f t="shared" si="1"/>
        <v>22.150002339796259</v>
      </c>
      <c r="J9" s="249">
        <f>SUM(G9:I9)</f>
        <v>117.83400912479757</v>
      </c>
      <c r="K9" s="238"/>
      <c r="L9" s="249">
        <f>SUM(L26,L43,L60,L77,L94,L111,L128,L145,L162,L179,L196,L213,L230,L247,L264,L281,L298,L315,L332,L349,L366,L383)</f>
        <v>75.991838986451143</v>
      </c>
      <c r="M9" s="249">
        <f t="shared" ref="M9:N9" si="2">SUM(M26,M43,M60,M77,M94,M111,M128,M145,M162,M179,M196,M213,M230,M247,M264,M281,M298,M315,M332,M349,M366,M383)</f>
        <v>18.710339031130832</v>
      </c>
      <c r="N9" s="249">
        <f t="shared" si="2"/>
        <v>25.139016004362194</v>
      </c>
      <c r="O9" s="249">
        <f>SUM(L9:N9)</f>
        <v>119.84119402194416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129.18639601701156</v>
      </c>
      <c r="C10" s="249">
        <f t="shared" si="3"/>
        <v>33.850780160588499</v>
      </c>
      <c r="D10" s="249">
        <f t="shared" si="3"/>
        <v>22.697962100301705</v>
      </c>
      <c r="E10" s="249">
        <f t="shared" ref="E10:E17" si="4">SUM(B10:D10)</f>
        <v>185.73513827790177</v>
      </c>
      <c r="F10" s="238"/>
      <c r="G10" s="249">
        <f t="shared" ref="G10:I10" si="5">SUM(G27,G44,G61,G78,G95,G112,G129,G146,G163,G180,G197,G214,G231,G248,G265,G282,G299,G316,G333,G350,G367,G384)</f>
        <v>161.89442977259012</v>
      </c>
      <c r="H10" s="249">
        <f t="shared" si="5"/>
        <v>43.61526012007085</v>
      </c>
      <c r="I10" s="249">
        <f t="shared" si="5"/>
        <v>24.248744556838751</v>
      </c>
      <c r="J10" s="249">
        <f t="shared" ref="J10:J17" si="6">SUM(G10:I10)</f>
        <v>229.7584344494997</v>
      </c>
      <c r="K10" s="238"/>
      <c r="L10" s="249">
        <f t="shared" ref="L10:N10" si="7">SUM(L27,L44,L61,L78,L95,L112,L129,L146,L163,L180,L197,L214,L231,L248,L265,L282,L299,L316,L333,L350,L367,L384)</f>
        <v>193.32741710144748</v>
      </c>
      <c r="M10" s="249">
        <f t="shared" si="7"/>
        <v>50.826104647655391</v>
      </c>
      <c r="N10" s="249">
        <f t="shared" si="7"/>
        <v>24.530454993403602</v>
      </c>
      <c r="O10" s="249">
        <f t="shared" ref="O10:O17" si="8">SUM(L10:N10)</f>
        <v>268.6839767425065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79.147380338270224</v>
      </c>
      <c r="C11" s="249">
        <f t="shared" si="3"/>
        <v>23.085703790479606</v>
      </c>
      <c r="D11" s="249">
        <f t="shared" si="3"/>
        <v>16.179914875791479</v>
      </c>
      <c r="E11" s="249">
        <f t="shared" si="4"/>
        <v>118.41299900454131</v>
      </c>
      <c r="F11" s="238"/>
      <c r="G11" s="249">
        <f t="shared" ref="G11:I11" si="9">SUM(G28,G45,G62,G79,G96,G113,G130,G147,G164,G181,G198,G215,G232,G249,G266,G283,G300,G317,G334,G351,G368,G385)</f>
        <v>91.489291789169272</v>
      </c>
      <c r="H11" s="249">
        <f t="shared" si="9"/>
        <v>27.404863230188852</v>
      </c>
      <c r="I11" s="249">
        <f t="shared" si="9"/>
        <v>15.54603083076535</v>
      </c>
      <c r="J11" s="249">
        <f t="shared" si="6"/>
        <v>134.44018585012347</v>
      </c>
      <c r="K11" s="238"/>
      <c r="L11" s="249">
        <f t="shared" ref="L11:N11" si="10">SUM(L28,L45,L62,L79,L96,L113,L130,L147,L164,L181,L198,L215,L232,L249,L266,L283,L300,L317,L334,L351,L368,L385)</f>
        <v>102.83388169796314</v>
      </c>
      <c r="M11" s="249">
        <f t="shared" si="10"/>
        <v>34.065991203378914</v>
      </c>
      <c r="N11" s="249">
        <f t="shared" si="10"/>
        <v>16.160820929081037</v>
      </c>
      <c r="O11" s="249">
        <f t="shared" si="8"/>
        <v>153.06069383042311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60.357268663991412</v>
      </c>
      <c r="C12" s="249">
        <f t="shared" si="3"/>
        <v>46.221735974150199</v>
      </c>
      <c r="D12" s="249">
        <f t="shared" si="3"/>
        <v>4.4947046606512293</v>
      </c>
      <c r="E12" s="249">
        <f t="shared" si="4"/>
        <v>111.07370929879283</v>
      </c>
      <c r="F12" s="238"/>
      <c r="G12" s="249">
        <f t="shared" ref="G12:I12" si="11">SUM(G29,G46,G63,G80,G97,G114,G131,G148,G165,G182,G199,G216,G233,G250,G267,G284,G301,G318,G335,G352,G369,G386)</f>
        <v>62.426485954081592</v>
      </c>
      <c r="H12" s="249">
        <f t="shared" si="11"/>
        <v>45.662522533166872</v>
      </c>
      <c r="I12" s="249">
        <f t="shared" si="11"/>
        <v>5.0976225775059074</v>
      </c>
      <c r="J12" s="249">
        <f t="shared" si="6"/>
        <v>113.18663106475437</v>
      </c>
      <c r="K12" s="238"/>
      <c r="L12" s="249">
        <f t="shared" ref="L12:N12" si="12">SUM(L29,L46,L63,L80,L97,L114,L131,L148,L165,L182,L199,L216,L233,L250,L267,L284,L301,L318,L335,L352,L369,L386)</f>
        <v>60.890801816564192</v>
      </c>
      <c r="M12" s="249">
        <f t="shared" si="12"/>
        <v>40.287765303600658</v>
      </c>
      <c r="N12" s="249">
        <f t="shared" si="12"/>
        <v>4.6908419322810593</v>
      </c>
      <c r="O12" s="249">
        <f t="shared" si="8"/>
        <v>105.8694090524459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63.002148859002531</v>
      </c>
      <c r="C13" s="249">
        <f t="shared" si="3"/>
        <v>11.493181483325305</v>
      </c>
      <c r="D13" s="249">
        <f t="shared" si="3"/>
        <v>30.387486902061063</v>
      </c>
      <c r="E13" s="249">
        <f t="shared" si="4"/>
        <v>104.88281724438889</v>
      </c>
      <c r="F13" s="238"/>
      <c r="G13" s="249">
        <f t="shared" ref="G13:I13" si="13">SUM(G30,G47,G64,G81,G98,G115,G132,G149,G166,G183,G200,G217,G234,G251,G268,G285,G302,G319,G336,G353,G370,G387)</f>
        <v>55.379321492607275</v>
      </c>
      <c r="H13" s="249">
        <f t="shared" si="13"/>
        <v>9.5374480628070959</v>
      </c>
      <c r="I13" s="249">
        <f t="shared" si="13"/>
        <v>29.526810539785416</v>
      </c>
      <c r="J13" s="249">
        <f t="shared" si="6"/>
        <v>94.443580095199792</v>
      </c>
      <c r="K13" s="238"/>
      <c r="L13" s="249">
        <f t="shared" ref="L13:N13" si="14">SUM(L30,L47,L64,L81,L98,L115,L132,L149,L166,L183,L200,L217,L234,L251,L268,L285,L302,L319,L336,L353,L370,L387)</f>
        <v>43.604757329990505</v>
      </c>
      <c r="M13" s="249">
        <f t="shared" si="14"/>
        <v>10.476195617352248</v>
      </c>
      <c r="N13" s="249">
        <f t="shared" si="14"/>
        <v>30.340021427648573</v>
      </c>
      <c r="O13" s="249">
        <f t="shared" si="8"/>
        <v>84.420974374991317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53.703023460014144</v>
      </c>
      <c r="C14" s="249">
        <f t="shared" si="3"/>
        <v>53.69059330169685</v>
      </c>
      <c r="D14" s="249">
        <f t="shared" si="3"/>
        <v>8.9108807008722088</v>
      </c>
      <c r="E14" s="249">
        <f t="shared" si="4"/>
        <v>116.30449746258321</v>
      </c>
      <c r="F14" s="238"/>
      <c r="G14" s="249">
        <f t="shared" ref="G14:I14" si="15">SUM(G31,G48,G65,G82,G99,G116,G133,G150,G167,G184,G201,G218,G235,G252,G269,G286,G303,G320,G337,G354,G371,G388)</f>
        <v>54.274271703323691</v>
      </c>
      <c r="H14" s="249">
        <f t="shared" si="15"/>
        <v>52.559647145758952</v>
      </c>
      <c r="I14" s="249">
        <f t="shared" si="15"/>
        <v>12.93846365550381</v>
      </c>
      <c r="J14" s="249">
        <f t="shared" si="6"/>
        <v>119.77238250458645</v>
      </c>
      <c r="K14" s="238"/>
      <c r="L14" s="249">
        <f t="shared" ref="L14:N14" si="16">SUM(L31,L48,L65,L82,L99,L116,L133,L150,L167,L184,L201,L218,L235,L252,L269,L286,L303,L320,L337,L354,L371,L388)</f>
        <v>62.391265319028861</v>
      </c>
      <c r="M14" s="249">
        <f t="shared" si="16"/>
        <v>51.79472805498537</v>
      </c>
      <c r="N14" s="249">
        <f t="shared" si="16"/>
        <v>14.640558439638713</v>
      </c>
      <c r="O14" s="249">
        <f t="shared" si="8"/>
        <v>128.82655181365294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33.430777419264665</v>
      </c>
      <c r="C15" s="249">
        <f t="shared" si="3"/>
        <v>54.001963230267314</v>
      </c>
      <c r="D15" s="249">
        <f t="shared" si="3"/>
        <v>6.5211521857796253</v>
      </c>
      <c r="E15" s="249">
        <f t="shared" si="4"/>
        <v>93.953892835311606</v>
      </c>
      <c r="F15" s="238"/>
      <c r="G15" s="249">
        <f t="shared" ref="G15:I15" si="17">SUM(G32,G49,G66,G83,G100,G117,G134,G151,G168,G185,G202,G219,G236,G253,G270,G287,G304,G321,G338,G355,G372,G389)</f>
        <v>29.745944366304762</v>
      </c>
      <c r="H15" s="249">
        <f t="shared" si="17"/>
        <v>51.749223124531362</v>
      </c>
      <c r="I15" s="249">
        <f t="shared" si="17"/>
        <v>5.1165040365048151</v>
      </c>
      <c r="J15" s="249">
        <f t="shared" si="6"/>
        <v>86.611671527340945</v>
      </c>
      <c r="K15" s="238"/>
      <c r="L15" s="249">
        <f t="shared" ref="L15:N15" si="18">SUM(L32,L49,L66,L83,L100,L117,L134,L151,L168,L185,L202,L219,L236,L253,L270,L287,L304,L321,L338,L355,L372,L389)</f>
        <v>28.345472930645062</v>
      </c>
      <c r="M15" s="249">
        <f t="shared" si="18"/>
        <v>53.845296770738869</v>
      </c>
      <c r="N15" s="249">
        <f t="shared" si="18"/>
        <v>4.0297450092485843</v>
      </c>
      <c r="O15" s="249">
        <f t="shared" si="8"/>
        <v>86.220514710632514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63.679007122240279</v>
      </c>
      <c r="C16" s="249">
        <f t="shared" si="3"/>
        <v>11.104756231245567</v>
      </c>
      <c r="D16" s="249">
        <f t="shared" si="3"/>
        <v>7.9723314419665359</v>
      </c>
      <c r="E16" s="249">
        <f t="shared" si="4"/>
        <v>82.756094795452384</v>
      </c>
      <c r="F16" s="238"/>
      <c r="G16" s="249">
        <f t="shared" ref="G16:I16" si="19">SUM(G33,G50,G67,G84,G101,G118,G135,G152,G169,G186,G203,G220,G237,G254,G271,G288,G305,G322,G339,G356,G373,G390)</f>
        <v>56.373173356784598</v>
      </c>
      <c r="H16" s="249">
        <f t="shared" si="19"/>
        <v>13.212948792297025</v>
      </c>
      <c r="I16" s="249">
        <f t="shared" si="19"/>
        <v>10.763463360723836</v>
      </c>
      <c r="J16" s="249">
        <f t="shared" si="6"/>
        <v>80.349585509805451</v>
      </c>
      <c r="K16" s="238"/>
      <c r="L16" s="249">
        <f t="shared" ref="L16:N16" si="20">SUM(L33,L50,L67,L84,L101,L118,L135,L152,L169,L186,L203,L220,L237,L254,L271,L288,L305,L322,L339,L356,L373,L390)</f>
        <v>49.488961773610313</v>
      </c>
      <c r="M16" s="249">
        <f t="shared" si="20"/>
        <v>14.678301604273376</v>
      </c>
      <c r="N16" s="249">
        <f t="shared" si="20"/>
        <v>11.918605625314678</v>
      </c>
      <c r="O16" s="249">
        <f t="shared" si="8"/>
        <v>76.085869003198368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62.294100295357602</v>
      </c>
      <c r="C17" s="249">
        <f t="shared" si="3"/>
        <v>59.472083132990122</v>
      </c>
      <c r="D17" s="249">
        <f t="shared" si="3"/>
        <v>6.5481717932964658</v>
      </c>
      <c r="E17" s="249">
        <f t="shared" si="4"/>
        <v>128.31435522164418</v>
      </c>
      <c r="F17" s="238"/>
      <c r="G17" s="249">
        <f t="shared" ref="G17:I17" si="21">SUM(G34,G51,G68,G85,G102,G119,G136,G153,G170,G187,G204,G221,G238,G255,G272,G289,G306,G323,G340,G357,G374,G391)</f>
        <v>51.073492395164259</v>
      </c>
      <c r="H17" s="249">
        <f t="shared" si="21"/>
        <v>52.427427263096483</v>
      </c>
      <c r="I17" s="249">
        <f t="shared" si="21"/>
        <v>6.3296002156319808</v>
      </c>
      <c r="J17" s="249">
        <f t="shared" si="6"/>
        <v>109.83051987389273</v>
      </c>
      <c r="K17" s="238"/>
      <c r="L17" s="249">
        <f t="shared" ref="L17:N17" si="22">SUM(L34,L51,L68,L85,L102,L119,L136,L153,L170,L187,L204,L221,L238,L255,L272,L289,L306,L323,L340,L357,L374,L391)</f>
        <v>56.128903721963141</v>
      </c>
      <c r="M17" s="249">
        <f t="shared" si="22"/>
        <v>42.260746622284863</v>
      </c>
      <c r="N17" s="249">
        <f t="shared" si="22"/>
        <v>8.0911661059574325</v>
      </c>
      <c r="O17" s="249">
        <f t="shared" si="8"/>
        <v>106.48081645020542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612.96550755796989</v>
      </c>
      <c r="C19" s="247">
        <f t="shared" ref="C19:O19" si="23">SUM(C9:C17)</f>
        <v>303.19039573332691</v>
      </c>
      <c r="D19" s="247">
        <f t="shared" si="23"/>
        <v>122.13709670870347</v>
      </c>
      <c r="E19" s="247">
        <f t="shared" si="23"/>
        <v>1038.2930000000001</v>
      </c>
      <c r="F19" s="247"/>
      <c r="G19" s="247">
        <f t="shared" si="23"/>
        <v>642.29149435054774</v>
      </c>
      <c r="H19" s="247">
        <f t="shared" si="23"/>
        <v>312.21826353639671</v>
      </c>
      <c r="I19" s="247">
        <f t="shared" si="23"/>
        <v>131.71724211305613</v>
      </c>
      <c r="J19" s="247">
        <f t="shared" si="23"/>
        <v>1086.2270000000003</v>
      </c>
      <c r="K19" s="247"/>
      <c r="L19" s="247">
        <f t="shared" si="23"/>
        <v>673.0033006776639</v>
      </c>
      <c r="M19" s="247">
        <f t="shared" si="23"/>
        <v>316.94546885540052</v>
      </c>
      <c r="N19" s="247">
        <f t="shared" si="23"/>
        <v>139.54123046693587</v>
      </c>
      <c r="O19" s="247">
        <f t="shared" si="23"/>
        <v>1129.4900000000002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0.42000958185612652</v>
      </c>
      <c r="C26" s="302">
        <v>0.1286422177924012</v>
      </c>
      <c r="D26" s="302">
        <v>7.1678227017845181E-2</v>
      </c>
      <c r="E26" s="302">
        <f>SUM(B26:D26)</f>
        <v>0.62033002666637294</v>
      </c>
      <c r="F26" s="303"/>
      <c r="G26" s="302">
        <v>1.1564761365024714</v>
      </c>
      <c r="H26" s="302">
        <v>0.16585792208092165</v>
      </c>
      <c r="I26" s="302">
        <v>0.13909091778097921</v>
      </c>
      <c r="J26" s="302">
        <f>SUM(G26:I26)</f>
        <v>1.4614249763643721</v>
      </c>
      <c r="K26" s="303"/>
      <c r="L26" s="302">
        <v>1.3723329096042463</v>
      </c>
      <c r="M26" s="302">
        <v>0.10292614842750884</v>
      </c>
      <c r="N26" s="302">
        <v>0.12442984117771282</v>
      </c>
      <c r="O26" s="302">
        <f>SUM(L26:N26)</f>
        <v>1.5996888992094678</v>
      </c>
    </row>
    <row r="27" spans="1:15" s="236" customFormat="1" x14ac:dyDescent="0.2">
      <c r="A27" s="237" t="str">
        <f>name!E$5</f>
        <v>Professional occupations</v>
      </c>
      <c r="B27" s="302">
        <v>0.33078406165564628</v>
      </c>
      <c r="C27" s="302">
        <v>0.13850394011639106</v>
      </c>
      <c r="D27" s="302">
        <v>3.1977588437960974E-2</v>
      </c>
      <c r="E27" s="302">
        <f t="shared" ref="E27:E34" si="24">SUM(B27:D27)</f>
        <v>0.50126559020999828</v>
      </c>
      <c r="F27" s="303"/>
      <c r="G27" s="302">
        <v>0.9993718685967754</v>
      </c>
      <c r="H27" s="302">
        <v>0.190974651523342</v>
      </c>
      <c r="I27" s="302">
        <v>7.1657906391937573E-2</v>
      </c>
      <c r="J27" s="302">
        <f t="shared" ref="J27:J34" si="25">SUM(G27:I27)</f>
        <v>1.2620044265120549</v>
      </c>
      <c r="K27" s="303"/>
      <c r="L27" s="302">
        <v>1.3405678938569185</v>
      </c>
      <c r="M27" s="302">
        <v>0.16837666095431436</v>
      </c>
      <c r="N27" s="302">
        <v>8.6819341581470616E-2</v>
      </c>
      <c r="O27" s="302">
        <f t="shared" ref="O27:O34" si="26">SUM(L27:N27)</f>
        <v>1.5957638963927037</v>
      </c>
    </row>
    <row r="28" spans="1:15" s="236" customFormat="1" x14ac:dyDescent="0.2">
      <c r="A28" s="237" t="str">
        <f>name!E$6</f>
        <v>Associate professional occupations</v>
      </c>
      <c r="B28" s="302">
        <v>0.17448261131166953</v>
      </c>
      <c r="C28" s="302">
        <v>0.12006520461969759</v>
      </c>
      <c r="D28" s="302">
        <v>2.0704211689364094E-2</v>
      </c>
      <c r="E28" s="302">
        <f t="shared" si="24"/>
        <v>0.31525202762073123</v>
      </c>
      <c r="F28" s="303"/>
      <c r="G28" s="302">
        <v>0.48731800175121065</v>
      </c>
      <c r="H28" s="302">
        <v>0.14021234846829031</v>
      </c>
      <c r="I28" s="302">
        <v>4.2977462501153779E-2</v>
      </c>
      <c r="J28" s="302">
        <f t="shared" si="25"/>
        <v>0.67050781272065474</v>
      </c>
      <c r="K28" s="303"/>
      <c r="L28" s="302">
        <v>0.50548820104700243</v>
      </c>
      <c r="M28" s="302">
        <v>8.2009778370954037E-2</v>
      </c>
      <c r="N28" s="302">
        <v>5.9568953881084553E-2</v>
      </c>
      <c r="O28" s="302">
        <f t="shared" si="26"/>
        <v>0.64706693329904097</v>
      </c>
    </row>
    <row r="29" spans="1:15" s="236" customFormat="1" x14ac:dyDescent="0.2">
      <c r="A29" s="237" t="str">
        <f>name!E$7</f>
        <v>Administrative and secretarial occupations</v>
      </c>
      <c r="B29" s="302">
        <v>0.17224999376464836</v>
      </c>
      <c r="C29" s="302">
        <v>0.347132054682318</v>
      </c>
      <c r="D29" s="302">
        <v>1.619139816928402E-2</v>
      </c>
      <c r="E29" s="302">
        <f t="shared" si="24"/>
        <v>0.53557344661625039</v>
      </c>
      <c r="F29" s="303"/>
      <c r="G29" s="302">
        <v>0.34642713792864938</v>
      </c>
      <c r="H29" s="302">
        <v>0.19819433590645835</v>
      </c>
      <c r="I29" s="302">
        <v>3.9129911543166328E-2</v>
      </c>
      <c r="J29" s="302">
        <f t="shared" si="25"/>
        <v>0.58375138537827409</v>
      </c>
      <c r="K29" s="303"/>
      <c r="L29" s="302">
        <v>0.25801902739376797</v>
      </c>
      <c r="M29" s="302">
        <v>7.1183377394173172E-2</v>
      </c>
      <c r="N29" s="302">
        <v>4.4198232563428905E-2</v>
      </c>
      <c r="O29" s="302">
        <f t="shared" si="26"/>
        <v>0.37340063735137008</v>
      </c>
    </row>
    <row r="30" spans="1:15" s="236" customFormat="1" x14ac:dyDescent="0.2">
      <c r="A30" s="237" t="str">
        <f>name!E$8</f>
        <v>Skilled trades occupations</v>
      </c>
      <c r="B30" s="302">
        <v>1.9790341819234343</v>
      </c>
      <c r="C30" s="302">
        <v>0.26932374930767955</v>
      </c>
      <c r="D30" s="302">
        <v>2.2577584065044443</v>
      </c>
      <c r="E30" s="302">
        <f t="shared" si="24"/>
        <v>4.5061163377355582</v>
      </c>
      <c r="F30" s="303"/>
      <c r="G30" s="302">
        <v>4.4973331293162184</v>
      </c>
      <c r="H30" s="302">
        <v>0.19450239257330851</v>
      </c>
      <c r="I30" s="302">
        <v>3.2227388062394837</v>
      </c>
      <c r="J30" s="302">
        <f>SUM(G30:I30)</f>
        <v>7.9145743281290111</v>
      </c>
      <c r="K30" s="303"/>
      <c r="L30" s="302">
        <v>4.6235806765205707</v>
      </c>
      <c r="M30" s="302">
        <v>0.1958341880512165</v>
      </c>
      <c r="N30" s="302">
        <v>1.7971538254966897</v>
      </c>
      <c r="O30" s="302">
        <f t="shared" si="26"/>
        <v>6.616568690068477</v>
      </c>
    </row>
    <row r="31" spans="1:15" s="236" customFormat="1" x14ac:dyDescent="0.2">
      <c r="A31" s="237" t="str">
        <f>name!E$9</f>
        <v>Caring, leisure and other service occupations</v>
      </c>
      <c r="B31" s="302">
        <v>0.14519633212982755</v>
      </c>
      <c r="C31" s="302">
        <v>0.14456659798619234</v>
      </c>
      <c r="D31" s="302">
        <v>6.2840655371718429E-2</v>
      </c>
      <c r="E31" s="302">
        <f t="shared" si="24"/>
        <v>0.35260358548773829</v>
      </c>
      <c r="F31" s="303"/>
      <c r="G31" s="302">
        <v>0.28813017622057946</v>
      </c>
      <c r="H31" s="302">
        <v>9.5387235187977606E-2</v>
      </c>
      <c r="I31" s="302">
        <v>9.8629658153233157E-2</v>
      </c>
      <c r="J31" s="302">
        <f t="shared" si="25"/>
        <v>0.48214706956179021</v>
      </c>
      <c r="K31" s="303"/>
      <c r="L31" s="302">
        <v>0.22229574492719525</v>
      </c>
      <c r="M31" s="302">
        <v>5.3905115382314323E-2</v>
      </c>
      <c r="N31" s="302">
        <v>0.18678501830462899</v>
      </c>
      <c r="O31" s="302">
        <f t="shared" si="26"/>
        <v>0.46298587861413854</v>
      </c>
    </row>
    <row r="32" spans="1:15" s="236" customFormat="1" x14ac:dyDescent="0.2">
      <c r="A32" s="237" t="str">
        <f>name!E$10</f>
        <v>Sales and customer service occupations</v>
      </c>
      <c r="B32" s="302">
        <v>0.14716612610418209</v>
      </c>
      <c r="C32" s="302">
        <v>8.2757024480193592E-2</v>
      </c>
      <c r="D32" s="302">
        <v>4.0274780230359984E-2</v>
      </c>
      <c r="E32" s="302">
        <f t="shared" si="24"/>
        <v>0.27019793081473564</v>
      </c>
      <c r="F32" s="303"/>
      <c r="G32" s="302">
        <v>0.32542174099826909</v>
      </c>
      <c r="H32" s="302">
        <v>7.1697830279715186E-2</v>
      </c>
      <c r="I32" s="302">
        <v>5.9016647718477012E-2</v>
      </c>
      <c r="J32" s="302">
        <f t="shared" si="25"/>
        <v>0.45613621899646128</v>
      </c>
      <c r="K32" s="303"/>
      <c r="L32" s="302">
        <v>0.33648804472252036</v>
      </c>
      <c r="M32" s="302">
        <v>6.2826320093825619E-2</v>
      </c>
      <c r="N32" s="302">
        <v>4.3627530850049355E-2</v>
      </c>
      <c r="O32" s="302">
        <f t="shared" si="26"/>
        <v>0.4429418956663953</v>
      </c>
    </row>
    <row r="33" spans="1:15" s="236" customFormat="1" x14ac:dyDescent="0.2">
      <c r="A33" s="237" t="str">
        <f>name!E$11</f>
        <v>Process, plant and machine operatives</v>
      </c>
      <c r="B33" s="302">
        <v>0.22281247998106465</v>
      </c>
      <c r="C33" s="302">
        <v>0.106438286915281</v>
      </c>
      <c r="D33" s="302">
        <v>5.7886050956453806E-2</v>
      </c>
      <c r="E33" s="302">
        <f t="shared" si="24"/>
        <v>0.38713681785279946</v>
      </c>
      <c r="F33" s="303"/>
      <c r="G33" s="302">
        <v>0.4158680960634249</v>
      </c>
      <c r="H33" s="302">
        <v>9.1673027557528916E-2</v>
      </c>
      <c r="I33" s="302">
        <v>0.13174016368559383</v>
      </c>
      <c r="J33" s="302">
        <f t="shared" si="25"/>
        <v>0.63928128730654765</v>
      </c>
      <c r="K33" s="303"/>
      <c r="L33" s="302">
        <v>0.21925414970137963</v>
      </c>
      <c r="M33" s="302">
        <v>0.10862059836196906</v>
      </c>
      <c r="N33" s="302">
        <v>0.27552615434053584</v>
      </c>
      <c r="O33" s="302">
        <f t="shared" si="26"/>
        <v>0.60340090240388455</v>
      </c>
    </row>
    <row r="34" spans="1:15" s="236" customFormat="1" x14ac:dyDescent="0.2">
      <c r="A34" s="237" t="str">
        <f>name!E$12</f>
        <v>Elementary occupations</v>
      </c>
      <c r="B34" s="302">
        <v>0.42087359520369766</v>
      </c>
      <c r="C34" s="302">
        <v>0.33519926665021282</v>
      </c>
      <c r="D34" s="302">
        <v>0.47445137514191504</v>
      </c>
      <c r="E34" s="302">
        <f t="shared" si="24"/>
        <v>1.2305242369958256</v>
      </c>
      <c r="F34" s="303"/>
      <c r="G34" s="302">
        <v>0.71729811235451502</v>
      </c>
      <c r="H34" s="302">
        <v>0.20653226882012712</v>
      </c>
      <c r="I34" s="302">
        <v>0.75434211385621486</v>
      </c>
      <c r="J34" s="302">
        <f t="shared" si="25"/>
        <v>1.678172495030857</v>
      </c>
      <c r="K34" s="303"/>
      <c r="L34" s="302">
        <v>0.36663426657748233</v>
      </c>
      <c r="M34" s="302">
        <v>0.36326059675721684</v>
      </c>
      <c r="N34" s="302">
        <v>1.3202874036598495</v>
      </c>
      <c r="O34" s="302">
        <f t="shared" si="26"/>
        <v>2.0501822669945486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4.0126089639302966</v>
      </c>
      <c r="C36" s="311">
        <f t="shared" ref="C36:O36" si="27">SUM(C26:C34)</f>
        <v>1.6726283425503672</v>
      </c>
      <c r="D36" s="311">
        <f t="shared" si="27"/>
        <v>3.0337626935193454</v>
      </c>
      <c r="E36" s="311">
        <f t="shared" si="27"/>
        <v>8.7190000000000119</v>
      </c>
      <c r="F36" s="311"/>
      <c r="G36" s="311">
        <f t="shared" si="27"/>
        <v>9.233644399732114</v>
      </c>
      <c r="H36" s="311">
        <f t="shared" si="27"/>
        <v>1.3550320123976696</v>
      </c>
      <c r="I36" s="311">
        <f t="shared" si="27"/>
        <v>4.5593235878702387</v>
      </c>
      <c r="J36" s="311">
        <f t="shared" si="27"/>
        <v>15.148000000000023</v>
      </c>
      <c r="K36" s="311"/>
      <c r="L36" s="311">
        <f t="shared" si="27"/>
        <v>9.2446609143510834</v>
      </c>
      <c r="M36" s="311">
        <f t="shared" si="27"/>
        <v>1.2089427837934927</v>
      </c>
      <c r="N36" s="311">
        <f t="shared" si="27"/>
        <v>3.9383963018554504</v>
      </c>
      <c r="O36" s="311">
        <f t="shared" si="27"/>
        <v>14.392000000000024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0.15544090927760704</v>
      </c>
      <c r="C43" s="302">
        <v>4.0653633730881808E-3</v>
      </c>
      <c r="D43" s="302">
        <v>6.8774018647546509E-5</v>
      </c>
      <c r="E43" s="302">
        <f>SUM(B43:D43)</f>
        <v>0.15957504666934277</v>
      </c>
      <c r="F43" s="303"/>
      <c r="G43" s="302">
        <v>0.14536002025327213</v>
      </c>
      <c r="H43" s="302">
        <v>9.9095234403590877E-3</v>
      </c>
      <c r="I43" s="302">
        <v>0</v>
      </c>
      <c r="J43" s="302">
        <f>SUM(G43:I43)</f>
        <v>0.15526954369363122</v>
      </c>
      <c r="K43" s="303"/>
      <c r="L43" s="302">
        <v>7.5184370214236199E-2</v>
      </c>
      <c r="M43" s="302">
        <v>5.2401307900653681E-3</v>
      </c>
      <c r="N43" s="302">
        <v>0</v>
      </c>
      <c r="O43" s="302">
        <f>SUM(L43:N43)</f>
        <v>8.0424501004301568E-2</v>
      </c>
    </row>
    <row r="44" spans="1:15" s="236" customFormat="1" x14ac:dyDescent="0.2">
      <c r="A44" s="237" t="str">
        <f>name!E$5</f>
        <v>Professional occupations</v>
      </c>
      <c r="B44" s="302">
        <v>0.2112358161114587</v>
      </c>
      <c r="C44" s="302">
        <v>1.6284016848803037E-2</v>
      </c>
      <c r="D44" s="302">
        <v>3.5685302612222317E-5</v>
      </c>
      <c r="E44" s="302">
        <f t="shared" ref="E44:E51" si="28">SUM(B44:D44)</f>
        <v>0.22755551826287396</v>
      </c>
      <c r="F44" s="303"/>
      <c r="G44" s="302">
        <v>0.21902409901982697</v>
      </c>
      <c r="H44" s="302">
        <v>2.2407217834745488E-2</v>
      </c>
      <c r="I44" s="302">
        <v>0</v>
      </c>
      <c r="J44" s="302">
        <f t="shared" ref="J44:J46" si="29">SUM(G44:I44)</f>
        <v>0.24143131685457248</v>
      </c>
      <c r="K44" s="303"/>
      <c r="L44" s="302">
        <v>0.15006021212929785</v>
      </c>
      <c r="M44" s="302">
        <v>1.422927138574431E-2</v>
      </c>
      <c r="N44" s="302">
        <v>0</v>
      </c>
      <c r="O44" s="302">
        <f t="shared" ref="O44:O51" si="30">SUM(L44:N44)</f>
        <v>0.16428948351504216</v>
      </c>
    </row>
    <row r="45" spans="1:15" s="236" customFormat="1" x14ac:dyDescent="0.2">
      <c r="A45" s="237" t="str">
        <f>name!E$6</f>
        <v>Associate professional occupations</v>
      </c>
      <c r="B45" s="302">
        <v>0.15825378079517749</v>
      </c>
      <c r="C45" s="302">
        <v>1.1183962397016831E-2</v>
      </c>
      <c r="D45" s="302">
        <v>5.2702531186705215E-5</v>
      </c>
      <c r="E45" s="302">
        <f t="shared" si="28"/>
        <v>0.16949044572338101</v>
      </c>
      <c r="F45" s="303"/>
      <c r="G45" s="302">
        <v>0.1529342365063831</v>
      </c>
      <c r="H45" s="302">
        <v>1.3232725920315252E-2</v>
      </c>
      <c r="I45" s="302">
        <v>0</v>
      </c>
      <c r="J45" s="302">
        <f t="shared" si="29"/>
        <v>0.16616696242669834</v>
      </c>
      <c r="K45" s="303"/>
      <c r="L45" s="302">
        <v>7.9037281599431394E-2</v>
      </c>
      <c r="M45" s="302">
        <v>6.5008878751125964E-3</v>
      </c>
      <c r="N45" s="302">
        <v>0</v>
      </c>
      <c r="O45" s="302">
        <f t="shared" si="30"/>
        <v>8.5538169474543985E-2</v>
      </c>
    </row>
    <row r="46" spans="1:15" s="236" customFormat="1" x14ac:dyDescent="0.2">
      <c r="A46" s="237" t="str">
        <f>name!E$7</f>
        <v>Administrative and secretarial occupations</v>
      </c>
      <c r="B46" s="302">
        <v>0.11804130351377207</v>
      </c>
      <c r="C46" s="302">
        <v>2.0572253681367302E-2</v>
      </c>
      <c r="D46" s="302">
        <v>1.3248090780614032E-4</v>
      </c>
      <c r="E46" s="302">
        <f t="shared" si="28"/>
        <v>0.13874603810294553</v>
      </c>
      <c r="F46" s="303"/>
      <c r="G46" s="302">
        <v>0.10026161412315719</v>
      </c>
      <c r="H46" s="302">
        <v>1.4864102299873519E-2</v>
      </c>
      <c r="I46" s="302">
        <v>0</v>
      </c>
      <c r="J46" s="302">
        <f t="shared" si="29"/>
        <v>0.11512571642303071</v>
      </c>
      <c r="K46" s="303"/>
      <c r="L46" s="302">
        <v>4.8602962638415625E-2</v>
      </c>
      <c r="M46" s="302">
        <v>5.1443117669358147E-3</v>
      </c>
      <c r="N46" s="302">
        <v>0</v>
      </c>
      <c r="O46" s="302">
        <f t="shared" si="30"/>
        <v>5.3747274405351438E-2</v>
      </c>
    </row>
    <row r="47" spans="1:15" s="236" customFormat="1" x14ac:dyDescent="0.2">
      <c r="A47" s="237" t="str">
        <f>name!E$8</f>
        <v>Skilled trades occupations</v>
      </c>
      <c r="B47" s="302">
        <v>0.70689704144521648</v>
      </c>
      <c r="C47" s="302">
        <v>1.154914182366658E-2</v>
      </c>
      <c r="D47" s="302">
        <v>7.5654695588119697E-6</v>
      </c>
      <c r="E47" s="302">
        <f t="shared" si="28"/>
        <v>0.71845374873844192</v>
      </c>
      <c r="F47" s="303"/>
      <c r="G47" s="302">
        <v>0.4913941940294233</v>
      </c>
      <c r="H47" s="302">
        <v>9.8477377189272464E-3</v>
      </c>
      <c r="I47" s="302">
        <v>0</v>
      </c>
      <c r="J47" s="302">
        <f>SUM(G47:I47)</f>
        <v>0.50124193174835052</v>
      </c>
      <c r="K47" s="303"/>
      <c r="L47" s="302">
        <v>0.21958237530070657</v>
      </c>
      <c r="M47" s="302">
        <v>9.0084068528709788E-3</v>
      </c>
      <c r="N47" s="302">
        <v>0</v>
      </c>
      <c r="O47" s="302">
        <f t="shared" si="30"/>
        <v>0.22859078215357753</v>
      </c>
    </row>
    <row r="48" spans="1:15" s="236" customFormat="1" x14ac:dyDescent="0.2">
      <c r="A48" s="237" t="str">
        <f>name!E$9</f>
        <v>Caring, leisure and other service occupations</v>
      </c>
      <c r="B48" s="302">
        <v>1.2892302678247343E-2</v>
      </c>
      <c r="C48" s="302">
        <v>3.5374075972746347E-2</v>
      </c>
      <c r="D48" s="302">
        <v>1.7404981788435426E-5</v>
      </c>
      <c r="E48" s="302">
        <f t="shared" si="28"/>
        <v>4.8283783632782122E-2</v>
      </c>
      <c r="F48" s="303"/>
      <c r="G48" s="302">
        <v>1.1164973246314151E-2</v>
      </c>
      <c r="H48" s="302">
        <v>2.1675592043453845E-2</v>
      </c>
      <c r="I48" s="302">
        <v>0</v>
      </c>
      <c r="J48" s="302">
        <f t="shared" ref="J48:J51" si="31">SUM(G48:I48)</f>
        <v>3.2840565289767996E-2</v>
      </c>
      <c r="K48" s="303"/>
      <c r="L48" s="302">
        <v>5.8852773286890018E-3</v>
      </c>
      <c r="M48" s="302">
        <v>1.1491178014867737E-2</v>
      </c>
      <c r="N48" s="302">
        <v>0</v>
      </c>
      <c r="O48" s="302">
        <f t="shared" si="30"/>
        <v>1.7376455343556738E-2</v>
      </c>
    </row>
    <row r="49" spans="1:15" s="236" customFormat="1" x14ac:dyDescent="0.2">
      <c r="A49" s="237" t="str">
        <f>name!E$10</f>
        <v>Sales and customer service occupations</v>
      </c>
      <c r="B49" s="302">
        <v>4.1148717987266575E-2</v>
      </c>
      <c r="C49" s="302">
        <v>1.6169022221371038E-2</v>
      </c>
      <c r="D49" s="302">
        <v>2.8852420088049566E-5</v>
      </c>
      <c r="E49" s="302">
        <f t="shared" si="28"/>
        <v>5.7346592628725664E-2</v>
      </c>
      <c r="F49" s="303"/>
      <c r="G49" s="302">
        <v>3.3261472191727072E-2</v>
      </c>
      <c r="H49" s="302">
        <v>1.5869017914763032E-2</v>
      </c>
      <c r="I49" s="302">
        <v>0</v>
      </c>
      <c r="J49" s="302">
        <f t="shared" si="31"/>
        <v>4.9130490106490107E-2</v>
      </c>
      <c r="K49" s="303"/>
      <c r="L49" s="302">
        <v>1.7861735088552599E-2</v>
      </c>
      <c r="M49" s="302">
        <v>7.4642084219068853E-3</v>
      </c>
      <c r="N49" s="302">
        <v>0</v>
      </c>
      <c r="O49" s="302">
        <f t="shared" si="30"/>
        <v>2.5325943510459484E-2</v>
      </c>
    </row>
    <row r="50" spans="1:15" s="236" customFormat="1" x14ac:dyDescent="0.2">
      <c r="A50" s="237" t="str">
        <f>name!E$11</f>
        <v>Process, plant and machine operatives</v>
      </c>
      <c r="B50" s="302">
        <v>0.44556300198992166</v>
      </c>
      <c r="C50" s="302">
        <v>1.4381068529111612E-2</v>
      </c>
      <c r="D50" s="302">
        <v>1.1317373092855332E-5</v>
      </c>
      <c r="E50" s="302">
        <f t="shared" si="28"/>
        <v>0.45995538789212614</v>
      </c>
      <c r="F50" s="303"/>
      <c r="G50" s="302">
        <v>0.29618498751964484</v>
      </c>
      <c r="H50" s="302">
        <v>2.4575533809553726E-2</v>
      </c>
      <c r="I50" s="302">
        <v>0</v>
      </c>
      <c r="J50" s="302">
        <f t="shared" si="31"/>
        <v>0.32076052132919858</v>
      </c>
      <c r="K50" s="303"/>
      <c r="L50" s="302">
        <v>0.12531176201366981</v>
      </c>
      <c r="M50" s="302">
        <v>1.3029791444468027E-2</v>
      </c>
      <c r="N50" s="302">
        <v>0</v>
      </c>
      <c r="O50" s="302">
        <f t="shared" si="30"/>
        <v>0.13834155345813784</v>
      </c>
    </row>
    <row r="51" spans="1:15" s="236" customFormat="1" x14ac:dyDescent="0.2">
      <c r="A51" s="237" t="str">
        <f>name!E$12</f>
        <v>Elementary occupations</v>
      </c>
      <c r="B51" s="302">
        <v>0.10325903880822852</v>
      </c>
      <c r="C51" s="302">
        <v>2.0312570798084805E-2</v>
      </c>
      <c r="D51" s="302">
        <v>2.1828743069037309E-5</v>
      </c>
      <c r="E51" s="302">
        <f t="shared" si="28"/>
        <v>0.12359343834938237</v>
      </c>
      <c r="F51" s="303"/>
      <c r="G51" s="302">
        <v>6.7032969966418193E-2</v>
      </c>
      <c r="H51" s="302">
        <v>1.1999982161841928E-2</v>
      </c>
      <c r="I51" s="302">
        <v>0</v>
      </c>
      <c r="J51" s="302">
        <f t="shared" si="31"/>
        <v>7.9032952128260114E-2</v>
      </c>
      <c r="K51" s="303"/>
      <c r="L51" s="302">
        <v>3.565021226155702E-2</v>
      </c>
      <c r="M51" s="302">
        <v>6.7156248734708632E-3</v>
      </c>
      <c r="N51" s="302">
        <v>0</v>
      </c>
      <c r="O51" s="302">
        <f t="shared" si="30"/>
        <v>4.2365837135027881E-2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1.9527319126068958</v>
      </c>
      <c r="C53" s="311">
        <f t="shared" ref="C53:E53" si="32">SUM(C43:C51)</f>
        <v>0.14989147564525573</v>
      </c>
      <c r="D53" s="311">
        <f t="shared" si="32"/>
        <v>3.7661174784980395E-4</v>
      </c>
      <c r="E53" s="311">
        <f t="shared" si="32"/>
        <v>2.1030000000000015</v>
      </c>
      <c r="F53" s="311"/>
      <c r="G53" s="311">
        <f t="shared" ref="G53:J53" si="33">SUM(G43:G51)</f>
        <v>1.5166185668561669</v>
      </c>
      <c r="H53" s="311">
        <f t="shared" si="33"/>
        <v>0.14438143314383312</v>
      </c>
      <c r="I53" s="311">
        <f t="shared" si="33"/>
        <v>0</v>
      </c>
      <c r="J53" s="311">
        <f t="shared" si="33"/>
        <v>1.661</v>
      </c>
      <c r="K53" s="311"/>
      <c r="L53" s="311">
        <f t="shared" ref="L53:O53" si="34">SUM(L43:L51)</f>
        <v>0.75717618857455615</v>
      </c>
      <c r="M53" s="311">
        <f t="shared" si="34"/>
        <v>7.8823811425442591E-2</v>
      </c>
      <c r="N53" s="311">
        <f t="shared" si="34"/>
        <v>0</v>
      </c>
      <c r="O53" s="311">
        <f t="shared" si="34"/>
        <v>0.83599999999999852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1.4679596966566448</v>
      </c>
      <c r="C60" s="302">
        <v>5.635947247832513E-2</v>
      </c>
      <c r="D60" s="302">
        <v>8.7256161480992397E-2</v>
      </c>
      <c r="E60" s="302">
        <f>SUM(B60:D60)</f>
        <v>1.6115753306159624</v>
      </c>
      <c r="F60" s="303"/>
      <c r="G60" s="302">
        <v>1.7197213923226751</v>
      </c>
      <c r="H60" s="302">
        <v>0.10717618432670568</v>
      </c>
      <c r="I60" s="302">
        <v>5.5297663463104926E-2</v>
      </c>
      <c r="J60" s="302">
        <f>SUM(G60:I60)</f>
        <v>1.8821952401124855</v>
      </c>
      <c r="K60" s="303"/>
      <c r="L60" s="302">
        <v>1.8764621475652614</v>
      </c>
      <c r="M60" s="302">
        <v>6.8989062424344383E-2</v>
      </c>
      <c r="N60" s="302">
        <v>7.6271293975308796E-2</v>
      </c>
      <c r="O60" s="302">
        <f>SUM(L60:N60)</f>
        <v>2.0217225039649147</v>
      </c>
    </row>
    <row r="61" spans="1:15" s="236" customFormat="1" x14ac:dyDescent="0.2">
      <c r="A61" s="237" t="str">
        <f>name!E$5</f>
        <v>Professional occupations</v>
      </c>
      <c r="B61" s="302">
        <v>1.6167300655510215</v>
      </c>
      <c r="C61" s="302">
        <v>6.2249406787813738E-2</v>
      </c>
      <c r="D61" s="302">
        <v>5.7317637091977042E-2</v>
      </c>
      <c r="E61" s="302">
        <f t="shared" ref="E61:E68" si="35">SUM(B61:D61)</f>
        <v>1.7362971094308122</v>
      </c>
      <c r="F61" s="303"/>
      <c r="G61" s="302">
        <v>2.0572490208907834</v>
      </c>
      <c r="H61" s="302">
        <v>0.10536102943605868</v>
      </c>
      <c r="I61" s="302">
        <v>1.9218944755761556E-2</v>
      </c>
      <c r="J61" s="302">
        <f t="shared" ref="J61:J63" si="36">SUM(G61:I61)</f>
        <v>2.1818289950826038</v>
      </c>
      <c r="K61" s="303"/>
      <c r="L61" s="302">
        <v>3.3757800441693853</v>
      </c>
      <c r="M61" s="302">
        <v>0.11812621108638495</v>
      </c>
      <c r="N61" s="302">
        <v>1.1140571073007054E-2</v>
      </c>
      <c r="O61" s="302">
        <f t="shared" ref="O61:O68" si="37">SUM(L61:N61)</f>
        <v>3.5050468263287775</v>
      </c>
    </row>
    <row r="62" spans="1:15" s="236" customFormat="1" x14ac:dyDescent="0.2">
      <c r="A62" s="237" t="str">
        <f>name!E$6</f>
        <v>Associate professional occupations</v>
      </c>
      <c r="B62" s="302">
        <v>2.1348200668084654</v>
      </c>
      <c r="C62" s="302">
        <v>0.1071622359809983</v>
      </c>
      <c r="D62" s="302">
        <v>3.6163469930257583E-2</v>
      </c>
      <c r="E62" s="302">
        <f t="shared" si="35"/>
        <v>2.2781457727197214</v>
      </c>
      <c r="F62" s="303"/>
      <c r="G62" s="302">
        <v>2.6036242906733373</v>
      </c>
      <c r="H62" s="302">
        <v>0.15401689083431608</v>
      </c>
      <c r="I62" s="302">
        <v>1.420356640642788E-2</v>
      </c>
      <c r="J62" s="302">
        <f t="shared" si="36"/>
        <v>2.7718447479140811</v>
      </c>
      <c r="K62" s="303"/>
      <c r="L62" s="302">
        <v>3.2387524642652803</v>
      </c>
      <c r="M62" s="302">
        <v>0.11930777434193528</v>
      </c>
      <c r="N62" s="302">
        <v>1.2675384626180473E-2</v>
      </c>
      <c r="O62" s="302">
        <f t="shared" si="37"/>
        <v>3.3707356232333958</v>
      </c>
    </row>
    <row r="63" spans="1:15" s="236" customFormat="1" x14ac:dyDescent="0.2">
      <c r="A63" s="237" t="str">
        <f>name!E$7</f>
        <v>Administrative and secretarial occupations</v>
      </c>
      <c r="B63" s="302">
        <v>0.95758932801729213</v>
      </c>
      <c r="C63" s="302">
        <v>0.27435338962175809</v>
      </c>
      <c r="D63" s="302">
        <v>2.7156721172137181E-2</v>
      </c>
      <c r="E63" s="302">
        <f t="shared" si="35"/>
        <v>1.2590994388111874</v>
      </c>
      <c r="F63" s="303"/>
      <c r="G63" s="302">
        <v>0.97959516305903616</v>
      </c>
      <c r="H63" s="302">
        <v>0.28925916099121812</v>
      </c>
      <c r="I63" s="302">
        <v>1.2268652712655896E-2</v>
      </c>
      <c r="J63" s="302">
        <f t="shared" si="36"/>
        <v>1.2811229767629102</v>
      </c>
      <c r="K63" s="303"/>
      <c r="L63" s="302">
        <v>1.1880964617481828</v>
      </c>
      <c r="M63" s="302">
        <v>0.13915287173429419</v>
      </c>
      <c r="N63" s="302">
        <v>1.3363088799677007E-2</v>
      </c>
      <c r="O63" s="302">
        <f t="shared" si="37"/>
        <v>1.340612422282154</v>
      </c>
    </row>
    <row r="64" spans="1:15" s="236" customFormat="1" x14ac:dyDescent="0.2">
      <c r="A64" s="237" t="str">
        <f>name!E$8</f>
        <v>Skilled trades occupations</v>
      </c>
      <c r="B64" s="302">
        <v>2.3124201183406083</v>
      </c>
      <c r="C64" s="302">
        <v>0.11259161043216005</v>
      </c>
      <c r="D64" s="302">
        <v>0.23003041662617657</v>
      </c>
      <c r="E64" s="302">
        <f t="shared" si="35"/>
        <v>2.6550421453989448</v>
      </c>
      <c r="F64" s="303"/>
      <c r="G64" s="302">
        <v>1.8679977767758047</v>
      </c>
      <c r="H64" s="302">
        <v>0.12391745692847365</v>
      </c>
      <c r="I64" s="302">
        <v>9.6209254255304355E-2</v>
      </c>
      <c r="J64" s="302">
        <f>SUM(G64:I64)</f>
        <v>2.0881244879595826</v>
      </c>
      <c r="K64" s="303"/>
      <c r="L64" s="302">
        <v>1.7614589963725749</v>
      </c>
      <c r="M64" s="302">
        <v>9.137010190906579E-2</v>
      </c>
      <c r="N64" s="302">
        <v>0.10976752444572173</v>
      </c>
      <c r="O64" s="302">
        <f t="shared" si="37"/>
        <v>1.9625966227273623</v>
      </c>
    </row>
    <row r="65" spans="1:15" s="236" customFormat="1" x14ac:dyDescent="0.2">
      <c r="A65" s="237" t="str">
        <f>name!E$9</f>
        <v>Caring, leisure and other service occupations</v>
      </c>
      <c r="B65" s="302">
        <v>0.12434071490155793</v>
      </c>
      <c r="C65" s="302">
        <v>3.8477265892954977E-2</v>
      </c>
      <c r="D65" s="302">
        <v>7.4896630585689662E-3</v>
      </c>
      <c r="E65" s="302">
        <f t="shared" si="35"/>
        <v>0.17030764385308186</v>
      </c>
      <c r="F65" s="303"/>
      <c r="G65" s="302">
        <v>0.12822062788636732</v>
      </c>
      <c r="H65" s="302">
        <v>3.3957531349873164E-2</v>
      </c>
      <c r="I65" s="302">
        <v>3.4608526756028453E-3</v>
      </c>
      <c r="J65" s="302">
        <f t="shared" ref="J65:J68" si="38">SUM(G65:I65)</f>
        <v>0.16563901191184333</v>
      </c>
      <c r="K65" s="303"/>
      <c r="L65" s="302">
        <v>0.13719043181200835</v>
      </c>
      <c r="M65" s="302">
        <v>1.8082060171501661E-2</v>
      </c>
      <c r="N65" s="302">
        <v>5.4747718421233847E-3</v>
      </c>
      <c r="O65" s="302">
        <f t="shared" si="37"/>
        <v>0.1607472638256334</v>
      </c>
    </row>
    <row r="66" spans="1:15" s="236" customFormat="1" x14ac:dyDescent="0.2">
      <c r="A66" s="237" t="str">
        <f>name!E$10</f>
        <v>Sales and customer service occupations</v>
      </c>
      <c r="B66" s="302">
        <v>0.23181911209960618</v>
      </c>
      <c r="C66" s="302">
        <v>6.5601109568827726E-2</v>
      </c>
      <c r="D66" s="302">
        <v>1.6243249927016489E-2</v>
      </c>
      <c r="E66" s="302">
        <f t="shared" si="35"/>
        <v>0.31366347159545038</v>
      </c>
      <c r="F66" s="303"/>
      <c r="G66" s="302">
        <v>0.22643777258192427</v>
      </c>
      <c r="H66" s="302">
        <v>7.9112393635173875E-2</v>
      </c>
      <c r="I66" s="302">
        <v>8.8773187468430253E-3</v>
      </c>
      <c r="J66" s="302">
        <f t="shared" si="38"/>
        <v>0.31442748496394113</v>
      </c>
      <c r="K66" s="303"/>
      <c r="L66" s="302">
        <v>0.2888848958839863</v>
      </c>
      <c r="M66" s="302">
        <v>5.1229182204218904E-2</v>
      </c>
      <c r="N66" s="302">
        <v>1.3156010772040556E-2</v>
      </c>
      <c r="O66" s="302">
        <f t="shared" si="37"/>
        <v>0.35327008886024575</v>
      </c>
    </row>
    <row r="67" spans="1:15" s="236" customFormat="1" x14ac:dyDescent="0.2">
      <c r="A67" s="237" t="str">
        <f>name!E$11</f>
        <v>Process, plant and machine operatives</v>
      </c>
      <c r="B67" s="302">
        <v>4.9080197989424796</v>
      </c>
      <c r="C67" s="302">
        <v>0.41434464791809378</v>
      </c>
      <c r="D67" s="302">
        <v>3.7414296760483301E-2</v>
      </c>
      <c r="E67" s="302">
        <f t="shared" si="35"/>
        <v>5.3597787436210567</v>
      </c>
      <c r="F67" s="303"/>
      <c r="G67" s="302">
        <v>3.9828220386067796</v>
      </c>
      <c r="H67" s="302">
        <v>0.61018269873261166</v>
      </c>
      <c r="I67" s="302">
        <v>1.6737854788913355E-2</v>
      </c>
      <c r="J67" s="302">
        <f t="shared" si="38"/>
        <v>4.6097425921283044</v>
      </c>
      <c r="K67" s="303"/>
      <c r="L67" s="302">
        <v>3.8855738170468959</v>
      </c>
      <c r="M67" s="302">
        <v>0.71910799226911082</v>
      </c>
      <c r="N67" s="302">
        <v>2.6067513210634004E-2</v>
      </c>
      <c r="O67" s="302">
        <f t="shared" si="37"/>
        <v>4.6307493225266407</v>
      </c>
    </row>
    <row r="68" spans="1:15" s="236" customFormat="1" x14ac:dyDescent="0.2">
      <c r="A68" s="237" t="str">
        <f>name!E$12</f>
        <v>Elementary occupations</v>
      </c>
      <c r="B68" s="302">
        <v>3.173293899504364</v>
      </c>
      <c r="C68" s="302">
        <v>0.75908935528818644</v>
      </c>
      <c r="D68" s="302">
        <v>1.8707089161231785E-2</v>
      </c>
      <c r="E68" s="302">
        <f t="shared" si="35"/>
        <v>3.9510903439537821</v>
      </c>
      <c r="F68" s="303"/>
      <c r="G68" s="302">
        <v>2.6008223643795452</v>
      </c>
      <c r="H68" s="302">
        <v>0.94999313919896711</v>
      </c>
      <c r="I68" s="302">
        <v>6.2589595857491043E-3</v>
      </c>
      <c r="J68" s="302">
        <f t="shared" si="38"/>
        <v>3.5570744631642612</v>
      </c>
      <c r="K68" s="303"/>
      <c r="L68" s="302">
        <v>3.1554399540527909</v>
      </c>
      <c r="M68" s="302">
        <v>1.4997735913537189</v>
      </c>
      <c r="N68" s="302">
        <v>1.530578084436377E-2</v>
      </c>
      <c r="O68" s="302">
        <f t="shared" si="37"/>
        <v>4.670519326250874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16.926992800822042</v>
      </c>
      <c r="C70" s="311">
        <f t="shared" ref="C70:E70" si="39">SUM(C60:C68)</f>
        <v>1.8902284939691181</v>
      </c>
      <c r="D70" s="311">
        <f t="shared" si="39"/>
        <v>0.51777870520884128</v>
      </c>
      <c r="E70" s="311">
        <f t="shared" si="39"/>
        <v>19.335000000000001</v>
      </c>
      <c r="F70" s="311"/>
      <c r="G70" s="311">
        <f t="shared" ref="G70:J70" si="40">SUM(G60:G68)</f>
        <v>16.166490447176255</v>
      </c>
      <c r="H70" s="311">
        <f t="shared" si="40"/>
        <v>2.452976485433398</v>
      </c>
      <c r="I70" s="311">
        <f t="shared" si="40"/>
        <v>0.23253306739036292</v>
      </c>
      <c r="J70" s="311">
        <f t="shared" si="40"/>
        <v>18.852000000000015</v>
      </c>
      <c r="K70" s="311"/>
      <c r="L70" s="311">
        <f t="shared" ref="L70:O70" si="41">SUM(L60:L68)</f>
        <v>18.907639212916369</v>
      </c>
      <c r="M70" s="311">
        <f t="shared" si="41"/>
        <v>2.8251388474945749</v>
      </c>
      <c r="N70" s="311">
        <f t="shared" si="41"/>
        <v>0.28322193958905684</v>
      </c>
      <c r="O70" s="311">
        <f t="shared" si="41"/>
        <v>22.015999999999998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1.61486934745828</v>
      </c>
      <c r="C77" s="302">
        <v>9.2880766687008925E-2</v>
      </c>
      <c r="D77" s="302">
        <v>9.7272968265713328E-2</v>
      </c>
      <c r="E77" s="302">
        <f>SUM(B77:D77)</f>
        <v>1.8050230824110023</v>
      </c>
      <c r="F77" s="303"/>
      <c r="G77" s="302">
        <v>1.5334469436707427</v>
      </c>
      <c r="H77" s="302">
        <v>0.16283250110412073</v>
      </c>
      <c r="I77" s="302">
        <v>0.10275273413027526</v>
      </c>
      <c r="J77" s="302">
        <f>SUM(G77:I77)</f>
        <v>1.7990321789051387</v>
      </c>
      <c r="K77" s="303"/>
      <c r="L77" s="302">
        <v>1.1340018352211048</v>
      </c>
      <c r="M77" s="302">
        <v>0.15162639404980804</v>
      </c>
      <c r="N77" s="302">
        <v>9.5044102037671496E-2</v>
      </c>
      <c r="O77" s="302">
        <f>SUM(L77:N77)</f>
        <v>1.3806723313085845</v>
      </c>
    </row>
    <row r="78" spans="1:15" s="236" customFormat="1" x14ac:dyDescent="0.2">
      <c r="A78" s="237" t="str">
        <f>name!E$5</f>
        <v>Professional occupations</v>
      </c>
      <c r="B78" s="302">
        <v>2.5895718731871895</v>
      </c>
      <c r="C78" s="302">
        <v>8.1247327480502549E-2</v>
      </c>
      <c r="D78" s="302">
        <v>6.5408678898157546E-2</v>
      </c>
      <c r="E78" s="302">
        <f t="shared" ref="E78:E85" si="42">SUM(B78:D78)</f>
        <v>2.7362278795658495</v>
      </c>
      <c r="F78" s="303"/>
      <c r="G78" s="302">
        <v>2.6294952246303001</v>
      </c>
      <c r="H78" s="302">
        <v>0.14007398359553802</v>
      </c>
      <c r="I78" s="302">
        <v>6.0861851727825871E-2</v>
      </c>
      <c r="J78" s="302">
        <f t="shared" ref="J78:J80" si="43">SUM(G78:I78)</f>
        <v>2.8304310599536637</v>
      </c>
      <c r="K78" s="303"/>
      <c r="L78" s="302">
        <v>2.6556182221576532</v>
      </c>
      <c r="M78" s="302">
        <v>0.1252033479327353</v>
      </c>
      <c r="N78" s="302">
        <v>3.5813972725063897E-2</v>
      </c>
      <c r="O78" s="302">
        <f t="shared" ref="O78:O85" si="44">SUM(L78:N78)</f>
        <v>2.8166355428154524</v>
      </c>
    </row>
    <row r="79" spans="1:15" s="236" customFormat="1" x14ac:dyDescent="0.2">
      <c r="A79" s="237" t="str">
        <f>name!E$6</f>
        <v>Associate professional occupations</v>
      </c>
      <c r="B79" s="302">
        <v>1.4836190422685391</v>
      </c>
      <c r="C79" s="302">
        <v>8.5999882868306787E-2</v>
      </c>
      <c r="D79" s="302">
        <v>4.3828994445141461E-2</v>
      </c>
      <c r="E79" s="302">
        <f t="shared" si="42"/>
        <v>1.6134479195819875</v>
      </c>
      <c r="F79" s="303"/>
      <c r="G79" s="302">
        <v>1.4534357600297818</v>
      </c>
      <c r="H79" s="302">
        <v>0.11988171703598903</v>
      </c>
      <c r="I79" s="302">
        <v>3.2953160257714199E-2</v>
      </c>
      <c r="J79" s="302">
        <f t="shared" si="43"/>
        <v>1.606270637323485</v>
      </c>
      <c r="K79" s="303"/>
      <c r="L79" s="302">
        <v>1.1126722665382121</v>
      </c>
      <c r="M79" s="302">
        <v>8.4301486978189899E-2</v>
      </c>
      <c r="N79" s="302">
        <v>2.3921207189635644E-2</v>
      </c>
      <c r="O79" s="302">
        <f t="shared" si="44"/>
        <v>1.2208949607060378</v>
      </c>
    </row>
    <row r="80" spans="1:15" s="236" customFormat="1" x14ac:dyDescent="0.2">
      <c r="A80" s="237" t="str">
        <f>name!E$7</f>
        <v>Administrative and secretarial occupations</v>
      </c>
      <c r="B80" s="302">
        <v>0.83496616494824127</v>
      </c>
      <c r="C80" s="302">
        <v>0.29418811938574585</v>
      </c>
      <c r="D80" s="302">
        <v>2.4037522314249521E-2</v>
      </c>
      <c r="E80" s="302">
        <f t="shared" si="42"/>
        <v>1.1531918066482367</v>
      </c>
      <c r="F80" s="303"/>
      <c r="G80" s="302">
        <v>0.74872078631163819</v>
      </c>
      <c r="H80" s="302">
        <v>0.29615331038076242</v>
      </c>
      <c r="I80" s="302">
        <v>1.850135386361584E-2</v>
      </c>
      <c r="J80" s="302">
        <f t="shared" si="43"/>
        <v>1.0633754505560165</v>
      </c>
      <c r="K80" s="303"/>
      <c r="L80" s="302">
        <v>0.62459142974039383</v>
      </c>
      <c r="M80" s="302">
        <v>0.180470971612463</v>
      </c>
      <c r="N80" s="302">
        <v>1.3709198668068003E-2</v>
      </c>
      <c r="O80" s="302">
        <f t="shared" si="44"/>
        <v>0.81877160002092486</v>
      </c>
    </row>
    <row r="81" spans="1:15" s="236" customFormat="1" x14ac:dyDescent="0.2">
      <c r="A81" s="237" t="str">
        <f>name!E$8</f>
        <v>Skilled trades occupations</v>
      </c>
      <c r="B81" s="302">
        <v>2.8772901817425516</v>
      </c>
      <c r="C81" s="302">
        <v>0.12631572975652056</v>
      </c>
      <c r="D81" s="302">
        <v>0.15962315394462395</v>
      </c>
      <c r="E81" s="302">
        <f t="shared" si="42"/>
        <v>3.1632290654436961</v>
      </c>
      <c r="F81" s="303"/>
      <c r="G81" s="302">
        <v>2.0629416711489452</v>
      </c>
      <c r="H81" s="302">
        <v>0.14091313500899741</v>
      </c>
      <c r="I81" s="302">
        <v>0.12345858281178988</v>
      </c>
      <c r="J81" s="302">
        <f>SUM(G81:I81)</f>
        <v>2.3273133889697326</v>
      </c>
      <c r="K81" s="303"/>
      <c r="L81" s="302">
        <v>1.3258720730055116</v>
      </c>
      <c r="M81" s="302">
        <v>0.13666520539100122</v>
      </c>
      <c r="N81" s="302">
        <v>0.12134921210075673</v>
      </c>
      <c r="O81" s="302">
        <f t="shared" si="44"/>
        <v>1.5838864904972694</v>
      </c>
    </row>
    <row r="82" spans="1:15" s="236" customFormat="1" x14ac:dyDescent="0.2">
      <c r="A82" s="237" t="str">
        <f>name!E$9</f>
        <v>Caring, leisure and other service occupations</v>
      </c>
      <c r="B82" s="302">
        <v>7.3361420059863014E-2</v>
      </c>
      <c r="C82" s="302">
        <v>1.83723175797623E-2</v>
      </c>
      <c r="D82" s="302">
        <v>5.1775733665329511E-3</v>
      </c>
      <c r="E82" s="302">
        <f t="shared" si="42"/>
        <v>9.6911311006158254E-2</v>
      </c>
      <c r="F82" s="303"/>
      <c r="G82" s="302">
        <v>5.7533751006576352E-2</v>
      </c>
      <c r="H82" s="302">
        <v>1.8454096878910534E-2</v>
      </c>
      <c r="I82" s="302">
        <v>5.278329576569811E-3</v>
      </c>
      <c r="J82" s="302">
        <f t="shared" ref="J82:J85" si="45">SUM(G82:I82)</f>
        <v>8.1266177462056693E-2</v>
      </c>
      <c r="K82" s="303"/>
      <c r="L82" s="302">
        <v>3.6615289990649461E-2</v>
      </c>
      <c r="M82" s="302">
        <v>9.7341683142528074E-3</v>
      </c>
      <c r="N82" s="302">
        <v>6.4001916544133321E-3</v>
      </c>
      <c r="O82" s="302">
        <f t="shared" si="44"/>
        <v>5.2749649959315595E-2</v>
      </c>
    </row>
    <row r="83" spans="1:15" s="236" customFormat="1" x14ac:dyDescent="0.2">
      <c r="A83" s="237" t="str">
        <f>name!E$10</f>
        <v>Sales and customer service occupations</v>
      </c>
      <c r="B83" s="302">
        <v>0.35715914386647291</v>
      </c>
      <c r="C83" s="302">
        <v>7.4255502164398163E-2</v>
      </c>
      <c r="D83" s="302">
        <v>1.3281982254944352E-2</v>
      </c>
      <c r="E83" s="302">
        <f t="shared" si="42"/>
        <v>0.44469662828581547</v>
      </c>
      <c r="F83" s="303"/>
      <c r="G83" s="302">
        <v>0.3095035976415676</v>
      </c>
      <c r="H83" s="302">
        <v>0.10299787478129542</v>
      </c>
      <c r="I83" s="302">
        <v>8.9679357641695209E-3</v>
      </c>
      <c r="J83" s="302">
        <f t="shared" si="45"/>
        <v>0.42146940818703255</v>
      </c>
      <c r="K83" s="303"/>
      <c r="L83" s="302">
        <v>0.2610369409661123</v>
      </c>
      <c r="M83" s="302">
        <v>0.11148703860349761</v>
      </c>
      <c r="N83" s="302">
        <v>6.9888481413826996E-3</v>
      </c>
      <c r="O83" s="302">
        <f t="shared" si="44"/>
        <v>0.3795128277109926</v>
      </c>
    </row>
    <row r="84" spans="1:15" s="236" customFormat="1" x14ac:dyDescent="0.2">
      <c r="A84" s="237" t="str">
        <f>name!E$11</f>
        <v>Process, plant and machine operatives</v>
      </c>
      <c r="B84" s="302">
        <v>1.8754683455219632</v>
      </c>
      <c r="C84" s="302">
        <v>0.19541920715455158</v>
      </c>
      <c r="D84" s="302">
        <v>2.9356105661993617E-2</v>
      </c>
      <c r="E84" s="302">
        <f t="shared" si="42"/>
        <v>2.1002436583385085</v>
      </c>
      <c r="F84" s="303"/>
      <c r="G84" s="302">
        <v>1.2175303295369364</v>
      </c>
      <c r="H84" s="302">
        <v>0.19382463882203155</v>
      </c>
      <c r="I84" s="302">
        <v>2.5690245187466376E-2</v>
      </c>
      <c r="J84" s="302">
        <f t="shared" si="45"/>
        <v>1.4370452135464342</v>
      </c>
      <c r="K84" s="303"/>
      <c r="L84" s="302">
        <v>0.93653886927164165</v>
      </c>
      <c r="M84" s="302">
        <v>0.15127398308872786</v>
      </c>
      <c r="N84" s="302">
        <v>2.6336079878441995E-2</v>
      </c>
      <c r="O84" s="302">
        <f t="shared" si="44"/>
        <v>1.1141489322388114</v>
      </c>
    </row>
    <row r="85" spans="1:15" s="236" customFormat="1" x14ac:dyDescent="0.2">
      <c r="A85" s="237" t="str">
        <f>name!E$12</f>
        <v>Elementary occupations</v>
      </c>
      <c r="B85" s="302">
        <v>0.60362316500557944</v>
      </c>
      <c r="C85" s="302">
        <v>7.0526086664048346E-2</v>
      </c>
      <c r="D85" s="302">
        <v>1.887939704911426E-2</v>
      </c>
      <c r="E85" s="302">
        <f t="shared" si="42"/>
        <v>0.69302864871874204</v>
      </c>
      <c r="F85" s="303"/>
      <c r="G85" s="302">
        <v>0.39608946430423342</v>
      </c>
      <c r="H85" s="302">
        <v>6.6756231122668097E-2</v>
      </c>
      <c r="I85" s="302">
        <v>1.1950789669514381E-2</v>
      </c>
      <c r="J85" s="302">
        <f t="shared" si="45"/>
        <v>0.47479648509641592</v>
      </c>
      <c r="K85" s="303"/>
      <c r="L85" s="302">
        <v>0.34388536756943405</v>
      </c>
      <c r="M85" s="302">
        <v>8.9196866349635473E-2</v>
      </c>
      <c r="N85" s="302">
        <v>1.7645430823524332E-2</v>
      </c>
      <c r="O85" s="302">
        <f t="shared" si="44"/>
        <v>0.45072766474259385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12.309928684058679</v>
      </c>
      <c r="C87" s="311">
        <f t="shared" ref="C87:E87" si="46">SUM(C77:C85)</f>
        <v>1.0392049397408449</v>
      </c>
      <c r="D87" s="311">
        <f t="shared" si="46"/>
        <v>0.45686637620047099</v>
      </c>
      <c r="E87" s="311">
        <f t="shared" si="46"/>
        <v>13.805999999999996</v>
      </c>
      <c r="F87" s="311"/>
      <c r="G87" s="311">
        <f t="shared" ref="G87:J87" si="47">SUM(G77:G85)</f>
        <v>10.408697528280724</v>
      </c>
      <c r="H87" s="311">
        <f t="shared" si="47"/>
        <v>1.2418874887303133</v>
      </c>
      <c r="I87" s="311">
        <f t="shared" si="47"/>
        <v>0.39041498298894117</v>
      </c>
      <c r="J87" s="311">
        <f t="shared" si="47"/>
        <v>12.040999999999976</v>
      </c>
      <c r="K87" s="311"/>
      <c r="L87" s="311">
        <f t="shared" ref="L87:O87" si="48">SUM(L77:L85)</f>
        <v>8.4308322944607124</v>
      </c>
      <c r="M87" s="311">
        <f t="shared" si="48"/>
        <v>1.0399594623203112</v>
      </c>
      <c r="N87" s="311">
        <f t="shared" si="48"/>
        <v>0.3472082432189581</v>
      </c>
      <c r="O87" s="311">
        <f t="shared" si="48"/>
        <v>9.8179999999999819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8.6300840530186456</v>
      </c>
      <c r="C94" s="302">
        <v>0.42822584925229334</v>
      </c>
      <c r="D94" s="302">
        <v>1.1772943428779095</v>
      </c>
      <c r="E94" s="302">
        <f>SUM(B94:D94)</f>
        <v>10.235604245148847</v>
      </c>
      <c r="F94" s="303"/>
      <c r="G94" s="302">
        <v>10.046133673081183</v>
      </c>
      <c r="H94" s="302">
        <v>0.93861129770228724</v>
      </c>
      <c r="I94" s="302">
        <v>1.247361674521591</v>
      </c>
      <c r="J94" s="302">
        <f>SUM(G94:I94)</f>
        <v>12.232106645305061</v>
      </c>
      <c r="K94" s="303"/>
      <c r="L94" s="302">
        <v>8.0406956005996033</v>
      </c>
      <c r="M94" s="302">
        <v>0.85106466394553304</v>
      </c>
      <c r="N94" s="302">
        <v>1.1716902444058226</v>
      </c>
      <c r="O94" s="302">
        <f>SUM(L94:N94)</f>
        <v>10.063450508950957</v>
      </c>
    </row>
    <row r="95" spans="1:15" s="236" customFormat="1" x14ac:dyDescent="0.2">
      <c r="A95" s="237" t="str">
        <f>name!E$5</f>
        <v>Professional occupations</v>
      </c>
      <c r="B95" s="302">
        <v>10.621317472790743</v>
      </c>
      <c r="C95" s="302">
        <v>0.40824027284547548</v>
      </c>
      <c r="D95" s="302">
        <v>0.63264826247223938</v>
      </c>
      <c r="E95" s="302">
        <f t="shared" ref="E95:E102" si="49">SUM(B95:D95)</f>
        <v>11.662206008108457</v>
      </c>
      <c r="F95" s="303"/>
      <c r="G95" s="302">
        <v>14.509556971778997</v>
      </c>
      <c r="H95" s="302">
        <v>0.77784237810391488</v>
      </c>
      <c r="I95" s="302">
        <v>0.61771373764421278</v>
      </c>
      <c r="J95" s="302">
        <f t="shared" ref="J95:J97" si="50">SUM(G95:I95)</f>
        <v>15.905113087527123</v>
      </c>
      <c r="K95" s="303"/>
      <c r="L95" s="302">
        <v>17.122919899430059</v>
      </c>
      <c r="M95" s="302">
        <v>0.73309050416228361</v>
      </c>
      <c r="N95" s="302">
        <v>0.44706582946193962</v>
      </c>
      <c r="O95" s="302">
        <f t="shared" ref="O95:O102" si="51">SUM(L95:N95)</f>
        <v>18.303076233054284</v>
      </c>
    </row>
    <row r="96" spans="1:15" s="236" customFormat="1" x14ac:dyDescent="0.2">
      <c r="A96" s="237" t="str">
        <f>name!E$6</f>
        <v>Associate professional occupations</v>
      </c>
      <c r="B96" s="302">
        <v>7.9893189557318767</v>
      </c>
      <c r="C96" s="302">
        <v>0.61019502848642992</v>
      </c>
      <c r="D96" s="302">
        <v>0.69977582234798086</v>
      </c>
      <c r="E96" s="302">
        <f t="shared" si="49"/>
        <v>9.2992898065662875</v>
      </c>
      <c r="F96" s="303"/>
      <c r="G96" s="302">
        <v>9.7095845266658465</v>
      </c>
      <c r="H96" s="302">
        <v>0.99897164565311136</v>
      </c>
      <c r="I96" s="302">
        <v>0.48939007158536552</v>
      </c>
      <c r="J96" s="302">
        <f t="shared" si="50"/>
        <v>11.197946243904322</v>
      </c>
      <c r="K96" s="303"/>
      <c r="L96" s="302">
        <v>8.5807730064616852</v>
      </c>
      <c r="M96" s="302">
        <v>0.59238138413147501</v>
      </c>
      <c r="N96" s="302">
        <v>0.45972395526719972</v>
      </c>
      <c r="O96" s="302">
        <f t="shared" si="51"/>
        <v>9.6328783458603588</v>
      </c>
    </row>
    <row r="97" spans="1:15" s="236" customFormat="1" x14ac:dyDescent="0.2">
      <c r="A97" s="237" t="str">
        <f>name!E$7</f>
        <v>Administrative and secretarial occupations</v>
      </c>
      <c r="B97" s="302">
        <v>7.1406348905577604</v>
      </c>
      <c r="C97" s="302">
        <v>2.1718443696926188</v>
      </c>
      <c r="D97" s="302">
        <v>0.23794719673893147</v>
      </c>
      <c r="E97" s="302">
        <f t="shared" si="49"/>
        <v>9.5504264569893103</v>
      </c>
      <c r="F97" s="303"/>
      <c r="G97" s="302">
        <v>7.5202446791523041</v>
      </c>
      <c r="H97" s="302">
        <v>1.9662171745466346</v>
      </c>
      <c r="I97" s="302">
        <v>0.17767891516555295</v>
      </c>
      <c r="J97" s="302">
        <f t="shared" si="50"/>
        <v>9.6641407688644918</v>
      </c>
      <c r="K97" s="303"/>
      <c r="L97" s="302">
        <v>7.2212296240780169</v>
      </c>
      <c r="M97" s="302">
        <v>1.1358210415390488</v>
      </c>
      <c r="N97" s="302">
        <v>0.16253400263811146</v>
      </c>
      <c r="O97" s="302">
        <f t="shared" si="51"/>
        <v>8.5195846682551775</v>
      </c>
    </row>
    <row r="98" spans="1:15" s="236" customFormat="1" x14ac:dyDescent="0.2">
      <c r="A98" s="237" t="str">
        <f>name!E$8</f>
        <v>Skilled trades occupations</v>
      </c>
      <c r="B98" s="302">
        <v>19.006898251371005</v>
      </c>
      <c r="C98" s="302">
        <v>0.75120094266436699</v>
      </c>
      <c r="D98" s="302">
        <v>3.0290131419088975</v>
      </c>
      <c r="E98" s="302">
        <f t="shared" si="49"/>
        <v>22.787112335944272</v>
      </c>
      <c r="F98" s="303"/>
      <c r="G98" s="302">
        <v>16.257330703616883</v>
      </c>
      <c r="H98" s="302">
        <v>1.0216743494690874</v>
      </c>
      <c r="I98" s="302">
        <v>2.6832015472460835</v>
      </c>
      <c r="J98" s="302">
        <f>SUM(G98:I98)</f>
        <v>19.962206600332053</v>
      </c>
      <c r="K98" s="303"/>
      <c r="L98" s="302">
        <v>11.220619647626467</v>
      </c>
      <c r="M98" s="302">
        <v>0.88982846467328802</v>
      </c>
      <c r="N98" s="302">
        <v>2.1269497738019036</v>
      </c>
      <c r="O98" s="302">
        <f t="shared" si="51"/>
        <v>14.237397886101659</v>
      </c>
    </row>
    <row r="99" spans="1:15" s="236" customFormat="1" x14ac:dyDescent="0.2">
      <c r="A99" s="237" t="str">
        <f>name!E$9</f>
        <v>Caring, leisure and other service occupations</v>
      </c>
      <c r="B99" s="302">
        <v>0.52172333557891504</v>
      </c>
      <c r="C99" s="302">
        <v>0.20581422440196642</v>
      </c>
      <c r="D99" s="302">
        <v>9.9092439388890882E-2</v>
      </c>
      <c r="E99" s="302">
        <f t="shared" si="49"/>
        <v>0.82662999936977233</v>
      </c>
      <c r="F99" s="303"/>
      <c r="G99" s="302">
        <v>0.85381311509671265</v>
      </c>
      <c r="H99" s="302">
        <v>0.31509407173686249</v>
      </c>
      <c r="I99" s="302">
        <v>0.14480229168760228</v>
      </c>
      <c r="J99" s="302">
        <f t="shared" ref="J99:J102" si="52">SUM(G99:I99)</f>
        <v>1.3137094785211776</v>
      </c>
      <c r="K99" s="303"/>
      <c r="L99" s="302">
        <v>0.86805754818077341</v>
      </c>
      <c r="M99" s="302">
        <v>0.26385994283447944</v>
      </c>
      <c r="N99" s="302">
        <v>0.1951886101786364</v>
      </c>
      <c r="O99" s="302">
        <f t="shared" si="51"/>
        <v>1.3271061011938894</v>
      </c>
    </row>
    <row r="100" spans="1:15" s="236" customFormat="1" x14ac:dyDescent="0.2">
      <c r="A100" s="237" t="str">
        <f>name!E$10</f>
        <v>Sales and customer service occupations</v>
      </c>
      <c r="B100" s="302">
        <v>2.641350298638713</v>
      </c>
      <c r="C100" s="302">
        <v>0.60496312195695057</v>
      </c>
      <c r="D100" s="302">
        <v>0.25453536708827967</v>
      </c>
      <c r="E100" s="302">
        <f t="shared" si="49"/>
        <v>3.5008487876839429</v>
      </c>
      <c r="F100" s="303"/>
      <c r="G100" s="302">
        <v>2.5436748386016803</v>
      </c>
      <c r="H100" s="302">
        <v>0.76170761500190154</v>
      </c>
      <c r="I100" s="302">
        <v>0.17270610815413429</v>
      </c>
      <c r="J100" s="302">
        <f t="shared" si="52"/>
        <v>3.4780885617577164</v>
      </c>
      <c r="K100" s="303"/>
      <c r="L100" s="302">
        <v>2.4450746734159177</v>
      </c>
      <c r="M100" s="302">
        <v>0.62259677302743077</v>
      </c>
      <c r="N100" s="302">
        <v>0.11488079434681746</v>
      </c>
      <c r="O100" s="302">
        <f t="shared" si="51"/>
        <v>3.1825522407901659</v>
      </c>
    </row>
    <row r="101" spans="1:15" s="236" customFormat="1" x14ac:dyDescent="0.2">
      <c r="A101" s="237" t="str">
        <f>name!E$11</f>
        <v>Process, plant and machine operatives</v>
      </c>
      <c r="B101" s="302">
        <v>18.930393023368836</v>
      </c>
      <c r="C101" s="302">
        <v>1.3700277543278396</v>
      </c>
      <c r="D101" s="302">
        <v>0.69480249694940133</v>
      </c>
      <c r="E101" s="302">
        <f t="shared" si="49"/>
        <v>20.995223274646076</v>
      </c>
      <c r="F101" s="303"/>
      <c r="G101" s="302">
        <v>16.008400138846213</v>
      </c>
      <c r="H101" s="302">
        <v>2.4603131378719989</v>
      </c>
      <c r="I101" s="302">
        <v>0.85351584221800569</v>
      </c>
      <c r="J101" s="302">
        <f t="shared" si="52"/>
        <v>19.322229118936217</v>
      </c>
      <c r="K101" s="303"/>
      <c r="L101" s="302">
        <v>12.333446217762845</v>
      </c>
      <c r="M101" s="302">
        <v>2.0546006113254052</v>
      </c>
      <c r="N101" s="302">
        <v>0.82273570161830645</v>
      </c>
      <c r="O101" s="302">
        <f t="shared" si="51"/>
        <v>15.210782530706556</v>
      </c>
    </row>
    <row r="102" spans="1:15" s="236" customFormat="1" x14ac:dyDescent="0.2">
      <c r="A102" s="237" t="str">
        <f>name!E$12</f>
        <v>Elementary occupations</v>
      </c>
      <c r="B102" s="302">
        <v>7.2821926141241118</v>
      </c>
      <c r="C102" s="302">
        <v>1.284456705843541</v>
      </c>
      <c r="D102" s="302">
        <v>0.54900976557567904</v>
      </c>
      <c r="E102" s="302">
        <f t="shared" si="49"/>
        <v>9.1156590855433315</v>
      </c>
      <c r="F102" s="303"/>
      <c r="G102" s="302">
        <v>5.999511120515332</v>
      </c>
      <c r="H102" s="302">
        <v>1.5403527937849375</v>
      </c>
      <c r="I102" s="302">
        <v>0.8575955805516553</v>
      </c>
      <c r="J102" s="302">
        <f t="shared" si="52"/>
        <v>8.3974594948519243</v>
      </c>
      <c r="K102" s="303"/>
      <c r="L102" s="302">
        <v>5.3103274649013379</v>
      </c>
      <c r="M102" s="302">
        <v>2.0447978467162122</v>
      </c>
      <c r="N102" s="302">
        <v>0.81704617346929831</v>
      </c>
      <c r="O102" s="302">
        <f t="shared" si="51"/>
        <v>8.1721714850868494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82.76391289518061</v>
      </c>
      <c r="C104" s="311">
        <f t="shared" ref="C104:E104" si="53">SUM(C94:C102)</f>
        <v>7.8349682694714833</v>
      </c>
      <c r="D104" s="311">
        <f t="shared" si="53"/>
        <v>7.3741188353482094</v>
      </c>
      <c r="E104" s="311">
        <f t="shared" si="53"/>
        <v>97.973000000000297</v>
      </c>
      <c r="F104" s="311"/>
      <c r="G104" s="311">
        <f t="shared" ref="G104:J104" si="54">SUM(G94:G102)</f>
        <v>83.448249767355151</v>
      </c>
      <c r="H104" s="311">
        <f t="shared" si="54"/>
        <v>10.780784463870736</v>
      </c>
      <c r="I104" s="311">
        <f t="shared" si="54"/>
        <v>7.2439657687742036</v>
      </c>
      <c r="J104" s="311">
        <f t="shared" si="54"/>
        <v>101.47300000000008</v>
      </c>
      <c r="K104" s="311"/>
      <c r="L104" s="311">
        <f t="shared" ref="L104:O104" si="55">SUM(L94:L102)</f>
        <v>73.143143682456696</v>
      </c>
      <c r="M104" s="311">
        <f t="shared" si="55"/>
        <v>9.1880412323551557</v>
      </c>
      <c r="N104" s="311">
        <f t="shared" si="55"/>
        <v>6.3178150851880348</v>
      </c>
      <c r="O104" s="311">
        <f t="shared" si="55"/>
        <v>88.648999999999901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0.6621797230981431</v>
      </c>
      <c r="C111" s="302">
        <v>2.8588303663305625E-2</v>
      </c>
      <c r="D111" s="302">
        <v>4.1609706541054184E-2</v>
      </c>
      <c r="E111" s="302">
        <f>SUM(B111:D111)</f>
        <v>0.732377733302503</v>
      </c>
      <c r="F111" s="303"/>
      <c r="G111" s="302">
        <v>0.74358311121761145</v>
      </c>
      <c r="H111" s="302">
        <v>2.7609036826737862E-2</v>
      </c>
      <c r="I111" s="302">
        <v>0</v>
      </c>
      <c r="J111" s="302">
        <f>SUM(G111:I111)</f>
        <v>0.77119214804434932</v>
      </c>
      <c r="K111" s="303"/>
      <c r="L111" s="302">
        <v>0.70737573564443146</v>
      </c>
      <c r="M111" s="302">
        <v>2.9938608569215357E-2</v>
      </c>
      <c r="N111" s="302">
        <v>0</v>
      </c>
      <c r="O111" s="302">
        <f>SUM(L111:N111)</f>
        <v>0.73731434421364683</v>
      </c>
    </row>
    <row r="112" spans="1:15" s="236" customFormat="1" x14ac:dyDescent="0.2">
      <c r="A112" s="237" t="str">
        <f>name!E$5</f>
        <v>Professional occupations</v>
      </c>
      <c r="B112" s="302">
        <v>1.5224443648412871</v>
      </c>
      <c r="C112" s="302">
        <v>5.1116642223738504E-2</v>
      </c>
      <c r="D112" s="302">
        <v>6.5402947941341286E-2</v>
      </c>
      <c r="E112" s="302">
        <f t="shared" ref="E112:E119" si="56">SUM(B112:D112)</f>
        <v>1.638963955006367</v>
      </c>
      <c r="F112" s="303"/>
      <c r="G112" s="302">
        <v>1.8912935008353227</v>
      </c>
      <c r="H112" s="302">
        <v>3.3399719272437546E-2</v>
      </c>
      <c r="I112" s="302">
        <v>0</v>
      </c>
      <c r="J112" s="302">
        <f t="shared" ref="J112:J114" si="57">SUM(G112:I112)</f>
        <v>1.9246932201077602</v>
      </c>
      <c r="K112" s="303"/>
      <c r="L112" s="302">
        <v>2.3825986987724255</v>
      </c>
      <c r="M112" s="302">
        <v>3.7486765242609896E-2</v>
      </c>
      <c r="N112" s="302">
        <v>0</v>
      </c>
      <c r="O112" s="302">
        <f t="shared" ref="O112:O119" si="58">SUM(L112:N112)</f>
        <v>2.4200854640150355</v>
      </c>
    </row>
    <row r="113" spans="1:15" s="236" customFormat="1" x14ac:dyDescent="0.2">
      <c r="A113" s="237" t="str">
        <f>name!E$6</f>
        <v>Associate professional occupations</v>
      </c>
      <c r="B113" s="302">
        <v>0.79046598334547202</v>
      </c>
      <c r="C113" s="302">
        <v>4.308406663689094E-2</v>
      </c>
      <c r="D113" s="302">
        <v>2.0809198151892382E-2</v>
      </c>
      <c r="E113" s="302">
        <f t="shared" si="56"/>
        <v>0.85435924813425534</v>
      </c>
      <c r="F113" s="303"/>
      <c r="G113" s="302">
        <v>0.95450139529574429</v>
      </c>
      <c r="H113" s="302">
        <v>3.3370721596367586E-2</v>
      </c>
      <c r="I113" s="302">
        <v>0</v>
      </c>
      <c r="J113" s="302">
        <f t="shared" si="57"/>
        <v>0.98787211689211185</v>
      </c>
      <c r="K113" s="303"/>
      <c r="L113" s="302">
        <v>0.90275537534476891</v>
      </c>
      <c r="M113" s="302">
        <v>3.1253737011348016E-2</v>
      </c>
      <c r="N113" s="302">
        <v>0</v>
      </c>
      <c r="O113" s="302">
        <f t="shared" si="58"/>
        <v>0.93400911235611694</v>
      </c>
    </row>
    <row r="114" spans="1:15" s="236" customFormat="1" x14ac:dyDescent="0.2">
      <c r="A114" s="237" t="str">
        <f>name!E$7</f>
        <v>Administrative and secretarial occupations</v>
      </c>
      <c r="B114" s="302">
        <v>0.63706345358459315</v>
      </c>
      <c r="C114" s="302">
        <v>0.16204215241268685</v>
      </c>
      <c r="D114" s="302">
        <v>6.5503956500790371E-3</v>
      </c>
      <c r="E114" s="302">
        <f t="shared" si="56"/>
        <v>0.80565600164735907</v>
      </c>
      <c r="F114" s="303"/>
      <c r="G114" s="302">
        <v>0.63043781616135319</v>
      </c>
      <c r="H114" s="302">
        <v>0.12185264718104098</v>
      </c>
      <c r="I114" s="302">
        <v>0</v>
      </c>
      <c r="J114" s="302">
        <f t="shared" si="57"/>
        <v>0.75229046334239413</v>
      </c>
      <c r="K114" s="303"/>
      <c r="L114" s="302">
        <v>0.49582681733521106</v>
      </c>
      <c r="M114" s="302">
        <v>0.11024298535466817</v>
      </c>
      <c r="N114" s="302">
        <v>0</v>
      </c>
      <c r="O114" s="302">
        <f t="shared" si="58"/>
        <v>0.6060698026898792</v>
      </c>
    </row>
    <row r="115" spans="1:15" s="236" customFormat="1" x14ac:dyDescent="0.2">
      <c r="A115" s="237" t="str">
        <f>name!E$8</f>
        <v>Skilled trades occupations</v>
      </c>
      <c r="B115" s="302">
        <v>1.4317461209818154</v>
      </c>
      <c r="C115" s="302">
        <v>8.4472561185701511E-2</v>
      </c>
      <c r="D115" s="302">
        <v>5.4748570023423503E-2</v>
      </c>
      <c r="E115" s="302">
        <f t="shared" si="56"/>
        <v>1.5709672521909406</v>
      </c>
      <c r="F115" s="303"/>
      <c r="G115" s="302">
        <v>1.1226077357308859</v>
      </c>
      <c r="H115" s="302">
        <v>1.3280980351208027E-2</v>
      </c>
      <c r="I115" s="302">
        <v>0</v>
      </c>
      <c r="J115" s="302">
        <f>SUM(G115:I115)</f>
        <v>1.1358887160820939</v>
      </c>
      <c r="K115" s="303"/>
      <c r="L115" s="302">
        <v>0.84961150220324255</v>
      </c>
      <c r="M115" s="302">
        <v>1.1963961791442287E-2</v>
      </c>
      <c r="N115" s="302">
        <v>0</v>
      </c>
      <c r="O115" s="302">
        <f t="shared" si="58"/>
        <v>0.86157546399468488</v>
      </c>
    </row>
    <row r="116" spans="1:15" s="236" customFormat="1" x14ac:dyDescent="0.2">
      <c r="A116" s="237" t="str">
        <f>name!E$9</f>
        <v>Caring, leisure and other service occupations</v>
      </c>
      <c r="B116" s="302">
        <v>0.13058180262345953</v>
      </c>
      <c r="C116" s="302">
        <v>2.2016664244375751E-2</v>
      </c>
      <c r="D116" s="302">
        <v>1.0666347344844098E-3</v>
      </c>
      <c r="E116" s="302">
        <f t="shared" si="56"/>
        <v>0.15366510160231969</v>
      </c>
      <c r="F116" s="303"/>
      <c r="G116" s="302">
        <v>0.12190219900190136</v>
      </c>
      <c r="H116" s="302">
        <v>1.2091681440356546E-2</v>
      </c>
      <c r="I116" s="302">
        <v>0</v>
      </c>
      <c r="J116" s="302">
        <f t="shared" ref="J116:J119" si="59">SUM(G116:I116)</f>
        <v>0.13399388044225791</v>
      </c>
      <c r="K116" s="303"/>
      <c r="L116" s="302">
        <v>0.12028744651105722</v>
      </c>
      <c r="M116" s="302">
        <v>7.4533084479293469E-3</v>
      </c>
      <c r="N116" s="302">
        <v>0</v>
      </c>
      <c r="O116" s="302">
        <f t="shared" si="58"/>
        <v>0.12774075495898657</v>
      </c>
    </row>
    <row r="117" spans="1:15" s="236" customFormat="1" x14ac:dyDescent="0.2">
      <c r="A117" s="237" t="str">
        <f>name!E$10</f>
        <v>Sales and customer service occupations</v>
      </c>
      <c r="B117" s="302">
        <v>0.55595210867381373</v>
      </c>
      <c r="C117" s="302">
        <v>0.29126424119931887</v>
      </c>
      <c r="D117" s="302">
        <v>4.1202097928272542E-2</v>
      </c>
      <c r="E117" s="302">
        <f t="shared" si="56"/>
        <v>0.88841844780140522</v>
      </c>
      <c r="F117" s="303"/>
      <c r="G117" s="302">
        <v>0.54633939160938028</v>
      </c>
      <c r="H117" s="302">
        <v>0.19327295006604228</v>
      </c>
      <c r="I117" s="302">
        <v>0</v>
      </c>
      <c r="J117" s="302">
        <f t="shared" si="59"/>
        <v>0.73961234167542256</v>
      </c>
      <c r="K117" s="303"/>
      <c r="L117" s="302">
        <v>0.59174298589575791</v>
      </c>
      <c r="M117" s="302">
        <v>0.21586417406323449</v>
      </c>
      <c r="N117" s="302">
        <v>0</v>
      </c>
      <c r="O117" s="302">
        <f t="shared" si="58"/>
        <v>0.80760715995899246</v>
      </c>
    </row>
    <row r="118" spans="1:15" s="236" customFormat="1" x14ac:dyDescent="0.2">
      <c r="A118" s="237" t="str">
        <f>name!E$11</f>
        <v>Process, plant and machine operatives</v>
      </c>
      <c r="B118" s="302">
        <v>0.25594380166946096</v>
      </c>
      <c r="C118" s="302">
        <v>2.268661546226124E-2</v>
      </c>
      <c r="D118" s="302">
        <v>2.3633301982312047E-2</v>
      </c>
      <c r="E118" s="302">
        <f t="shared" si="56"/>
        <v>0.30226371911403427</v>
      </c>
      <c r="F118" s="303"/>
      <c r="G118" s="302">
        <v>0.2054667666134225</v>
      </c>
      <c r="H118" s="302">
        <v>5.9731098340688581E-3</v>
      </c>
      <c r="I118" s="302">
        <v>0</v>
      </c>
      <c r="J118" s="302">
        <f t="shared" si="59"/>
        <v>0.21143987644749135</v>
      </c>
      <c r="K118" s="303"/>
      <c r="L118" s="302">
        <v>0.19467284994673528</v>
      </c>
      <c r="M118" s="302">
        <v>6.2487776495903681E-3</v>
      </c>
      <c r="N118" s="302">
        <v>0</v>
      </c>
      <c r="O118" s="302">
        <f t="shared" si="58"/>
        <v>0.20092162759632565</v>
      </c>
    </row>
    <row r="119" spans="1:15" s="236" customFormat="1" x14ac:dyDescent="0.2">
      <c r="A119" s="237" t="str">
        <f>name!E$12</f>
        <v>Elementary occupations</v>
      </c>
      <c r="B119" s="302">
        <v>4.8803449074794579E-2</v>
      </c>
      <c r="C119" s="302">
        <v>4.746468524264813E-2</v>
      </c>
      <c r="D119" s="302">
        <v>2.2060406883382528E-2</v>
      </c>
      <c r="E119" s="302">
        <f t="shared" si="56"/>
        <v>0.11832854120082524</v>
      </c>
      <c r="F119" s="303"/>
      <c r="G119" s="302">
        <v>3.9960221551784914E-2</v>
      </c>
      <c r="H119" s="302">
        <v>2.8057015414339387E-2</v>
      </c>
      <c r="I119" s="302">
        <v>0</v>
      </c>
      <c r="J119" s="302">
        <f t="shared" si="59"/>
        <v>6.80172369661243E-2</v>
      </c>
      <c r="K119" s="303"/>
      <c r="L119" s="302">
        <v>2.6461495686991313E-2</v>
      </c>
      <c r="M119" s="302">
        <v>2.5214774529332216E-2</v>
      </c>
      <c r="N119" s="302">
        <v>0</v>
      </c>
      <c r="O119" s="302">
        <f t="shared" si="58"/>
        <v>5.1676270216323525E-2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6.0351808078928393</v>
      </c>
      <c r="C121" s="311">
        <f t="shared" ref="C121:E121" si="60">SUM(C111:C119)</f>
        <v>0.75273593227092739</v>
      </c>
      <c r="D121" s="311">
        <f t="shared" si="60"/>
        <v>0.27708325983624188</v>
      </c>
      <c r="E121" s="311">
        <f t="shared" si="60"/>
        <v>7.0650000000000093</v>
      </c>
      <c r="F121" s="311"/>
      <c r="G121" s="311">
        <f t="shared" ref="G121:J121" si="61">SUM(G111:G119)</f>
        <v>6.2560921380174062</v>
      </c>
      <c r="H121" s="311">
        <f t="shared" si="61"/>
        <v>0.46890786198259904</v>
      </c>
      <c r="I121" s="311">
        <f t="shared" si="61"/>
        <v>0</v>
      </c>
      <c r="J121" s="311">
        <f t="shared" si="61"/>
        <v>6.725000000000005</v>
      </c>
      <c r="K121" s="311"/>
      <c r="L121" s="311">
        <f t="shared" ref="L121:O121" si="62">SUM(L111:L119)</f>
        <v>6.2713329073406205</v>
      </c>
      <c r="M121" s="311">
        <f t="shared" si="62"/>
        <v>0.47566709265937018</v>
      </c>
      <c r="N121" s="311">
        <f t="shared" si="62"/>
        <v>0</v>
      </c>
      <c r="O121" s="311">
        <f t="shared" si="62"/>
        <v>6.7469999999999901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0.53932946937620863</v>
      </c>
      <c r="C128" s="302">
        <v>2.3667623186326977E-2</v>
      </c>
      <c r="D128" s="302">
        <v>5.9876007124396759E-2</v>
      </c>
      <c r="E128" s="302">
        <f>SUM(B128:D128)</f>
        <v>0.62287309968693239</v>
      </c>
      <c r="F128" s="303"/>
      <c r="G128" s="302">
        <v>0.72738062576867379</v>
      </c>
      <c r="H128" s="302">
        <v>3.5708066625268417E-2</v>
      </c>
      <c r="I128" s="302">
        <v>4.083095214677911E-3</v>
      </c>
      <c r="J128" s="302">
        <f>SUM(G128:I128)</f>
        <v>0.76717178760862004</v>
      </c>
      <c r="K128" s="303"/>
      <c r="L128" s="302">
        <v>0.74749126106025343</v>
      </c>
      <c r="M128" s="302">
        <v>3.1401448279027466E-2</v>
      </c>
      <c r="N128" s="302">
        <v>3.1576785844089511E-3</v>
      </c>
      <c r="O128" s="302">
        <f>SUM(L128:N128)</f>
        <v>0.78205038792368986</v>
      </c>
    </row>
    <row r="129" spans="1:15" s="236" customFormat="1" x14ac:dyDescent="0.2">
      <c r="A129" s="237" t="str">
        <f>name!E$5</f>
        <v>Professional occupations</v>
      </c>
      <c r="B129" s="302">
        <v>0.50415217567059201</v>
      </c>
      <c r="C129" s="302">
        <v>3.9042888675876714E-2</v>
      </c>
      <c r="D129" s="302">
        <v>2.0484643496403082E-2</v>
      </c>
      <c r="E129" s="302">
        <f t="shared" ref="E129:E136" si="63">SUM(B129:D129)</f>
        <v>0.5636797078428718</v>
      </c>
      <c r="F129" s="303"/>
      <c r="G129" s="302">
        <v>0.78129207514888221</v>
      </c>
      <c r="H129" s="302">
        <v>4.7539713458735713E-2</v>
      </c>
      <c r="I129" s="302">
        <v>5.5843819475335076E-3</v>
      </c>
      <c r="J129" s="302">
        <f t="shared" ref="J129:J131" si="64">SUM(G129:I129)</f>
        <v>0.83441617055515149</v>
      </c>
      <c r="K129" s="303"/>
      <c r="L129" s="302">
        <v>1.0187248110445903</v>
      </c>
      <c r="M129" s="302">
        <v>4.4166749569559231E-2</v>
      </c>
      <c r="N129" s="302">
        <v>4.3573639566897651E-3</v>
      </c>
      <c r="O129" s="302">
        <f t="shared" ref="O129:O136" si="65">SUM(L129:N129)</f>
        <v>1.0672489245708394</v>
      </c>
    </row>
    <row r="130" spans="1:15" s="236" customFormat="1" x14ac:dyDescent="0.2">
      <c r="A130" s="237" t="str">
        <f>name!E$6</f>
        <v>Associate professional occupations</v>
      </c>
      <c r="B130" s="302">
        <v>0.50217005810938686</v>
      </c>
      <c r="C130" s="302">
        <v>4.6344210737643998E-2</v>
      </c>
      <c r="D130" s="302">
        <v>1.1878996366784999E-2</v>
      </c>
      <c r="E130" s="302">
        <f t="shared" si="63"/>
        <v>0.56039326521381583</v>
      </c>
      <c r="F130" s="303"/>
      <c r="G130" s="302">
        <v>0.73200824675367904</v>
      </c>
      <c r="H130" s="302">
        <v>4.5895566293570368E-2</v>
      </c>
      <c r="I130" s="302">
        <v>6.10928269990585E-3</v>
      </c>
      <c r="J130" s="302">
        <f t="shared" si="64"/>
        <v>0.78401309574715528</v>
      </c>
      <c r="K130" s="303"/>
      <c r="L130" s="302">
        <v>0.860442197711491</v>
      </c>
      <c r="M130" s="302">
        <v>3.628338173214999E-2</v>
      </c>
      <c r="N130" s="302">
        <v>6.1452209388616515E-3</v>
      </c>
      <c r="O130" s="302">
        <f t="shared" si="65"/>
        <v>0.90287080038250256</v>
      </c>
    </row>
    <row r="131" spans="1:15" s="236" customFormat="1" x14ac:dyDescent="0.2">
      <c r="A131" s="237" t="str">
        <f>name!E$7</f>
        <v>Administrative and secretarial occupations</v>
      </c>
      <c r="B131" s="302">
        <v>0.3466412302138242</v>
      </c>
      <c r="C131" s="302">
        <v>0.12745105693718542</v>
      </c>
      <c r="D131" s="302">
        <v>3.1675786854397179E-3</v>
      </c>
      <c r="E131" s="302">
        <f t="shared" si="63"/>
        <v>0.4772598658364493</v>
      </c>
      <c r="F131" s="303"/>
      <c r="G131" s="302">
        <v>0.41730987904139794</v>
      </c>
      <c r="H131" s="302">
        <v>0.11306624889161958</v>
      </c>
      <c r="I131" s="302">
        <v>1.8765392653201532E-3</v>
      </c>
      <c r="J131" s="302">
        <f t="shared" si="64"/>
        <v>0.53225266719833764</v>
      </c>
      <c r="K131" s="303"/>
      <c r="L131" s="302">
        <v>0.4400923286760221</v>
      </c>
      <c r="M131" s="302">
        <v>0.14371719940412775</v>
      </c>
      <c r="N131" s="302">
        <v>3.4958239042007645E-3</v>
      </c>
      <c r="O131" s="302">
        <f t="shared" si="65"/>
        <v>0.58730535198435063</v>
      </c>
    </row>
    <row r="132" spans="1:15" s="236" customFormat="1" x14ac:dyDescent="0.2">
      <c r="A132" s="237" t="str">
        <f>name!E$8</f>
        <v>Skilled trades occupations</v>
      </c>
      <c r="B132" s="302">
        <v>0.47319808044140127</v>
      </c>
      <c r="C132" s="302">
        <v>3.2552696319082461E-2</v>
      </c>
      <c r="D132" s="302">
        <v>9.4479743829933072E-2</v>
      </c>
      <c r="E132" s="302">
        <f t="shared" si="63"/>
        <v>0.60023052059041682</v>
      </c>
      <c r="F132" s="303"/>
      <c r="G132" s="302">
        <v>0.48690076563411183</v>
      </c>
      <c r="H132" s="302">
        <v>2.2415641658794661E-2</v>
      </c>
      <c r="I132" s="302">
        <v>9.4728085054578276E-3</v>
      </c>
      <c r="J132" s="302">
        <f>SUM(G132:I132)</f>
        <v>0.51878921579836434</v>
      </c>
      <c r="K132" s="303"/>
      <c r="L132" s="302">
        <v>0.41589688579190226</v>
      </c>
      <c r="M132" s="302">
        <v>1.2608749524407919E-2</v>
      </c>
      <c r="N132" s="302">
        <v>8.4070744661983998E-3</v>
      </c>
      <c r="O132" s="302">
        <f t="shared" si="65"/>
        <v>0.43691270978250862</v>
      </c>
    </row>
    <row r="133" spans="1:15" s="236" customFormat="1" x14ac:dyDescent="0.2">
      <c r="A133" s="237" t="str">
        <f>name!E$9</f>
        <v>Caring, leisure and other service occupations</v>
      </c>
      <c r="B133" s="302">
        <v>0.12349653265770356</v>
      </c>
      <c r="C133" s="302">
        <v>2.7532021391615383E-2</v>
      </c>
      <c r="D133" s="302">
        <v>1.5963184920294458E-3</v>
      </c>
      <c r="E133" s="302">
        <f t="shared" si="63"/>
        <v>0.15262487254134841</v>
      </c>
      <c r="F133" s="303"/>
      <c r="G133" s="302">
        <v>0.15185103317856996</v>
      </c>
      <c r="H133" s="302">
        <v>2.2535768261264588E-2</v>
      </c>
      <c r="I133" s="302">
        <v>3.2147526715813088E-3</v>
      </c>
      <c r="J133" s="302">
        <f t="shared" ref="J133:J136" si="66">SUM(G133:I133)</f>
        <v>0.17760155411141584</v>
      </c>
      <c r="K133" s="303"/>
      <c r="L133" s="302">
        <v>0.1976728584431994</v>
      </c>
      <c r="M133" s="302">
        <v>1.9593575078705797E-2</v>
      </c>
      <c r="N133" s="302">
        <v>3.1421119535549004E-3</v>
      </c>
      <c r="O133" s="302">
        <f t="shared" si="65"/>
        <v>0.2204085454754601</v>
      </c>
    </row>
    <row r="134" spans="1:15" s="236" customFormat="1" x14ac:dyDescent="0.2">
      <c r="A134" s="237" t="str">
        <f>name!E$10</f>
        <v>Sales and customer service occupations</v>
      </c>
      <c r="B134" s="302">
        <v>0.13809499423998403</v>
      </c>
      <c r="C134" s="302">
        <v>5.3224648313189744E-2</v>
      </c>
      <c r="D134" s="302">
        <v>1.306991287214997E-2</v>
      </c>
      <c r="E134" s="302">
        <f t="shared" si="63"/>
        <v>0.20438955542532375</v>
      </c>
      <c r="F134" s="303"/>
      <c r="G134" s="302">
        <v>0.16717196151139663</v>
      </c>
      <c r="H134" s="302">
        <v>5.4100618406743003E-2</v>
      </c>
      <c r="I134" s="302">
        <v>9.5281060581262804E-4</v>
      </c>
      <c r="J134" s="302">
        <f t="shared" si="66"/>
        <v>0.22222539052395227</v>
      </c>
      <c r="K134" s="303"/>
      <c r="L134" s="302">
        <v>0.21354085875240802</v>
      </c>
      <c r="M134" s="302">
        <v>5.8902151907980115E-2</v>
      </c>
      <c r="N134" s="302">
        <v>5.120192733226893E-4</v>
      </c>
      <c r="O134" s="302">
        <f t="shared" si="65"/>
        <v>0.27295502993371079</v>
      </c>
    </row>
    <row r="135" spans="1:15" s="236" customFormat="1" x14ac:dyDescent="0.2">
      <c r="A135" s="237" t="str">
        <f>name!E$11</f>
        <v>Process, plant and machine operatives</v>
      </c>
      <c r="B135" s="302">
        <v>1.5651086159779775</v>
      </c>
      <c r="C135" s="302">
        <v>5.6725410455876105E-2</v>
      </c>
      <c r="D135" s="302">
        <v>2.0609402156558085E-2</v>
      </c>
      <c r="E135" s="302">
        <f t="shared" si="63"/>
        <v>1.6424434285904117</v>
      </c>
      <c r="F135" s="303"/>
      <c r="G135" s="302">
        <v>1.5803770460863129</v>
      </c>
      <c r="H135" s="302">
        <v>5.2210219907236503E-2</v>
      </c>
      <c r="I135" s="302">
        <v>1.8423370290712121E-3</v>
      </c>
      <c r="J135" s="302">
        <f t="shared" si="66"/>
        <v>1.6344296030226206</v>
      </c>
      <c r="K135" s="303"/>
      <c r="L135" s="302">
        <v>1.6900630027352563</v>
      </c>
      <c r="M135" s="302">
        <v>4.3707723967068839E-2</v>
      </c>
      <c r="N135" s="302">
        <v>8.2540033106899969E-4</v>
      </c>
      <c r="O135" s="302">
        <f t="shared" si="65"/>
        <v>1.7345961270333943</v>
      </c>
    </row>
    <row r="136" spans="1:15" s="236" customFormat="1" x14ac:dyDescent="0.2">
      <c r="A136" s="237" t="str">
        <f>name!E$12</f>
        <v>Elementary occupations</v>
      </c>
      <c r="B136" s="302">
        <v>0.93567210861184613</v>
      </c>
      <c r="C136" s="302">
        <v>8.1827374019964053E-2</v>
      </c>
      <c r="D136" s="302">
        <v>1.5606201640622609E-2</v>
      </c>
      <c r="E136" s="302">
        <f t="shared" si="63"/>
        <v>1.0331056842724329</v>
      </c>
      <c r="F136" s="303"/>
      <c r="G136" s="302">
        <v>0.97004096973051357</v>
      </c>
      <c r="H136" s="302">
        <v>5.8419079728911943E-2</v>
      </c>
      <c r="I136" s="302">
        <v>3.6404659749643127E-3</v>
      </c>
      <c r="J136" s="302">
        <f t="shared" si="66"/>
        <v>1.0321005154343899</v>
      </c>
      <c r="K136" s="303"/>
      <c r="L136" s="302">
        <v>0.94826691322504209</v>
      </c>
      <c r="M136" s="302">
        <v>0.11096823716386521</v>
      </c>
      <c r="N136" s="302">
        <v>8.4169725246345979E-3</v>
      </c>
      <c r="O136" s="302">
        <f t="shared" si="65"/>
        <v>1.0676521229135418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5.1278632652989238</v>
      </c>
      <c r="C138" s="311">
        <f t="shared" ref="C138:E138" si="67">SUM(C128:C136)</f>
        <v>0.48836793003676082</v>
      </c>
      <c r="D138" s="311">
        <f t="shared" si="67"/>
        <v>0.24076880466431777</v>
      </c>
      <c r="E138" s="311">
        <f t="shared" si="67"/>
        <v>5.8570000000000029</v>
      </c>
      <c r="F138" s="311"/>
      <c r="G138" s="311">
        <f t="shared" ref="G138:J138" si="68">SUM(G128:G136)</f>
        <v>6.0143326028535373</v>
      </c>
      <c r="H138" s="311">
        <f t="shared" si="68"/>
        <v>0.45189092323214475</v>
      </c>
      <c r="I138" s="311">
        <f t="shared" si="68"/>
        <v>3.677647391432471E-2</v>
      </c>
      <c r="J138" s="311">
        <f t="shared" si="68"/>
        <v>6.5030000000000072</v>
      </c>
      <c r="K138" s="311"/>
      <c r="L138" s="311">
        <f t="shared" ref="L138:O138" si="69">SUM(L128:L136)</f>
        <v>6.5321911174401652</v>
      </c>
      <c r="M138" s="311">
        <f t="shared" si="69"/>
        <v>0.50134921662689225</v>
      </c>
      <c r="N138" s="311">
        <f t="shared" si="69"/>
        <v>3.8459665932940715E-2</v>
      </c>
      <c r="O138" s="311">
        <f t="shared" si="69"/>
        <v>7.0719999999999992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4.5942688923635533</v>
      </c>
      <c r="C145" s="302">
        <v>0.53388342953372303</v>
      </c>
      <c r="D145" s="302">
        <v>1.1972638727305631</v>
      </c>
      <c r="E145" s="302">
        <f>SUM(B145:D145)</f>
        <v>6.3254161946278389</v>
      </c>
      <c r="F145" s="303"/>
      <c r="G145" s="302">
        <v>5.4267978445301788</v>
      </c>
      <c r="H145" s="302">
        <v>0.85384383548725229</v>
      </c>
      <c r="I145" s="302">
        <v>2.1165077169370941</v>
      </c>
      <c r="J145" s="302">
        <f>SUM(G145:I145)</f>
        <v>8.397149396954525</v>
      </c>
      <c r="K145" s="303"/>
      <c r="L145" s="302">
        <v>5.1764568435560125</v>
      </c>
      <c r="M145" s="302">
        <v>0.9506671381325027</v>
      </c>
      <c r="N145" s="302">
        <v>2.3664386673824858</v>
      </c>
      <c r="O145" s="302">
        <f>SUM(L145:N145)</f>
        <v>8.4935626490710021</v>
      </c>
    </row>
    <row r="146" spans="1:15" s="236" customFormat="1" x14ac:dyDescent="0.2">
      <c r="A146" s="237" t="str">
        <f>name!E$5</f>
        <v>Professional occupations</v>
      </c>
      <c r="B146" s="302">
        <v>8.1876671543578521</v>
      </c>
      <c r="C146" s="302">
        <v>0.40578450012930933</v>
      </c>
      <c r="D146" s="302">
        <v>0.99790447252759873</v>
      </c>
      <c r="E146" s="302">
        <f t="shared" ref="E146:E153" si="70">SUM(B146:D146)</f>
        <v>9.5913561270147607</v>
      </c>
      <c r="F146" s="303"/>
      <c r="G146" s="302">
        <v>10.761672824176308</v>
      </c>
      <c r="H146" s="302">
        <v>0.5863813799876566</v>
      </c>
      <c r="I146" s="302">
        <v>1.4448470652286283</v>
      </c>
      <c r="J146" s="302">
        <f t="shared" ref="J146:J148" si="71">SUM(G146:I146)</f>
        <v>12.792901269392594</v>
      </c>
      <c r="K146" s="303"/>
      <c r="L146" s="302">
        <v>15.016366965992754</v>
      </c>
      <c r="M146" s="302">
        <v>0.68685929884666075</v>
      </c>
      <c r="N146" s="302">
        <v>1.2301094665129895</v>
      </c>
      <c r="O146" s="302">
        <f t="shared" ref="O146:O153" si="72">SUM(L146:N146)</f>
        <v>16.933335731352404</v>
      </c>
    </row>
    <row r="147" spans="1:15" s="236" customFormat="1" x14ac:dyDescent="0.2">
      <c r="A147" s="237" t="str">
        <f>name!E$6</f>
        <v>Associate professional occupations</v>
      </c>
      <c r="B147" s="302">
        <v>3.9084250135040413</v>
      </c>
      <c r="C147" s="302">
        <v>0.53672331019017294</v>
      </c>
      <c r="D147" s="302">
        <v>0.28607692809433016</v>
      </c>
      <c r="E147" s="302">
        <f t="shared" si="70"/>
        <v>4.731225251788544</v>
      </c>
      <c r="F147" s="303"/>
      <c r="G147" s="302">
        <v>4.8746079133966056</v>
      </c>
      <c r="H147" s="302">
        <v>0.65937437084460082</v>
      </c>
      <c r="I147" s="302">
        <v>0.40591210764126529</v>
      </c>
      <c r="J147" s="302">
        <f t="shared" si="71"/>
        <v>5.939894391882472</v>
      </c>
      <c r="K147" s="303"/>
      <c r="L147" s="302">
        <v>5.4234372980373804</v>
      </c>
      <c r="M147" s="302">
        <v>0.64677107477799312</v>
      </c>
      <c r="N147" s="302">
        <v>0.45339382323615779</v>
      </c>
      <c r="O147" s="302">
        <f t="shared" si="72"/>
        <v>6.5236021960515309</v>
      </c>
    </row>
    <row r="148" spans="1:15" s="236" customFormat="1" x14ac:dyDescent="0.2">
      <c r="A148" s="237" t="str">
        <f>name!E$7</f>
        <v>Administrative and secretarial occupations</v>
      </c>
      <c r="B148" s="302">
        <v>3.3724893317675932</v>
      </c>
      <c r="C148" s="302">
        <v>2.9186273155493843</v>
      </c>
      <c r="D148" s="302">
        <v>0.29317862602278116</v>
      </c>
      <c r="E148" s="302">
        <f t="shared" si="70"/>
        <v>6.5842952733397588</v>
      </c>
      <c r="F148" s="303"/>
      <c r="G148" s="302">
        <v>3.4652857431777422</v>
      </c>
      <c r="H148" s="302">
        <v>2.6295215252338711</v>
      </c>
      <c r="I148" s="302">
        <v>0.4628064775842945</v>
      </c>
      <c r="J148" s="302">
        <f t="shared" si="71"/>
        <v>6.5576137459959076</v>
      </c>
      <c r="K148" s="303"/>
      <c r="L148" s="302">
        <v>3.4932991350733831</v>
      </c>
      <c r="M148" s="302">
        <v>2.8103357233775741</v>
      </c>
      <c r="N148" s="302">
        <v>0.35970821869677061</v>
      </c>
      <c r="O148" s="302">
        <f t="shared" si="72"/>
        <v>6.6633430771477276</v>
      </c>
    </row>
    <row r="149" spans="1:15" s="236" customFormat="1" x14ac:dyDescent="0.2">
      <c r="A149" s="237" t="str">
        <f>name!E$8</f>
        <v>Skilled trades occupations</v>
      </c>
      <c r="B149" s="302">
        <v>8.8411485952277324</v>
      </c>
      <c r="C149" s="302">
        <v>0.67529116161417646</v>
      </c>
      <c r="D149" s="302">
        <v>16.552407283888883</v>
      </c>
      <c r="E149" s="302">
        <f t="shared" si="70"/>
        <v>26.068847040730791</v>
      </c>
      <c r="F149" s="303"/>
      <c r="G149" s="302">
        <v>7.2937989963520895</v>
      </c>
      <c r="H149" s="302">
        <v>0.48955935726990935</v>
      </c>
      <c r="I149" s="302">
        <v>15.436415749665853</v>
      </c>
      <c r="J149" s="302">
        <f>SUM(G149:I149)</f>
        <v>23.219774103287854</v>
      </c>
      <c r="K149" s="303"/>
      <c r="L149" s="302">
        <v>4.584714930451506</v>
      </c>
      <c r="M149" s="302">
        <v>0.77964147949150608</v>
      </c>
      <c r="N149" s="302">
        <v>16.639347893923052</v>
      </c>
      <c r="O149" s="302">
        <f t="shared" si="72"/>
        <v>22.003704303866066</v>
      </c>
    </row>
    <row r="150" spans="1:15" s="236" customFormat="1" x14ac:dyDescent="0.2">
      <c r="A150" s="237" t="str">
        <f>name!E$9</f>
        <v>Caring, leisure and other service occupations</v>
      </c>
      <c r="B150" s="302">
        <v>0.14597531682823184</v>
      </c>
      <c r="C150" s="302">
        <v>4.1092956848745102E-2</v>
      </c>
      <c r="D150" s="302">
        <v>1.6339826923814658E-2</v>
      </c>
      <c r="E150" s="302">
        <f t="shared" si="70"/>
        <v>0.20340810060079159</v>
      </c>
      <c r="F150" s="303"/>
      <c r="G150" s="302">
        <v>0.16210361932635084</v>
      </c>
      <c r="H150" s="302">
        <v>4.5222272541211257E-2</v>
      </c>
      <c r="I150" s="302">
        <v>3.0870034670472207E-2</v>
      </c>
      <c r="J150" s="302">
        <f t="shared" ref="J150:J153" si="73">SUM(G150:I150)</f>
        <v>0.23819592653803429</v>
      </c>
      <c r="K150" s="303"/>
      <c r="L150" s="302">
        <v>0.14578479873666114</v>
      </c>
      <c r="M150" s="302">
        <v>3.7177680977845448E-2</v>
      </c>
      <c r="N150" s="302">
        <v>4.3140498574041161E-2</v>
      </c>
      <c r="O150" s="302">
        <f t="shared" si="72"/>
        <v>0.22610297828854775</v>
      </c>
    </row>
    <row r="151" spans="1:15" s="236" customFormat="1" x14ac:dyDescent="0.2">
      <c r="A151" s="237" t="str">
        <f>name!E$10</f>
        <v>Sales and customer service occupations</v>
      </c>
      <c r="B151" s="302">
        <v>1.0057940263083953</v>
      </c>
      <c r="C151" s="302">
        <v>0.48096468240007567</v>
      </c>
      <c r="D151" s="302">
        <v>0.14931338909834391</v>
      </c>
      <c r="E151" s="302">
        <f t="shared" si="70"/>
        <v>1.6360720978068151</v>
      </c>
      <c r="F151" s="303"/>
      <c r="G151" s="302">
        <v>1.0079938110877729</v>
      </c>
      <c r="H151" s="302">
        <v>0.51413969796935344</v>
      </c>
      <c r="I151" s="302">
        <v>0.17838353051507275</v>
      </c>
      <c r="J151" s="302">
        <f t="shared" si="73"/>
        <v>1.7005170395721991</v>
      </c>
      <c r="K151" s="303"/>
      <c r="L151" s="302">
        <v>1.1046469176442495</v>
      </c>
      <c r="M151" s="302">
        <v>0.55044416577088329</v>
      </c>
      <c r="N151" s="302">
        <v>0.19887821628660721</v>
      </c>
      <c r="O151" s="302">
        <f t="shared" si="72"/>
        <v>1.8539692997017398</v>
      </c>
    </row>
    <row r="152" spans="1:15" s="236" customFormat="1" x14ac:dyDescent="0.2">
      <c r="A152" s="237" t="str">
        <f>name!E$11</f>
        <v>Process, plant and machine operatives</v>
      </c>
      <c r="B152" s="302">
        <v>6.0678721133587104</v>
      </c>
      <c r="C152" s="302">
        <v>0.17595306755446571</v>
      </c>
      <c r="D152" s="302">
        <v>1.227144193895207</v>
      </c>
      <c r="E152" s="302">
        <f t="shared" si="70"/>
        <v>7.4709693748083836</v>
      </c>
      <c r="F152" s="303"/>
      <c r="G152" s="302">
        <v>4.9963173219332404</v>
      </c>
      <c r="H152" s="302">
        <v>0.22451443620466238</v>
      </c>
      <c r="I152" s="302">
        <v>1.6073038974373075</v>
      </c>
      <c r="J152" s="302">
        <f t="shared" si="73"/>
        <v>6.8281356555752106</v>
      </c>
      <c r="K152" s="303"/>
      <c r="L152" s="302">
        <v>4.3334711331628339</v>
      </c>
      <c r="M152" s="302">
        <v>0.21926230412128445</v>
      </c>
      <c r="N152" s="302">
        <v>2.3669729519489278</v>
      </c>
      <c r="O152" s="302">
        <f t="shared" si="72"/>
        <v>6.9197063892330455</v>
      </c>
    </row>
    <row r="153" spans="1:15" s="236" customFormat="1" x14ac:dyDescent="0.2">
      <c r="A153" s="237" t="str">
        <f>name!E$12</f>
        <v>Elementary occupations</v>
      </c>
      <c r="B153" s="302">
        <v>2.6092495397784963</v>
      </c>
      <c r="C153" s="302">
        <v>0.74205152777568373</v>
      </c>
      <c r="D153" s="302">
        <v>1.3481094717282618</v>
      </c>
      <c r="E153" s="302">
        <f t="shared" si="70"/>
        <v>4.6994105392824412</v>
      </c>
      <c r="F153" s="303"/>
      <c r="G153" s="302">
        <v>2.089853589432269</v>
      </c>
      <c r="H153" s="302">
        <v>0.63293567054838273</v>
      </c>
      <c r="I153" s="302">
        <v>1.471029210820525</v>
      </c>
      <c r="J153" s="302">
        <f t="shared" si="73"/>
        <v>4.193818470801177</v>
      </c>
      <c r="K153" s="303"/>
      <c r="L153" s="302">
        <v>2.2834733112540371</v>
      </c>
      <c r="M153" s="302">
        <v>0.76166101512841511</v>
      </c>
      <c r="N153" s="302">
        <v>2.0705390489055624</v>
      </c>
      <c r="O153" s="302">
        <f t="shared" si="72"/>
        <v>5.115673375288015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38.732889983494601</v>
      </c>
      <c r="C155" s="311">
        <f t="shared" ref="C155:E155" si="74">SUM(C145:C153)</f>
        <v>6.5103719515957366</v>
      </c>
      <c r="D155" s="311">
        <f t="shared" si="74"/>
        <v>22.067738064909779</v>
      </c>
      <c r="E155" s="311">
        <f t="shared" si="74"/>
        <v>67.311000000000121</v>
      </c>
      <c r="F155" s="311"/>
      <c r="G155" s="311">
        <f t="shared" ref="G155:J155" si="75">SUM(G145:G153)</f>
        <v>40.078431663412552</v>
      </c>
      <c r="H155" s="311">
        <f t="shared" si="75"/>
        <v>6.6354925460869012</v>
      </c>
      <c r="I155" s="311">
        <f t="shared" si="75"/>
        <v>23.154075790500514</v>
      </c>
      <c r="J155" s="311">
        <f t="shared" si="75"/>
        <v>69.867999999999967</v>
      </c>
      <c r="K155" s="311"/>
      <c r="L155" s="311">
        <f t="shared" ref="L155:O155" si="76">SUM(L145:L153)</f>
        <v>41.56165133390882</v>
      </c>
      <c r="M155" s="311">
        <f t="shared" si="76"/>
        <v>7.4428198806246639</v>
      </c>
      <c r="N155" s="311">
        <f t="shared" si="76"/>
        <v>25.728528785466594</v>
      </c>
      <c r="O155" s="311">
        <f t="shared" si="76"/>
        <v>74.733000000000075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13.804998272687694</v>
      </c>
      <c r="C162" s="302">
        <v>0.94834871604937843</v>
      </c>
      <c r="D162" s="302">
        <v>3.4972415362377816</v>
      </c>
      <c r="E162" s="302">
        <f>SUM(B162:D162)</f>
        <v>18.250588524974855</v>
      </c>
      <c r="F162" s="303"/>
      <c r="G162" s="302">
        <v>15.58395285586808</v>
      </c>
      <c r="H162" s="302">
        <v>1.5553815360061756</v>
      </c>
      <c r="I162" s="302">
        <v>5.0614605163676369</v>
      </c>
      <c r="J162" s="302">
        <f>SUM(G162:I162)</f>
        <v>22.200794908241896</v>
      </c>
      <c r="K162" s="303"/>
      <c r="L162" s="302">
        <v>16.305552319007518</v>
      </c>
      <c r="M162" s="302">
        <v>1.5314450402772399</v>
      </c>
      <c r="N162" s="302">
        <v>5.7883623741093455</v>
      </c>
      <c r="O162" s="302">
        <f>SUM(L162:N162)</f>
        <v>23.625359733394106</v>
      </c>
    </row>
    <row r="163" spans="1:15" s="236" customFormat="1" x14ac:dyDescent="0.2">
      <c r="A163" s="237" t="str">
        <f>name!E$5</f>
        <v>Professional occupations</v>
      </c>
      <c r="B163" s="302">
        <v>8.7864666229517994</v>
      </c>
      <c r="C163" s="302">
        <v>1.1737021207577119</v>
      </c>
      <c r="D163" s="302">
        <v>0.8814088248584856</v>
      </c>
      <c r="E163" s="302">
        <f t="shared" ref="E163:E170" si="77">SUM(B163:D163)</f>
        <v>10.841577568567997</v>
      </c>
      <c r="F163" s="303"/>
      <c r="G163" s="302">
        <v>11.219238346167423</v>
      </c>
      <c r="H163" s="302">
        <v>1.7291944095974976</v>
      </c>
      <c r="I163" s="302">
        <v>1.2211932630541573</v>
      </c>
      <c r="J163" s="302">
        <f t="shared" ref="J163:J165" si="78">SUM(G163:I163)</f>
        <v>14.169626018819077</v>
      </c>
      <c r="K163" s="303"/>
      <c r="L163" s="302">
        <v>15.434821995300002</v>
      </c>
      <c r="M163" s="302">
        <v>1.8725944157984964</v>
      </c>
      <c r="N163" s="302">
        <v>1.0385989940093836</v>
      </c>
      <c r="O163" s="302">
        <f t="shared" ref="O163:O170" si="79">SUM(L163:N163)</f>
        <v>18.346015405107881</v>
      </c>
    </row>
    <row r="164" spans="1:15" s="236" customFormat="1" x14ac:dyDescent="0.2">
      <c r="A164" s="237" t="str">
        <f>name!E$6</f>
        <v>Associate professional occupations</v>
      </c>
      <c r="B164" s="302">
        <v>8.9782017833458987</v>
      </c>
      <c r="C164" s="302">
        <v>2.2045455671136982</v>
      </c>
      <c r="D164" s="302">
        <v>0.7351132725202254</v>
      </c>
      <c r="E164" s="302">
        <f t="shared" si="77"/>
        <v>11.917860622979822</v>
      </c>
      <c r="F164" s="303"/>
      <c r="G164" s="302">
        <v>10.571580612795701</v>
      </c>
      <c r="H164" s="302">
        <v>2.6601302604424588</v>
      </c>
      <c r="I164" s="302">
        <v>0.84344197248353736</v>
      </c>
      <c r="J164" s="302">
        <f t="shared" si="78"/>
        <v>14.075152845721698</v>
      </c>
      <c r="K164" s="303"/>
      <c r="L164" s="302">
        <v>12.104393141548906</v>
      </c>
      <c r="M164" s="302">
        <v>2.2911880171692274</v>
      </c>
      <c r="N164" s="302">
        <v>0.86465833276245974</v>
      </c>
      <c r="O164" s="302">
        <f t="shared" si="79"/>
        <v>15.260239491480593</v>
      </c>
    </row>
    <row r="165" spans="1:15" s="236" customFormat="1" x14ac:dyDescent="0.2">
      <c r="A165" s="237" t="str">
        <f>name!E$7</f>
        <v>Administrative and secretarial occupations</v>
      </c>
      <c r="B165" s="302">
        <v>10.444867095278155</v>
      </c>
      <c r="C165" s="302">
        <v>4.026701457596892</v>
      </c>
      <c r="D165" s="302">
        <v>0.37304480248234201</v>
      </c>
      <c r="E165" s="302">
        <f t="shared" si="77"/>
        <v>14.84461335535739</v>
      </c>
      <c r="F165" s="303"/>
      <c r="G165" s="302">
        <v>10.904050187901776</v>
      </c>
      <c r="H165" s="302">
        <v>4.3532891018989615</v>
      </c>
      <c r="I165" s="302">
        <v>0.35400000471699067</v>
      </c>
      <c r="J165" s="302">
        <f t="shared" si="78"/>
        <v>15.611339294517727</v>
      </c>
      <c r="K165" s="303"/>
      <c r="L165" s="302">
        <v>13.288264574328647</v>
      </c>
      <c r="M165" s="302">
        <v>3.9678610484539725</v>
      </c>
      <c r="N165" s="302">
        <v>0.37934449945073961</v>
      </c>
      <c r="O165" s="302">
        <f t="shared" si="79"/>
        <v>17.635470122233357</v>
      </c>
    </row>
    <row r="166" spans="1:15" s="236" customFormat="1" x14ac:dyDescent="0.2">
      <c r="A166" s="237" t="str">
        <f>name!E$8</f>
        <v>Skilled trades occupations</v>
      </c>
      <c r="B166" s="302">
        <v>11.538864203704223</v>
      </c>
      <c r="C166" s="302">
        <v>1.5509033802788776</v>
      </c>
      <c r="D166" s="302">
        <v>2.398982417818913</v>
      </c>
      <c r="E166" s="302">
        <f t="shared" si="77"/>
        <v>15.488750001802014</v>
      </c>
      <c r="F166" s="303"/>
      <c r="G166" s="302">
        <v>9.1598897283628169</v>
      </c>
      <c r="H166" s="302">
        <v>1.0286279883330185</v>
      </c>
      <c r="I166" s="302">
        <v>3.0560502435021668</v>
      </c>
      <c r="J166" s="302">
        <f>SUM(G166:I166)</f>
        <v>13.244567960198003</v>
      </c>
      <c r="K166" s="303"/>
      <c r="L166" s="302">
        <v>8.8298848370173513</v>
      </c>
      <c r="M166" s="302">
        <v>1.0832331934938007</v>
      </c>
      <c r="N166" s="302">
        <v>3.7613300922559905</v>
      </c>
      <c r="O166" s="302">
        <f t="shared" si="79"/>
        <v>13.674448122767142</v>
      </c>
    </row>
    <row r="167" spans="1:15" s="236" customFormat="1" x14ac:dyDescent="0.2">
      <c r="A167" s="237" t="str">
        <f>name!E$9</f>
        <v>Caring, leisure and other service occupations</v>
      </c>
      <c r="B167" s="302">
        <v>0.63115959074152961</v>
      </c>
      <c r="C167" s="302">
        <v>0.25941480605532502</v>
      </c>
      <c r="D167" s="302">
        <v>0.14295774108546075</v>
      </c>
      <c r="E167" s="302">
        <f t="shared" si="77"/>
        <v>1.0335321378823155</v>
      </c>
      <c r="F167" s="303"/>
      <c r="G167" s="302">
        <v>0.56613977790197201</v>
      </c>
      <c r="H167" s="302">
        <v>0.22575623415917878</v>
      </c>
      <c r="I167" s="302">
        <v>0.16693926604852918</v>
      </c>
      <c r="J167" s="302">
        <f t="shared" ref="J167:J170" si="80">SUM(G167:I167)</f>
        <v>0.95883527810967994</v>
      </c>
      <c r="K167" s="303"/>
      <c r="L167" s="302">
        <v>0.70522761467215866</v>
      </c>
      <c r="M167" s="302">
        <v>0.16133421112642246</v>
      </c>
      <c r="N167" s="302">
        <v>0.29545375878457919</v>
      </c>
      <c r="O167" s="302">
        <f t="shared" si="79"/>
        <v>1.1620155845831603</v>
      </c>
    </row>
    <row r="168" spans="1:15" s="236" customFormat="1" x14ac:dyDescent="0.2">
      <c r="A168" s="237" t="str">
        <f>name!E$10</f>
        <v>Sales and customer service occupations</v>
      </c>
      <c r="B168" s="302">
        <v>17.381492794623629</v>
      </c>
      <c r="C168" s="302">
        <v>39.794944014364887</v>
      </c>
      <c r="D168" s="302">
        <v>2.3535715581609087</v>
      </c>
      <c r="E168" s="302">
        <f t="shared" si="77"/>
        <v>59.530008367149421</v>
      </c>
      <c r="F168" s="303"/>
      <c r="G168" s="302">
        <v>13.676370285050227</v>
      </c>
      <c r="H168" s="302">
        <v>36.162283638956637</v>
      </c>
      <c r="I168" s="302">
        <v>1.866833313022521</v>
      </c>
      <c r="J168" s="302">
        <f t="shared" si="80"/>
        <v>51.705487237029381</v>
      </c>
      <c r="K168" s="303"/>
      <c r="L168" s="302">
        <v>11.590453119154658</v>
      </c>
      <c r="M168" s="302">
        <v>33.249743450859185</v>
      </c>
      <c r="N168" s="302">
        <v>1.369682402521845</v>
      </c>
      <c r="O168" s="302">
        <f t="shared" si="79"/>
        <v>46.209878972535691</v>
      </c>
    </row>
    <row r="169" spans="1:15" s="236" customFormat="1" x14ac:dyDescent="0.2">
      <c r="A169" s="237" t="str">
        <f>name!E$11</f>
        <v>Process, plant and machine operatives</v>
      </c>
      <c r="B169" s="302">
        <v>10.809832755922464</v>
      </c>
      <c r="C169" s="302">
        <v>2.0929763601004057</v>
      </c>
      <c r="D169" s="302">
        <v>0.41653623488045954</v>
      </c>
      <c r="E169" s="302">
        <f t="shared" si="77"/>
        <v>13.319345350903328</v>
      </c>
      <c r="F169" s="303"/>
      <c r="G169" s="302">
        <v>9.545254942535772</v>
      </c>
      <c r="H169" s="302">
        <v>2.0773041842223501</v>
      </c>
      <c r="I169" s="302">
        <v>0.53702556606056651</v>
      </c>
      <c r="J169" s="302">
        <f t="shared" si="80"/>
        <v>12.15958469281869</v>
      </c>
      <c r="K169" s="303"/>
      <c r="L169" s="302">
        <v>9.5674930495446784</v>
      </c>
      <c r="M169" s="302">
        <v>2.570785973666617</v>
      </c>
      <c r="N169" s="302">
        <v>0.68182943647642069</v>
      </c>
      <c r="O169" s="302">
        <f t="shared" si="79"/>
        <v>12.820108459687715</v>
      </c>
    </row>
    <row r="170" spans="1:15" s="236" customFormat="1" x14ac:dyDescent="0.2">
      <c r="A170" s="237" t="str">
        <f>name!E$12</f>
        <v>Elementary occupations</v>
      </c>
      <c r="B170" s="302">
        <v>8.7329550553094784</v>
      </c>
      <c r="C170" s="302">
        <v>7.4834051536998318</v>
      </c>
      <c r="D170" s="302">
        <v>0.16636386137339132</v>
      </c>
      <c r="E170" s="302">
        <f t="shared" si="77"/>
        <v>16.3827240703827</v>
      </c>
      <c r="F170" s="303"/>
      <c r="G170" s="302">
        <v>6.8783052155393829</v>
      </c>
      <c r="H170" s="302">
        <v>6.1277221107067801</v>
      </c>
      <c r="I170" s="302">
        <v>0.17658443829757639</v>
      </c>
      <c r="J170" s="302">
        <f t="shared" si="80"/>
        <v>13.182611764543738</v>
      </c>
      <c r="K170" s="303"/>
      <c r="L170" s="302">
        <v>7.9180317377444203</v>
      </c>
      <c r="M170" s="302">
        <v>6.628472660339952</v>
      </c>
      <c r="N170" s="302">
        <v>0.16295971012618377</v>
      </c>
      <c r="O170" s="302">
        <f t="shared" si="79"/>
        <v>14.709464108210557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91.10883817456488</v>
      </c>
      <c r="C172" s="311">
        <f t="shared" ref="C172:E172" si="81">SUM(C162:C170)</f>
        <v>59.534941576017019</v>
      </c>
      <c r="D172" s="311">
        <f t="shared" si="81"/>
        <v>10.965220249417966</v>
      </c>
      <c r="E172" s="311">
        <f t="shared" si="81"/>
        <v>161.60899999999981</v>
      </c>
      <c r="F172" s="311"/>
      <c r="G172" s="311">
        <f t="shared" ref="G172:J172" si="82">SUM(G162:G170)</f>
        <v>88.104781952123162</v>
      </c>
      <c r="H172" s="311">
        <f t="shared" si="82"/>
        <v>55.919689464323056</v>
      </c>
      <c r="I172" s="311">
        <f t="shared" si="82"/>
        <v>13.283528583553684</v>
      </c>
      <c r="J172" s="311">
        <f t="shared" si="82"/>
        <v>157.30799999999988</v>
      </c>
      <c r="K172" s="311"/>
      <c r="L172" s="311">
        <f t="shared" ref="L172:O172" si="83">SUM(L162:L170)</f>
        <v>95.744122388318331</v>
      </c>
      <c r="M172" s="311">
        <f t="shared" si="83"/>
        <v>53.356658011184912</v>
      </c>
      <c r="N172" s="311">
        <f t="shared" si="83"/>
        <v>14.342219600496946</v>
      </c>
      <c r="O172" s="311">
        <f t="shared" si="83"/>
        <v>163.44300000000018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2.7922408368469176</v>
      </c>
      <c r="C179" s="302">
        <v>0.14695034628825754</v>
      </c>
      <c r="D179" s="302">
        <v>0.44053694454746084</v>
      </c>
      <c r="E179" s="302">
        <f>SUM(B179:D179)</f>
        <v>3.3797281276826361</v>
      </c>
      <c r="F179" s="303"/>
      <c r="G179" s="302">
        <v>4.2638160242841252</v>
      </c>
      <c r="H179" s="302">
        <v>0.36975096883605546</v>
      </c>
      <c r="I179" s="302">
        <v>0.84372153666129435</v>
      </c>
      <c r="J179" s="302">
        <f>SUM(G179:I179)</f>
        <v>5.4772885297814753</v>
      </c>
      <c r="K179" s="303"/>
      <c r="L179" s="302">
        <v>4.3772287339352252</v>
      </c>
      <c r="M179" s="302">
        <v>0.40463534069036622</v>
      </c>
      <c r="N179" s="302">
        <v>0.88166581081836537</v>
      </c>
      <c r="O179" s="302">
        <f>SUM(L179:N179)</f>
        <v>5.6635298854439569</v>
      </c>
    </row>
    <row r="180" spans="1:15" s="236" customFormat="1" x14ac:dyDescent="0.2">
      <c r="A180" s="237" t="str">
        <f>name!E$5</f>
        <v>Professional occupations</v>
      </c>
      <c r="B180" s="302">
        <v>2.0353813461879966</v>
      </c>
      <c r="C180" s="302">
        <v>0.11089843952899489</v>
      </c>
      <c r="D180" s="302">
        <v>0.14931509092517717</v>
      </c>
      <c r="E180" s="302">
        <f t="shared" ref="E180:E187" si="84">SUM(B180:D180)</f>
        <v>2.2955948766421685</v>
      </c>
      <c r="F180" s="303"/>
      <c r="G180" s="302">
        <v>3.5152600733162971</v>
      </c>
      <c r="H180" s="302">
        <v>0.27880395098254712</v>
      </c>
      <c r="I180" s="302">
        <v>0.24414317820296458</v>
      </c>
      <c r="J180" s="302">
        <f t="shared" ref="J180:J182" si="85">SUM(G180:I180)</f>
        <v>4.038207202501809</v>
      </c>
      <c r="K180" s="303"/>
      <c r="L180" s="302">
        <v>4.7116340194338369</v>
      </c>
      <c r="M180" s="302">
        <v>0.42085731087619571</v>
      </c>
      <c r="N180" s="302">
        <v>0.22377796716143036</v>
      </c>
      <c r="O180" s="302">
        <f t="shared" ref="O180:O187" si="86">SUM(L180:N180)</f>
        <v>5.3562692974714627</v>
      </c>
    </row>
    <row r="181" spans="1:15" s="236" customFormat="1" x14ac:dyDescent="0.2">
      <c r="A181" s="237" t="str">
        <f>name!E$6</f>
        <v>Associate professional occupations</v>
      </c>
      <c r="B181" s="302">
        <v>2.0766799230599493</v>
      </c>
      <c r="C181" s="302">
        <v>0.20410476662731686</v>
      </c>
      <c r="D181" s="302">
        <v>8.449405932404111E-2</v>
      </c>
      <c r="E181" s="302">
        <f t="shared" si="84"/>
        <v>2.3652787490113072</v>
      </c>
      <c r="F181" s="303"/>
      <c r="G181" s="302">
        <v>3.1841828487286654</v>
      </c>
      <c r="H181" s="302">
        <v>0.40094215581400472</v>
      </c>
      <c r="I181" s="302">
        <v>0.15934048347540961</v>
      </c>
      <c r="J181" s="302">
        <f t="shared" si="85"/>
        <v>3.7444654880180797</v>
      </c>
      <c r="K181" s="303"/>
      <c r="L181" s="302">
        <v>3.3315169735996735</v>
      </c>
      <c r="M181" s="302">
        <v>0.48903279370050123</v>
      </c>
      <c r="N181" s="302">
        <v>0.17031157158015961</v>
      </c>
      <c r="O181" s="302">
        <f t="shared" si="86"/>
        <v>3.9908613388803342</v>
      </c>
    </row>
    <row r="182" spans="1:15" s="236" customFormat="1" x14ac:dyDescent="0.2">
      <c r="A182" s="237" t="str">
        <f>name!E$7</f>
        <v>Administrative and secretarial occupations</v>
      </c>
      <c r="B182" s="302">
        <v>3.6269789696763244</v>
      </c>
      <c r="C182" s="302">
        <v>1.3447894334176218</v>
      </c>
      <c r="D182" s="302">
        <v>6.04079226547019E-2</v>
      </c>
      <c r="E182" s="302">
        <f t="shared" si="84"/>
        <v>5.0321763257486483</v>
      </c>
      <c r="F182" s="303"/>
      <c r="G182" s="302">
        <v>5.140601834757188</v>
      </c>
      <c r="H182" s="302">
        <v>2.0268046625457021</v>
      </c>
      <c r="I182" s="302">
        <v>0.19976332826010082</v>
      </c>
      <c r="J182" s="302">
        <f t="shared" si="85"/>
        <v>7.3671698255629909</v>
      </c>
      <c r="K182" s="303"/>
      <c r="L182" s="302">
        <v>6.1396977575743659</v>
      </c>
      <c r="M182" s="302">
        <v>2.042696171238489</v>
      </c>
      <c r="N182" s="302">
        <v>0.14332473521506248</v>
      </c>
      <c r="O182" s="302">
        <f t="shared" si="86"/>
        <v>8.3257186640279173</v>
      </c>
    </row>
    <row r="183" spans="1:15" s="236" customFormat="1" x14ac:dyDescent="0.2">
      <c r="A183" s="237" t="str">
        <f>name!E$8</f>
        <v>Skilled trades occupations</v>
      </c>
      <c r="B183" s="302">
        <v>1.7826590702323304</v>
      </c>
      <c r="C183" s="302">
        <v>0.30986313365598844</v>
      </c>
      <c r="D183" s="302">
        <v>0.55070747146686549</v>
      </c>
      <c r="E183" s="302">
        <f t="shared" si="84"/>
        <v>2.6432296753551845</v>
      </c>
      <c r="F183" s="303"/>
      <c r="G183" s="302">
        <v>1.8465601821430033</v>
      </c>
      <c r="H183" s="302">
        <v>0.50722556807013908</v>
      </c>
      <c r="I183" s="302">
        <v>0.54412198235950882</v>
      </c>
      <c r="J183" s="302">
        <f>SUM(G183:I183)</f>
        <v>2.8979077325726514</v>
      </c>
      <c r="K183" s="303"/>
      <c r="L183" s="302">
        <v>1.4371936711914344</v>
      </c>
      <c r="M183" s="302">
        <v>0.80869818437553043</v>
      </c>
      <c r="N183" s="302">
        <v>0.56354335141655332</v>
      </c>
      <c r="O183" s="302">
        <f t="shared" si="86"/>
        <v>2.809435206983518</v>
      </c>
    </row>
    <row r="184" spans="1:15" s="236" customFormat="1" x14ac:dyDescent="0.2">
      <c r="A184" s="237" t="str">
        <f>name!E$9</f>
        <v>Caring, leisure and other service occupations</v>
      </c>
      <c r="B184" s="302">
        <v>1.1124869478848958</v>
      </c>
      <c r="C184" s="302">
        <v>0.58496586820297525</v>
      </c>
      <c r="D184" s="302">
        <v>0.10012872650847555</v>
      </c>
      <c r="E184" s="302">
        <f t="shared" si="84"/>
        <v>1.7975815425963466</v>
      </c>
      <c r="F184" s="303"/>
      <c r="G184" s="302">
        <v>1.4058676487157657</v>
      </c>
      <c r="H184" s="302">
        <v>0.77558041506859499</v>
      </c>
      <c r="I184" s="302">
        <v>0.19557319361995645</v>
      </c>
      <c r="J184" s="302">
        <f t="shared" ref="J184:J187" si="87">SUM(G184:I184)</f>
        <v>2.377021257404317</v>
      </c>
      <c r="K184" s="303"/>
      <c r="L184" s="302">
        <v>1.1602665248497466</v>
      </c>
      <c r="M184" s="302">
        <v>0.70625471192546829</v>
      </c>
      <c r="N184" s="302">
        <v>0.21503741049325442</v>
      </c>
      <c r="O184" s="302">
        <f t="shared" si="86"/>
        <v>2.0815586472684693</v>
      </c>
    </row>
    <row r="185" spans="1:15" s="236" customFormat="1" x14ac:dyDescent="0.2">
      <c r="A185" s="237" t="str">
        <f>name!E$10</f>
        <v>Sales and customer service occupations</v>
      </c>
      <c r="B185" s="302">
        <v>1.1954545329639037</v>
      </c>
      <c r="C185" s="302">
        <v>0.96252612643331015</v>
      </c>
      <c r="D185" s="302">
        <v>0.20103954148544798</v>
      </c>
      <c r="E185" s="302">
        <f t="shared" si="84"/>
        <v>2.3590202008826617</v>
      </c>
      <c r="F185" s="303"/>
      <c r="G185" s="302">
        <v>1.6310349992314381</v>
      </c>
      <c r="H185" s="302">
        <v>1.5700663507925436</v>
      </c>
      <c r="I185" s="302">
        <v>0.29768226875132886</v>
      </c>
      <c r="J185" s="302">
        <f t="shared" si="87"/>
        <v>3.4987836187753105</v>
      </c>
      <c r="K185" s="303"/>
      <c r="L185" s="302">
        <v>1.7777257005875302</v>
      </c>
      <c r="M185" s="302">
        <v>1.8866639101329934</v>
      </c>
      <c r="N185" s="302">
        <v>0.26848251017995178</v>
      </c>
      <c r="O185" s="302">
        <f t="shared" si="86"/>
        <v>3.9328721209004756</v>
      </c>
    </row>
    <row r="186" spans="1:15" s="236" customFormat="1" x14ac:dyDescent="0.2">
      <c r="A186" s="237" t="str">
        <f>name!E$11</f>
        <v>Process, plant and machine operatives</v>
      </c>
      <c r="B186" s="302">
        <v>12.072825425627165</v>
      </c>
      <c r="C186" s="302">
        <v>1.1083036501567975</v>
      </c>
      <c r="D186" s="302">
        <v>3.6040523429120097</v>
      </c>
      <c r="E186" s="302">
        <f t="shared" si="84"/>
        <v>16.785181418695974</v>
      </c>
      <c r="F186" s="303"/>
      <c r="G186" s="302">
        <v>13.407534168777492</v>
      </c>
      <c r="H186" s="302">
        <v>2.0810930475424985</v>
      </c>
      <c r="I186" s="302">
        <v>5.5418113906240896</v>
      </c>
      <c r="J186" s="302">
        <f t="shared" si="87"/>
        <v>21.030438606944081</v>
      </c>
      <c r="K186" s="303"/>
      <c r="L186" s="302">
        <v>12.08415776363619</v>
      </c>
      <c r="M186" s="302">
        <v>2.3904458887200053</v>
      </c>
      <c r="N186" s="302">
        <v>5.7153225422464997</v>
      </c>
      <c r="O186" s="302">
        <f t="shared" si="86"/>
        <v>20.189926194602695</v>
      </c>
    </row>
    <row r="187" spans="1:15" s="236" customFormat="1" x14ac:dyDescent="0.2">
      <c r="A187" s="237" t="str">
        <f>name!E$12</f>
        <v>Elementary occupations</v>
      </c>
      <c r="B187" s="302">
        <v>6.0840510075156073</v>
      </c>
      <c r="C187" s="302">
        <v>1.0677727405183945</v>
      </c>
      <c r="D187" s="302">
        <v>0.13138533535105634</v>
      </c>
      <c r="E187" s="302">
        <f t="shared" si="84"/>
        <v>7.2832090833850582</v>
      </c>
      <c r="F187" s="303"/>
      <c r="G187" s="302">
        <v>6.5057557114964935</v>
      </c>
      <c r="H187" s="302">
        <v>1.5047747682201988</v>
      </c>
      <c r="I187" s="302">
        <v>0.2181872587226148</v>
      </c>
      <c r="J187" s="302">
        <f t="shared" si="87"/>
        <v>8.2287177384393075</v>
      </c>
      <c r="K187" s="303"/>
      <c r="L187" s="302">
        <v>6.8179813071764661</v>
      </c>
      <c r="M187" s="302">
        <v>1.4704635124313896</v>
      </c>
      <c r="N187" s="302">
        <v>0.22338382481341695</v>
      </c>
      <c r="O187" s="302">
        <f t="shared" si="86"/>
        <v>8.5118286444212732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32.778758059995091</v>
      </c>
      <c r="C189" s="311">
        <f t="shared" ref="C189:E189" si="88">SUM(C179:C187)</f>
        <v>5.8401745048296565</v>
      </c>
      <c r="D189" s="311">
        <f t="shared" si="88"/>
        <v>5.3220674351752359</v>
      </c>
      <c r="E189" s="311">
        <f t="shared" si="88"/>
        <v>43.940999999999988</v>
      </c>
      <c r="F189" s="311"/>
      <c r="G189" s="311">
        <f t="shared" ref="G189:J189" si="89">SUM(G179:G187)</f>
        <v>40.900613491450471</v>
      </c>
      <c r="H189" s="311">
        <f t="shared" si="89"/>
        <v>9.515041887872286</v>
      </c>
      <c r="I189" s="311">
        <f t="shared" si="89"/>
        <v>8.2443446206772677</v>
      </c>
      <c r="J189" s="311">
        <f t="shared" si="89"/>
        <v>58.660000000000018</v>
      </c>
      <c r="K189" s="311"/>
      <c r="L189" s="311">
        <f t="shared" ref="L189:O189" si="90">SUM(L179:L187)</f>
        <v>41.837402451984467</v>
      </c>
      <c r="M189" s="311">
        <f t="shared" si="90"/>
        <v>10.61974782409094</v>
      </c>
      <c r="N189" s="311">
        <f t="shared" si="90"/>
        <v>8.4048497239246949</v>
      </c>
      <c r="O189" s="311">
        <f t="shared" si="90"/>
        <v>60.862000000000108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3.4787613663022738</v>
      </c>
      <c r="C196" s="302">
        <v>1.7532858023101519</v>
      </c>
      <c r="D196" s="302">
        <v>2.1385795941614005</v>
      </c>
      <c r="E196" s="302">
        <f>SUM(B196:D196)</f>
        <v>7.370626762773826</v>
      </c>
      <c r="F196" s="303"/>
      <c r="G196" s="302">
        <v>4.9633722427518325</v>
      </c>
      <c r="H196" s="302">
        <v>2.881232515914812</v>
      </c>
      <c r="I196" s="302">
        <v>1.3011752339098346</v>
      </c>
      <c r="J196" s="302">
        <f>SUM(G196:I196)</f>
        <v>9.1457799925764789</v>
      </c>
      <c r="K196" s="303"/>
      <c r="L196" s="302">
        <v>4.4714189848786656</v>
      </c>
      <c r="M196" s="302">
        <v>3.8715679005450303</v>
      </c>
      <c r="N196" s="302">
        <v>1.347880746926583</v>
      </c>
      <c r="O196" s="302">
        <f>SUM(L196:N196)</f>
        <v>9.6908676323502778</v>
      </c>
    </row>
    <row r="197" spans="1:15" s="236" customFormat="1" x14ac:dyDescent="0.2">
      <c r="A197" s="237" t="str">
        <f>name!E$5</f>
        <v>Professional occupations</v>
      </c>
      <c r="B197" s="302">
        <v>1.0225653847893852</v>
      </c>
      <c r="C197" s="302">
        <v>0.43195223267891492</v>
      </c>
      <c r="D197" s="302">
        <v>0.15084226879124679</v>
      </c>
      <c r="E197" s="302">
        <f t="shared" ref="E197:E204" si="91">SUM(B197:D197)</f>
        <v>1.6053598862595468</v>
      </c>
      <c r="F197" s="303"/>
      <c r="G197" s="302">
        <v>1.8109856411862306</v>
      </c>
      <c r="H197" s="302">
        <v>0.84297326600215261</v>
      </c>
      <c r="I197" s="302">
        <v>8.5852113510943406E-2</v>
      </c>
      <c r="J197" s="302">
        <f t="shared" ref="J197:J199" si="92">SUM(G197:I197)</f>
        <v>2.7398110206993267</v>
      </c>
      <c r="K197" s="303"/>
      <c r="L197" s="302">
        <v>1.88937494241549</v>
      </c>
      <c r="M197" s="302">
        <v>1.3522338803232199</v>
      </c>
      <c r="N197" s="302">
        <v>5.5476956553446796E-2</v>
      </c>
      <c r="O197" s="302">
        <f t="shared" ref="O197:O204" si="93">SUM(L197:N197)</f>
        <v>3.2970857792921566</v>
      </c>
    </row>
    <row r="198" spans="1:15" s="236" customFormat="1" x14ac:dyDescent="0.2">
      <c r="A198" s="237" t="str">
        <f>name!E$6</f>
        <v>Associate professional occupations</v>
      </c>
      <c r="B198" s="302">
        <v>0.79062415580637457</v>
      </c>
      <c r="C198" s="302">
        <v>0.89123051063163827</v>
      </c>
      <c r="D198" s="302">
        <v>0.10405700472128274</v>
      </c>
      <c r="E198" s="302">
        <f t="shared" si="91"/>
        <v>1.7859116711592955</v>
      </c>
      <c r="F198" s="303"/>
      <c r="G198" s="302">
        <v>1.2667888721800964</v>
      </c>
      <c r="H198" s="302">
        <v>1.3213867358474569</v>
      </c>
      <c r="I198" s="302">
        <v>4.9078125822935546E-2</v>
      </c>
      <c r="J198" s="302">
        <f t="shared" si="92"/>
        <v>2.6372537338504887</v>
      </c>
      <c r="K198" s="303"/>
      <c r="L198" s="302">
        <v>1.373142143342996</v>
      </c>
      <c r="M198" s="302">
        <v>1.6981439799875857</v>
      </c>
      <c r="N198" s="302">
        <v>4.8906999841848701E-2</v>
      </c>
      <c r="O198" s="302">
        <f t="shared" si="93"/>
        <v>3.1201931231724305</v>
      </c>
    </row>
    <row r="199" spans="1:15" s="236" customFormat="1" x14ac:dyDescent="0.2">
      <c r="A199" s="237" t="str">
        <f>name!E$7</f>
        <v>Administrative and secretarial occupations</v>
      </c>
      <c r="B199" s="302">
        <v>1.662230235961109</v>
      </c>
      <c r="C199" s="302">
        <v>1.305708095994383</v>
      </c>
      <c r="D199" s="302">
        <v>6.1234401978416439E-2</v>
      </c>
      <c r="E199" s="302">
        <f t="shared" si="91"/>
        <v>3.0291727339339083</v>
      </c>
      <c r="F199" s="303"/>
      <c r="G199" s="302">
        <v>2.3128449361909711</v>
      </c>
      <c r="H199" s="302">
        <v>1.7718542691984631</v>
      </c>
      <c r="I199" s="302">
        <v>2.8482497153429216E-2</v>
      </c>
      <c r="J199" s="302">
        <f t="shared" si="92"/>
        <v>4.113181702542863</v>
      </c>
      <c r="K199" s="303"/>
      <c r="L199" s="302">
        <v>2.7587745370376813</v>
      </c>
      <c r="M199" s="302">
        <v>2.5510430338121157</v>
      </c>
      <c r="N199" s="302">
        <v>2.878706765146018E-2</v>
      </c>
      <c r="O199" s="302">
        <f t="shared" si="93"/>
        <v>5.3386046385012564</v>
      </c>
    </row>
    <row r="200" spans="1:15" s="236" customFormat="1" x14ac:dyDescent="0.2">
      <c r="A200" s="237" t="str">
        <f>name!E$8</f>
        <v>Skilled trades occupations</v>
      </c>
      <c r="B200" s="302">
        <v>2.10198330457788</v>
      </c>
      <c r="C200" s="302">
        <v>3.8151366195963199</v>
      </c>
      <c r="D200" s="302">
        <v>0.66525293494401261</v>
      </c>
      <c r="E200" s="302">
        <f t="shared" si="91"/>
        <v>6.5823728591182125</v>
      </c>
      <c r="F200" s="303"/>
      <c r="G200" s="302">
        <v>2.2627390565832055</v>
      </c>
      <c r="H200" s="302">
        <v>3.3099120185690172</v>
      </c>
      <c r="I200" s="302">
        <v>0.38936366954726087</v>
      </c>
      <c r="J200" s="302">
        <f>SUM(G200:I200)</f>
        <v>5.9620147446994833</v>
      </c>
      <c r="K200" s="303"/>
      <c r="L200" s="302">
        <v>1.6165276621307627</v>
      </c>
      <c r="M200" s="302">
        <v>3.4114322894290603</v>
      </c>
      <c r="N200" s="302">
        <v>0.4970619963632355</v>
      </c>
      <c r="O200" s="302">
        <f t="shared" si="93"/>
        <v>5.5250219479230589</v>
      </c>
    </row>
    <row r="201" spans="1:15" s="236" customFormat="1" x14ac:dyDescent="0.2">
      <c r="A201" s="237" t="str">
        <f>name!E$9</f>
        <v>Caring, leisure and other service occupations</v>
      </c>
      <c r="B201" s="302">
        <v>1.1019897764797113</v>
      </c>
      <c r="C201" s="302">
        <v>1.3039537536845576</v>
      </c>
      <c r="D201" s="302">
        <v>0.19260605946747872</v>
      </c>
      <c r="E201" s="302">
        <f t="shared" si="91"/>
        <v>2.5985495896317472</v>
      </c>
      <c r="F201" s="303"/>
      <c r="G201" s="302">
        <v>1.4257844694054544</v>
      </c>
      <c r="H201" s="302">
        <v>1.5508010878600671</v>
      </c>
      <c r="I201" s="302">
        <v>0.13947546004421985</v>
      </c>
      <c r="J201" s="302">
        <f t="shared" ref="J201:J204" si="94">SUM(G201:I201)</f>
        <v>3.1160610173097414</v>
      </c>
      <c r="K201" s="303"/>
      <c r="L201" s="302">
        <v>1.3207290450207392</v>
      </c>
      <c r="M201" s="302">
        <v>1.6695005150956521</v>
      </c>
      <c r="N201" s="302">
        <v>0.2476336860810176</v>
      </c>
      <c r="O201" s="302">
        <f t="shared" si="93"/>
        <v>3.2378632461974091</v>
      </c>
    </row>
    <row r="202" spans="1:15" s="236" customFormat="1" x14ac:dyDescent="0.2">
      <c r="A202" s="237" t="str">
        <f>name!E$10</f>
        <v>Sales and customer service occupations</v>
      </c>
      <c r="B202" s="302">
        <v>1.113536293609666</v>
      </c>
      <c r="C202" s="302">
        <v>4.0365052442605087</v>
      </c>
      <c r="D202" s="302">
        <v>0.90504397218171007</v>
      </c>
      <c r="E202" s="302">
        <f t="shared" si="91"/>
        <v>6.0550855100518852</v>
      </c>
      <c r="F202" s="303"/>
      <c r="G202" s="302">
        <v>1.4051149349244034</v>
      </c>
      <c r="H202" s="302">
        <v>4.9422148727188944</v>
      </c>
      <c r="I202" s="302">
        <v>0.33856656331925705</v>
      </c>
      <c r="J202" s="302">
        <f t="shared" si="94"/>
        <v>6.6858963709625554</v>
      </c>
      <c r="K202" s="303"/>
      <c r="L202" s="302">
        <v>1.6473896603665708</v>
      </c>
      <c r="M202" s="302">
        <v>8.3992422461954153</v>
      </c>
      <c r="N202" s="302">
        <v>0.24437925312528613</v>
      </c>
      <c r="O202" s="302">
        <f t="shared" si="93"/>
        <v>10.291011159687272</v>
      </c>
    </row>
    <row r="203" spans="1:15" s="236" customFormat="1" x14ac:dyDescent="0.2">
      <c r="A203" s="237" t="str">
        <f>name!E$11</f>
        <v>Process, plant and machine operatives</v>
      </c>
      <c r="B203" s="302">
        <v>0.4530123016502845</v>
      </c>
      <c r="C203" s="302">
        <v>2.3663798518476877</v>
      </c>
      <c r="D203" s="302">
        <v>8.624477451320868E-2</v>
      </c>
      <c r="E203" s="302">
        <f t="shared" si="91"/>
        <v>2.9056369280111811</v>
      </c>
      <c r="F203" s="303"/>
      <c r="G203" s="302">
        <v>0.45933509100074721</v>
      </c>
      <c r="H203" s="302">
        <v>2.45641995299132</v>
      </c>
      <c r="I203" s="302">
        <v>3.3979088327214073E-2</v>
      </c>
      <c r="J203" s="302">
        <f t="shared" si="94"/>
        <v>2.9497341323192812</v>
      </c>
      <c r="K203" s="303"/>
      <c r="L203" s="302">
        <v>0.55651867996536653</v>
      </c>
      <c r="M203" s="302">
        <v>3.4887340172537686</v>
      </c>
      <c r="N203" s="302">
        <v>6.4079377972199911E-2</v>
      </c>
      <c r="O203" s="302">
        <f t="shared" si="93"/>
        <v>4.1093320751913351</v>
      </c>
    </row>
    <row r="204" spans="1:15" s="236" customFormat="1" x14ac:dyDescent="0.2">
      <c r="A204" s="237" t="str">
        <f>name!E$12</f>
        <v>Elementary occupations</v>
      </c>
      <c r="B204" s="302">
        <v>8.3122007173125958</v>
      </c>
      <c r="C204" s="302">
        <v>19.421528382416657</v>
      </c>
      <c r="D204" s="302">
        <v>0.49555495933109561</v>
      </c>
      <c r="E204" s="302">
        <f t="shared" si="91"/>
        <v>28.229284059060348</v>
      </c>
      <c r="F204" s="303"/>
      <c r="G204" s="302">
        <v>8.6938029537169701</v>
      </c>
      <c r="H204" s="302">
        <v>20.834582098325043</v>
      </c>
      <c r="I204" s="302">
        <v>0.15888223299782503</v>
      </c>
      <c r="J204" s="302">
        <f t="shared" si="94"/>
        <v>29.687267285039837</v>
      </c>
      <c r="K204" s="303"/>
      <c r="L204" s="302">
        <v>10.533021057937624</v>
      </c>
      <c r="M204" s="302">
        <v>15.268699562491332</v>
      </c>
      <c r="N204" s="302">
        <v>0.29629977725575579</v>
      </c>
      <c r="O204" s="302">
        <f t="shared" si="93"/>
        <v>26.09802039768471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20.036903536489277</v>
      </c>
      <c r="C206" s="311">
        <f t="shared" ref="C206:E206" si="95">SUM(C196:C204)</f>
        <v>35.325680493420819</v>
      </c>
      <c r="D206" s="311">
        <f t="shared" si="95"/>
        <v>4.7994159700898527</v>
      </c>
      <c r="E206" s="311">
        <f t="shared" si="95"/>
        <v>60.161999999999949</v>
      </c>
      <c r="F206" s="311"/>
      <c r="G206" s="311">
        <f t="shared" ref="G206:J206" si="96">SUM(G196:G204)</f>
        <v>24.600768197939914</v>
      </c>
      <c r="H206" s="311">
        <f t="shared" si="96"/>
        <v>39.911376817427225</v>
      </c>
      <c r="I206" s="311">
        <f t="shared" si="96"/>
        <v>2.5248549846329196</v>
      </c>
      <c r="J206" s="311">
        <f t="shared" si="96"/>
        <v>67.037000000000049</v>
      </c>
      <c r="K206" s="311"/>
      <c r="L206" s="311">
        <f t="shared" ref="L206:O206" si="97">SUM(L196:L204)</f>
        <v>26.166896713095895</v>
      </c>
      <c r="M206" s="311">
        <f t="shared" si="97"/>
        <v>41.71059742513318</v>
      </c>
      <c r="N206" s="311">
        <f t="shared" si="97"/>
        <v>2.830505861770833</v>
      </c>
      <c r="O206" s="311">
        <f t="shared" si="97"/>
        <v>70.707999999999899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0.20164607886505193</v>
      </c>
      <c r="C213" s="302">
        <v>3.8372219473217423E-2</v>
      </c>
      <c r="D213" s="302">
        <v>0.25553705978907271</v>
      </c>
      <c r="E213" s="302">
        <f>SUM(B213:D213)</f>
        <v>0.49555535812734208</v>
      </c>
      <c r="F213" s="303"/>
      <c r="G213" s="302">
        <v>0.26865340190899384</v>
      </c>
      <c r="H213" s="302">
        <v>0.10794832133717577</v>
      </c>
      <c r="I213" s="302">
        <v>0.15850721459233089</v>
      </c>
      <c r="J213" s="302">
        <f>SUM(G213:I213)</f>
        <v>0.53510893783850044</v>
      </c>
      <c r="K213" s="303"/>
      <c r="L213" s="302">
        <v>0.23140955945432898</v>
      </c>
      <c r="M213" s="302">
        <v>0.13219376445465253</v>
      </c>
      <c r="N213" s="302">
        <v>0.17010231844407644</v>
      </c>
      <c r="O213" s="302">
        <f>SUM(L213:N213)</f>
        <v>0.53370564235305795</v>
      </c>
    </row>
    <row r="214" spans="1:15" s="236" customFormat="1" x14ac:dyDescent="0.2">
      <c r="A214" s="237" t="str">
        <f>name!E$5</f>
        <v>Professional occupations</v>
      </c>
      <c r="B214" s="302">
        <v>0.30319638381022135</v>
      </c>
      <c r="C214" s="302">
        <v>4.8872604903090075E-2</v>
      </c>
      <c r="D214" s="302">
        <v>0.32589163680561362</v>
      </c>
      <c r="E214" s="302">
        <f t="shared" ref="E214:E221" si="98">SUM(B214:D214)</f>
        <v>0.677960625518925</v>
      </c>
      <c r="F214" s="303"/>
      <c r="G214" s="302">
        <v>0.45298866158339351</v>
      </c>
      <c r="H214" s="302">
        <v>0.1610739433125927</v>
      </c>
      <c r="I214" s="302">
        <v>0.17719482367752953</v>
      </c>
      <c r="J214" s="302">
        <f t="shared" ref="J214:J216" si="99">SUM(G214:I214)</f>
        <v>0.79125742857351566</v>
      </c>
      <c r="K214" s="303"/>
      <c r="L214" s="302">
        <v>0.53299107615928976</v>
      </c>
      <c r="M214" s="302">
        <v>0.24359720760123688</v>
      </c>
      <c r="N214" s="302">
        <v>0.15696968022219365</v>
      </c>
      <c r="O214" s="302">
        <f t="shared" ref="O214:O221" si="100">SUM(L214:N214)</f>
        <v>0.93355796398272028</v>
      </c>
    </row>
    <row r="215" spans="1:15" s="236" customFormat="1" x14ac:dyDescent="0.2">
      <c r="A215" s="237" t="str">
        <f>name!E$6</f>
        <v>Associate professional occupations</v>
      </c>
      <c r="B215" s="302">
        <v>0.19489665396167821</v>
      </c>
      <c r="C215" s="302">
        <v>6.6326231691191451E-2</v>
      </c>
      <c r="D215" s="302">
        <v>0.46923296894849781</v>
      </c>
      <c r="E215" s="302">
        <f t="shared" si="98"/>
        <v>0.73045585460136753</v>
      </c>
      <c r="F215" s="303"/>
      <c r="G215" s="302">
        <v>0.25222430541573898</v>
      </c>
      <c r="H215" s="302">
        <v>0.17195592153742678</v>
      </c>
      <c r="I215" s="302">
        <v>0.36324150840028513</v>
      </c>
      <c r="J215" s="302">
        <f t="shared" si="99"/>
        <v>0.78742173535345095</v>
      </c>
      <c r="K215" s="303"/>
      <c r="L215" s="302">
        <v>0.23007331644238219</v>
      </c>
      <c r="M215" s="302">
        <v>0.16727744233782171</v>
      </c>
      <c r="N215" s="302">
        <v>0.34086666568007823</v>
      </c>
      <c r="O215" s="302">
        <f t="shared" si="100"/>
        <v>0.73821742446028216</v>
      </c>
    </row>
    <row r="216" spans="1:15" s="236" customFormat="1" x14ac:dyDescent="0.2">
      <c r="A216" s="237" t="str">
        <f>name!E$7</f>
        <v>Administrative and secretarial occupations</v>
      </c>
      <c r="B216" s="302">
        <v>0.17349946330628943</v>
      </c>
      <c r="C216" s="302">
        <v>0.15024961836160836</v>
      </c>
      <c r="D216" s="302">
        <v>5.2870759731594483E-2</v>
      </c>
      <c r="E216" s="302">
        <f t="shared" si="98"/>
        <v>0.37661984139949228</v>
      </c>
      <c r="F216" s="303"/>
      <c r="G216" s="302">
        <v>0.15346319224514668</v>
      </c>
      <c r="H216" s="302">
        <v>0.36798791861741237</v>
      </c>
      <c r="I216" s="302">
        <v>4.2234340965087699E-2</v>
      </c>
      <c r="J216" s="302">
        <f t="shared" si="99"/>
        <v>0.56368545182764673</v>
      </c>
      <c r="K216" s="303"/>
      <c r="L216" s="302">
        <v>0.14659853880950224</v>
      </c>
      <c r="M216" s="302">
        <v>0.36741529417390673</v>
      </c>
      <c r="N216" s="302">
        <v>3.7186087402450649E-2</v>
      </c>
      <c r="O216" s="302">
        <f t="shared" si="100"/>
        <v>0.55119992038585963</v>
      </c>
    </row>
    <row r="217" spans="1:15" s="236" customFormat="1" x14ac:dyDescent="0.2">
      <c r="A217" s="237" t="str">
        <f>name!E$8</f>
        <v>Skilled trades occupations</v>
      </c>
      <c r="B217" s="302">
        <v>9.6277798681387791E-2</v>
      </c>
      <c r="C217" s="302">
        <v>3.1744961358280581E-2</v>
      </c>
      <c r="D217" s="302">
        <v>0.17085322938904118</v>
      </c>
      <c r="E217" s="302">
        <f t="shared" si="98"/>
        <v>0.29887598942870952</v>
      </c>
      <c r="F217" s="303"/>
      <c r="G217" s="302">
        <v>9.468497679694507E-2</v>
      </c>
      <c r="H217" s="302">
        <v>4.7529961524025298E-2</v>
      </c>
      <c r="I217" s="302">
        <v>8.8047737322605013E-2</v>
      </c>
      <c r="J217" s="302">
        <f>SUM(G217:I217)</f>
        <v>0.23026267564357539</v>
      </c>
      <c r="K217" s="303"/>
      <c r="L217" s="302">
        <v>5.1964767728236695E-2</v>
      </c>
      <c r="M217" s="302">
        <v>7.3097727282946542E-2</v>
      </c>
      <c r="N217" s="302">
        <v>9.7341027633604596E-2</v>
      </c>
      <c r="O217" s="302">
        <f t="shared" si="100"/>
        <v>0.22240352264478785</v>
      </c>
    </row>
    <row r="218" spans="1:15" s="236" customFormat="1" x14ac:dyDescent="0.2">
      <c r="A218" s="237" t="str">
        <f>name!E$9</f>
        <v>Caring, leisure and other service occupations</v>
      </c>
      <c r="B218" s="302">
        <v>5.8514517508895317E-2</v>
      </c>
      <c r="C218" s="302">
        <v>6.1259653053382358E-2</v>
      </c>
      <c r="D218" s="302">
        <v>3.0659300674742311E-2</v>
      </c>
      <c r="E218" s="302">
        <f t="shared" si="98"/>
        <v>0.15043347123702</v>
      </c>
      <c r="F218" s="303"/>
      <c r="G218" s="302">
        <v>3.3794077541453638E-2</v>
      </c>
      <c r="H218" s="302">
        <v>0.15898701529767933</v>
      </c>
      <c r="I218" s="302">
        <v>3.0016599589889708E-2</v>
      </c>
      <c r="J218" s="302">
        <f t="shared" ref="J218:J221" si="101">SUM(G218:I218)</f>
        <v>0.22279769242902267</v>
      </c>
      <c r="K218" s="303"/>
      <c r="L218" s="302">
        <v>3.404021416591306E-2</v>
      </c>
      <c r="M218" s="302">
        <v>0.14709406706768957</v>
      </c>
      <c r="N218" s="302">
        <v>2.9930560237812251E-2</v>
      </c>
      <c r="O218" s="302">
        <f t="shared" si="100"/>
        <v>0.21106484147141491</v>
      </c>
    </row>
    <row r="219" spans="1:15" s="236" customFormat="1" x14ac:dyDescent="0.2">
      <c r="A219" s="237" t="str">
        <f>name!E$10</f>
        <v>Sales and customer service occupations</v>
      </c>
      <c r="B219" s="302">
        <v>7.6037764129906288E-2</v>
      </c>
      <c r="C219" s="302">
        <v>4.9827142281948268E-2</v>
      </c>
      <c r="D219" s="302">
        <v>5.3946880662802926E-2</v>
      </c>
      <c r="E219" s="302">
        <f t="shared" si="98"/>
        <v>0.17981178707465748</v>
      </c>
      <c r="F219" s="303"/>
      <c r="G219" s="302">
        <v>7.3284219276423326E-2</v>
      </c>
      <c r="H219" s="302">
        <v>0.10764338321093679</v>
      </c>
      <c r="I219" s="302">
        <v>2.6998020372002513E-2</v>
      </c>
      <c r="J219" s="302">
        <f t="shared" si="101"/>
        <v>0.20792562285936264</v>
      </c>
      <c r="K219" s="303"/>
      <c r="L219" s="302">
        <v>7.5084604843740355E-2</v>
      </c>
      <c r="M219" s="302">
        <v>0.1070873922050404</v>
      </c>
      <c r="N219" s="302">
        <v>2.4428108189030188E-2</v>
      </c>
      <c r="O219" s="302">
        <f t="shared" si="100"/>
        <v>0.20660010523781094</v>
      </c>
    </row>
    <row r="220" spans="1:15" s="236" customFormat="1" x14ac:dyDescent="0.2">
      <c r="A220" s="237" t="str">
        <f>name!E$11</f>
        <v>Process, plant and machine operatives</v>
      </c>
      <c r="B220" s="302">
        <v>4.2793921356552467E-2</v>
      </c>
      <c r="C220" s="302">
        <v>2.9142663569152384E-2</v>
      </c>
      <c r="D220" s="302">
        <v>3.085726311872616E-2</v>
      </c>
      <c r="E220" s="302">
        <f t="shared" si="98"/>
        <v>0.10279384804443101</v>
      </c>
      <c r="F220" s="303"/>
      <c r="G220" s="302">
        <v>4.3684425259929216E-2</v>
      </c>
      <c r="H220" s="302">
        <v>4.6578603402484389E-2</v>
      </c>
      <c r="I220" s="302">
        <v>1.8395773477360159E-2</v>
      </c>
      <c r="J220" s="302">
        <f t="shared" si="101"/>
        <v>0.10865880213977376</v>
      </c>
      <c r="K220" s="303"/>
      <c r="L220" s="302">
        <v>3.6922190041279765E-2</v>
      </c>
      <c r="M220" s="302">
        <v>4.7796576901988193E-2</v>
      </c>
      <c r="N220" s="302">
        <v>1.2310188405926764E-2</v>
      </c>
      <c r="O220" s="302">
        <f t="shared" si="100"/>
        <v>9.7028955349194729E-2</v>
      </c>
    </row>
    <row r="221" spans="1:15" s="236" customFormat="1" x14ac:dyDescent="0.2">
      <c r="A221" s="237" t="str">
        <f>name!E$12</f>
        <v>Elementary occupations</v>
      </c>
      <c r="B221" s="302">
        <v>0.13887172316068674</v>
      </c>
      <c r="C221" s="302">
        <v>0.19482615606636156</v>
      </c>
      <c r="D221" s="302">
        <v>3.9795345341008807E-2</v>
      </c>
      <c r="E221" s="302">
        <f t="shared" si="98"/>
        <v>0.37349322456805711</v>
      </c>
      <c r="F221" s="303"/>
      <c r="G221" s="302">
        <v>0.1123882492227785</v>
      </c>
      <c r="H221" s="302">
        <v>0.3267596308544693</v>
      </c>
      <c r="I221" s="302">
        <v>1.8733773257908794E-2</v>
      </c>
      <c r="J221" s="302">
        <f t="shared" si="101"/>
        <v>0.45788165333515662</v>
      </c>
      <c r="K221" s="303"/>
      <c r="L221" s="302">
        <v>0.11644528043236463</v>
      </c>
      <c r="M221" s="302">
        <v>0.26625199958160861</v>
      </c>
      <c r="N221" s="302">
        <v>2.4524344100900264E-2</v>
      </c>
      <c r="O221" s="302">
        <f t="shared" si="100"/>
        <v>0.4072216241148735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1.2857343047806693</v>
      </c>
      <c r="C223" s="311">
        <f t="shared" ref="C223:E223" si="102">SUM(C213:C221)</f>
        <v>0.67062125075823253</v>
      </c>
      <c r="D223" s="311">
        <f t="shared" si="102"/>
        <v>1.4296444444610998</v>
      </c>
      <c r="E223" s="311">
        <f t="shared" si="102"/>
        <v>3.3860000000000019</v>
      </c>
      <c r="F223" s="311"/>
      <c r="G223" s="311">
        <f t="shared" ref="G223:J223" si="103">SUM(G213:G221)</f>
        <v>1.4851655092508027</v>
      </c>
      <c r="H223" s="311">
        <f t="shared" si="103"/>
        <v>1.4964646990942028</v>
      </c>
      <c r="I223" s="311">
        <f t="shared" si="103"/>
        <v>0.92336979165499944</v>
      </c>
      <c r="J223" s="311">
        <f t="shared" si="103"/>
        <v>3.9050000000000047</v>
      </c>
      <c r="K223" s="311"/>
      <c r="L223" s="311">
        <f t="shared" ref="L223:O223" si="104">SUM(L213:L221)</f>
        <v>1.4555295480770376</v>
      </c>
      <c r="M223" s="311">
        <f t="shared" si="104"/>
        <v>1.5518114716068909</v>
      </c>
      <c r="N223" s="311">
        <f t="shared" si="104"/>
        <v>0.89365898031607305</v>
      </c>
      <c r="O223" s="311">
        <f t="shared" si="104"/>
        <v>3.9010000000000016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3.17229048999</v>
      </c>
      <c r="C230" s="302">
        <v>0.27832511085211198</v>
      </c>
      <c r="D230" s="302">
        <v>0.43223630325178491</v>
      </c>
      <c r="E230" s="302">
        <f>SUM(B230:D230)</f>
        <v>3.8828519040938971</v>
      </c>
      <c r="F230" s="303"/>
      <c r="G230" s="302">
        <v>3.414025096741597</v>
      </c>
      <c r="H230" s="302">
        <v>0.46225448023819632</v>
      </c>
      <c r="I230" s="302">
        <v>0.19865674611083631</v>
      </c>
      <c r="J230" s="302">
        <f>SUM(G230:I230)</f>
        <v>4.0749363230906299</v>
      </c>
      <c r="K230" s="303"/>
      <c r="L230" s="302">
        <v>3.2000100240652389</v>
      </c>
      <c r="M230" s="302">
        <v>0.52843990507162131</v>
      </c>
      <c r="N230" s="302">
        <v>0.22382896486185394</v>
      </c>
      <c r="O230" s="302">
        <f>SUM(L230:N230)</f>
        <v>3.9522788939987143</v>
      </c>
    </row>
    <row r="231" spans="1:15" s="236" customFormat="1" x14ac:dyDescent="0.2">
      <c r="A231" s="237" t="str">
        <f>name!E$5</f>
        <v>Professional occupations</v>
      </c>
      <c r="B231" s="302">
        <v>9.1080173569766139</v>
      </c>
      <c r="C231" s="302">
        <v>0.33117868218302793</v>
      </c>
      <c r="D231" s="302">
        <v>1.0326837974972418</v>
      </c>
      <c r="E231" s="302">
        <f t="shared" ref="E231:E238" si="105">SUM(B231:D231)</f>
        <v>10.471879836656884</v>
      </c>
      <c r="F231" s="303"/>
      <c r="G231" s="302">
        <v>10.965030344170946</v>
      </c>
      <c r="H231" s="302">
        <v>0.54066035428991732</v>
      </c>
      <c r="I231" s="302">
        <v>0.42724364424098088</v>
      </c>
      <c r="J231" s="302">
        <f t="shared" ref="J231:J233" si="106">SUM(G231:I231)</f>
        <v>11.932934342701845</v>
      </c>
      <c r="K231" s="303"/>
      <c r="L231" s="302">
        <v>14.25405170541225</v>
      </c>
      <c r="M231" s="302">
        <v>0.73178181064555137</v>
      </c>
      <c r="N231" s="302">
        <v>0.46220499862817271</v>
      </c>
      <c r="O231" s="302">
        <f t="shared" ref="O231:O238" si="107">SUM(L231:N231)</f>
        <v>15.448038514685974</v>
      </c>
    </row>
    <row r="232" spans="1:15" s="236" customFormat="1" x14ac:dyDescent="0.2">
      <c r="A232" s="237" t="str">
        <f>name!E$6</f>
        <v>Associate professional occupations</v>
      </c>
      <c r="B232" s="302">
        <v>3.0293359910360169</v>
      </c>
      <c r="C232" s="302">
        <v>0.28943041207813552</v>
      </c>
      <c r="D232" s="302">
        <v>0.51612218965959544</v>
      </c>
      <c r="E232" s="302">
        <f t="shared" si="105"/>
        <v>3.8348885927737477</v>
      </c>
      <c r="F232" s="303"/>
      <c r="G232" s="302">
        <v>3.2710758133829865</v>
      </c>
      <c r="H232" s="302">
        <v>0.37257903090983296</v>
      </c>
      <c r="I232" s="302">
        <v>0.24972020086300395</v>
      </c>
      <c r="J232" s="302">
        <f t="shared" si="106"/>
        <v>3.8933750451558233</v>
      </c>
      <c r="K232" s="303"/>
      <c r="L232" s="302">
        <v>3.2078315820649275</v>
      </c>
      <c r="M232" s="302">
        <v>0.36823817542253062</v>
      </c>
      <c r="N232" s="302">
        <v>0.26430686174885565</v>
      </c>
      <c r="O232" s="302">
        <f t="shared" si="107"/>
        <v>3.8403766192363138</v>
      </c>
    </row>
    <row r="233" spans="1:15" s="236" customFormat="1" x14ac:dyDescent="0.2">
      <c r="A233" s="237" t="str">
        <f>name!E$7</f>
        <v>Administrative and secretarial occupations</v>
      </c>
      <c r="B233" s="302">
        <v>1.1978966025885245</v>
      </c>
      <c r="C233" s="302">
        <v>0.59080281861167672</v>
      </c>
      <c r="D233" s="302">
        <v>9.3611602503550051E-2</v>
      </c>
      <c r="E233" s="302">
        <f t="shared" si="105"/>
        <v>1.8823110237037513</v>
      </c>
      <c r="F233" s="303"/>
      <c r="G233" s="302">
        <v>0.95961998807361293</v>
      </c>
      <c r="H233" s="302">
        <v>0.64498779427717357</v>
      </c>
      <c r="I233" s="302">
        <v>4.4391070387356117E-2</v>
      </c>
      <c r="J233" s="302">
        <f t="shared" si="106"/>
        <v>1.6489988527381425</v>
      </c>
      <c r="K233" s="303"/>
      <c r="L233" s="302">
        <v>0.91385687713371067</v>
      </c>
      <c r="M233" s="302">
        <v>0.57385526893127281</v>
      </c>
      <c r="N233" s="302">
        <v>2.4873606893855746E-2</v>
      </c>
      <c r="O233" s="302">
        <f t="shared" si="107"/>
        <v>1.5125857529588391</v>
      </c>
    </row>
    <row r="234" spans="1:15" s="236" customFormat="1" x14ac:dyDescent="0.2">
      <c r="A234" s="237" t="str">
        <f>name!E$8</f>
        <v>Skilled trades occupations</v>
      </c>
      <c r="B234" s="302">
        <v>1.2355725309784649</v>
      </c>
      <c r="C234" s="302">
        <v>0.11351988033421462</v>
      </c>
      <c r="D234" s="302">
        <v>0.38012235591452787</v>
      </c>
      <c r="E234" s="302">
        <f t="shared" si="105"/>
        <v>1.7292147672272073</v>
      </c>
      <c r="F234" s="303"/>
      <c r="G234" s="302">
        <v>1.0763954949102956</v>
      </c>
      <c r="H234" s="302">
        <v>8.2416530774278213E-2</v>
      </c>
      <c r="I234" s="302">
        <v>0.12162565946248205</v>
      </c>
      <c r="J234" s="302">
        <f>SUM(G234:I234)</f>
        <v>1.2804376851470558</v>
      </c>
      <c r="K234" s="303"/>
      <c r="L234" s="302">
        <v>0.74326564542223761</v>
      </c>
      <c r="M234" s="302">
        <v>0.11866504310022755</v>
      </c>
      <c r="N234" s="302">
        <v>0.2049279490736724</v>
      </c>
      <c r="O234" s="302">
        <f t="shared" si="107"/>
        <v>1.0668586375961375</v>
      </c>
    </row>
    <row r="235" spans="1:15" s="236" customFormat="1" x14ac:dyDescent="0.2">
      <c r="A235" s="237" t="str">
        <f>name!E$9</f>
        <v>Caring, leisure and other service occupations</v>
      </c>
      <c r="B235" s="302">
        <v>0.48188422950209969</v>
      </c>
      <c r="C235" s="302">
        <v>0.10521245110869364</v>
      </c>
      <c r="D235" s="302">
        <v>6.0068189771968532E-2</v>
      </c>
      <c r="E235" s="302">
        <f t="shared" si="105"/>
        <v>0.64716487038276183</v>
      </c>
      <c r="F235" s="303"/>
      <c r="G235" s="302">
        <v>0.42273977384185901</v>
      </c>
      <c r="H235" s="302">
        <v>0.11676293106130338</v>
      </c>
      <c r="I235" s="302">
        <v>3.6402569065047428E-2</v>
      </c>
      <c r="J235" s="302">
        <f t="shared" ref="J235:J238" si="108">SUM(G235:I235)</f>
        <v>0.5759052739682099</v>
      </c>
      <c r="K235" s="303"/>
      <c r="L235" s="302">
        <v>0.55272959488553219</v>
      </c>
      <c r="M235" s="302">
        <v>0.12776336008237513</v>
      </c>
      <c r="N235" s="302">
        <v>5.4316861116557945E-2</v>
      </c>
      <c r="O235" s="302">
        <f t="shared" si="107"/>
        <v>0.73480981608446527</v>
      </c>
    </row>
    <row r="236" spans="1:15" s="236" customFormat="1" x14ac:dyDescent="0.2">
      <c r="A236" s="237" t="str">
        <f>name!E$10</f>
        <v>Sales and customer service occupations</v>
      </c>
      <c r="B236" s="302">
        <v>0.64633069769772045</v>
      </c>
      <c r="C236" s="302">
        <v>0.49923505159128012</v>
      </c>
      <c r="D236" s="302">
        <v>5.7628479438272789E-2</v>
      </c>
      <c r="E236" s="302">
        <f t="shared" si="105"/>
        <v>1.2031942287272734</v>
      </c>
      <c r="F236" s="303"/>
      <c r="G236" s="302">
        <v>0.53911983152870346</v>
      </c>
      <c r="H236" s="302">
        <v>0.33169946476677359</v>
      </c>
      <c r="I236" s="302">
        <v>1.9209349213532144E-2</v>
      </c>
      <c r="J236" s="302">
        <f t="shared" si="108"/>
        <v>0.89002864550900918</v>
      </c>
      <c r="K236" s="303"/>
      <c r="L236" s="302">
        <v>0.62593098691808313</v>
      </c>
      <c r="M236" s="302">
        <v>0.37389847576796148</v>
      </c>
      <c r="N236" s="302">
        <v>2.0526084588263344E-2</v>
      </c>
      <c r="O236" s="302">
        <f t="shared" si="107"/>
        <v>1.020355547274308</v>
      </c>
    </row>
    <row r="237" spans="1:15" s="236" customFormat="1" x14ac:dyDescent="0.2">
      <c r="A237" s="237" t="str">
        <f>name!E$11</f>
        <v>Process, plant and machine operatives</v>
      </c>
      <c r="B237" s="302">
        <v>0.12846015797866422</v>
      </c>
      <c r="C237" s="302">
        <v>8.8129935077859323E-2</v>
      </c>
      <c r="D237" s="302">
        <v>9.5142116239423688E-2</v>
      </c>
      <c r="E237" s="302">
        <f t="shared" si="105"/>
        <v>0.31173220929594725</v>
      </c>
      <c r="F237" s="303"/>
      <c r="G237" s="302">
        <v>9.5801531544938201E-2</v>
      </c>
      <c r="H237" s="302">
        <v>9.2865454099809869E-2</v>
      </c>
      <c r="I237" s="302">
        <v>3.9973851206344606E-2</v>
      </c>
      <c r="J237" s="302">
        <f t="shared" si="108"/>
        <v>0.22864083685109268</v>
      </c>
      <c r="K237" s="303"/>
      <c r="L237" s="302">
        <v>8.3292362025112351E-2</v>
      </c>
      <c r="M237" s="302">
        <v>0.10860014654823727</v>
      </c>
      <c r="N237" s="302">
        <v>5.8851130896014098E-2</v>
      </c>
      <c r="O237" s="302">
        <f t="shared" si="107"/>
        <v>0.25074363946936373</v>
      </c>
    </row>
    <row r="238" spans="1:15" s="236" customFormat="1" x14ac:dyDescent="0.2">
      <c r="A238" s="237" t="str">
        <f>name!E$12</f>
        <v>Elementary occupations</v>
      </c>
      <c r="B238" s="302">
        <v>0.31497476658204215</v>
      </c>
      <c r="C238" s="302">
        <v>0.18233562880636445</v>
      </c>
      <c r="D238" s="302">
        <v>0.11145217175018707</v>
      </c>
      <c r="E238" s="302">
        <f t="shared" si="105"/>
        <v>0.60876256713859367</v>
      </c>
      <c r="F238" s="303"/>
      <c r="G238" s="302">
        <v>0.25643973909979217</v>
      </c>
      <c r="H238" s="302">
        <v>0.16372271598403706</v>
      </c>
      <c r="I238" s="302">
        <v>4.1580539754359477E-2</v>
      </c>
      <c r="J238" s="302">
        <f t="shared" si="108"/>
        <v>0.4617429948381887</v>
      </c>
      <c r="K238" s="303"/>
      <c r="L238" s="302">
        <v>0.26374910024676951</v>
      </c>
      <c r="M238" s="302">
        <v>0.17488762019486281</v>
      </c>
      <c r="N238" s="302">
        <v>7.6315858254225072E-2</v>
      </c>
      <c r="O238" s="302">
        <f t="shared" si="107"/>
        <v>0.51495257869585742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19.314762823330152</v>
      </c>
      <c r="C240" s="311">
        <f t="shared" ref="C240:E240" si="109">SUM(C230:C238)</f>
        <v>2.4781699706433642</v>
      </c>
      <c r="D240" s="311">
        <f t="shared" si="109"/>
        <v>2.7790672060265518</v>
      </c>
      <c r="E240" s="311">
        <f t="shared" si="109"/>
        <v>24.572000000000067</v>
      </c>
      <c r="F240" s="311"/>
      <c r="G240" s="311">
        <f t="shared" ref="G240:J240" si="110">SUM(G230:G238)</f>
        <v>21.000247613294732</v>
      </c>
      <c r="H240" s="311">
        <f t="shared" si="110"/>
        <v>2.8079487564013217</v>
      </c>
      <c r="I240" s="311">
        <f t="shared" si="110"/>
        <v>1.1788036303039429</v>
      </c>
      <c r="J240" s="311">
        <f t="shared" si="110"/>
        <v>24.986999999999998</v>
      </c>
      <c r="K240" s="311"/>
      <c r="L240" s="311">
        <f t="shared" ref="L240:O240" si="111">SUM(L230:L238)</f>
        <v>23.844717878173856</v>
      </c>
      <c r="M240" s="311">
        <f t="shared" si="111"/>
        <v>3.10612980576464</v>
      </c>
      <c r="N240" s="311">
        <f t="shared" si="111"/>
        <v>1.3901523160614708</v>
      </c>
      <c r="O240" s="311">
        <f t="shared" si="111"/>
        <v>28.340999999999969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2.0087054978669281</v>
      </c>
      <c r="C247" s="302">
        <v>0.18666175820463224</v>
      </c>
      <c r="D247" s="302">
        <v>0.46653356950804575</v>
      </c>
      <c r="E247" s="302">
        <f>SUM(B247:D247)</f>
        <v>2.6619008255796062</v>
      </c>
      <c r="F247" s="303"/>
      <c r="G247" s="302">
        <v>2.4812789505805686</v>
      </c>
      <c r="H247" s="302">
        <v>0.28085253812871258</v>
      </c>
      <c r="I247" s="302">
        <v>0.29353415029368074</v>
      </c>
      <c r="J247" s="302">
        <f>SUM(G247:I247)</f>
        <v>3.055665639002962</v>
      </c>
      <c r="K247" s="303"/>
      <c r="L247" s="302">
        <v>1.9839333825645074</v>
      </c>
      <c r="M247" s="302">
        <v>0.31689045992389869</v>
      </c>
      <c r="N247" s="302">
        <v>0.3093468324724199</v>
      </c>
      <c r="O247" s="302">
        <f>SUM(L247:N247)</f>
        <v>2.610170674960826</v>
      </c>
    </row>
    <row r="248" spans="1:15" s="236" customFormat="1" x14ac:dyDescent="0.2">
      <c r="A248" s="237" t="str">
        <f>name!E$5</f>
        <v>Professional occupations</v>
      </c>
      <c r="B248" s="302">
        <v>2.2678077395938572</v>
      </c>
      <c r="C248" s="302">
        <v>0.13996815551946762</v>
      </c>
      <c r="D248" s="302">
        <v>0.50047322162808083</v>
      </c>
      <c r="E248" s="302">
        <f t="shared" ref="E248:E255" si="112">SUM(B248:D248)</f>
        <v>2.9082491167414055</v>
      </c>
      <c r="F248" s="303"/>
      <c r="G248" s="302">
        <v>3.3355133255062444</v>
      </c>
      <c r="H248" s="302">
        <v>0.19794097545391395</v>
      </c>
      <c r="I248" s="302">
        <v>0.31094591199648586</v>
      </c>
      <c r="J248" s="302">
        <f t="shared" ref="J248:J250" si="113">SUM(G248:I248)</f>
        <v>3.8444002129566441</v>
      </c>
      <c r="K248" s="303"/>
      <c r="L248" s="302">
        <v>3.8472308380771656</v>
      </c>
      <c r="M248" s="302">
        <v>0.20483210588449119</v>
      </c>
      <c r="N248" s="302">
        <v>0.28082354997694586</v>
      </c>
      <c r="O248" s="302">
        <f t="shared" ref="O248:O255" si="114">SUM(L248:N248)</f>
        <v>4.3328864939386023</v>
      </c>
    </row>
    <row r="249" spans="1:15" s="236" customFormat="1" x14ac:dyDescent="0.2">
      <c r="A249" s="237" t="str">
        <f>name!E$6</f>
        <v>Associate professional occupations</v>
      </c>
      <c r="B249" s="302">
        <v>2.330172162882322</v>
      </c>
      <c r="C249" s="302">
        <v>0.31816677853725583</v>
      </c>
      <c r="D249" s="302">
        <v>0.65521129165324121</v>
      </c>
      <c r="E249" s="302">
        <f t="shared" si="112"/>
        <v>3.3035502330728188</v>
      </c>
      <c r="F249" s="303"/>
      <c r="G249" s="302">
        <v>2.9728755694488056</v>
      </c>
      <c r="H249" s="302">
        <v>0.33923405819748192</v>
      </c>
      <c r="I249" s="302">
        <v>0.46104117974923431</v>
      </c>
      <c r="J249" s="302">
        <f t="shared" si="113"/>
        <v>3.7731508073955218</v>
      </c>
      <c r="K249" s="303"/>
      <c r="L249" s="302">
        <v>2.5790411966172235</v>
      </c>
      <c r="M249" s="302">
        <v>0.3234354895011437</v>
      </c>
      <c r="N249" s="302">
        <v>0.49228341536776538</v>
      </c>
      <c r="O249" s="302">
        <f t="shared" si="114"/>
        <v>3.3947601014861326</v>
      </c>
    </row>
    <row r="250" spans="1:15" s="236" customFormat="1" x14ac:dyDescent="0.2">
      <c r="A250" s="237" t="str">
        <f>name!E$7</f>
        <v>Administrative and secretarial occupations</v>
      </c>
      <c r="B250" s="302">
        <v>2.4683151076077605</v>
      </c>
      <c r="C250" s="302">
        <v>1.5504515562757022</v>
      </c>
      <c r="D250" s="302">
        <v>0.19755656913789449</v>
      </c>
      <c r="E250" s="302">
        <f t="shared" si="112"/>
        <v>4.2163232330213578</v>
      </c>
      <c r="F250" s="303"/>
      <c r="G250" s="302">
        <v>2.5146373792231875</v>
      </c>
      <c r="H250" s="302">
        <v>1.3140721840216658</v>
      </c>
      <c r="I250" s="302">
        <v>0.11353441410293828</v>
      </c>
      <c r="J250" s="302">
        <f t="shared" si="113"/>
        <v>3.9422439773477915</v>
      </c>
      <c r="K250" s="303"/>
      <c r="L250" s="302">
        <v>1.96833620096121</v>
      </c>
      <c r="M250" s="302">
        <v>1.0751009776537761</v>
      </c>
      <c r="N250" s="302">
        <v>7.6104593755064273E-2</v>
      </c>
      <c r="O250" s="302">
        <f t="shared" si="114"/>
        <v>3.11954177237005</v>
      </c>
    </row>
    <row r="251" spans="1:15" s="236" customFormat="1" x14ac:dyDescent="0.2">
      <c r="A251" s="237" t="str">
        <f>name!E$8</f>
        <v>Skilled trades occupations</v>
      </c>
      <c r="B251" s="302">
        <v>0.14485563562108156</v>
      </c>
      <c r="C251" s="302">
        <v>3.1725932822732429E-2</v>
      </c>
      <c r="D251" s="302">
        <v>0.1518949054191879</v>
      </c>
      <c r="E251" s="302">
        <f t="shared" si="112"/>
        <v>0.32847647386300188</v>
      </c>
      <c r="F251" s="303"/>
      <c r="G251" s="302">
        <v>0.13275461366717523</v>
      </c>
      <c r="H251" s="302">
        <v>2.5454165955769718E-2</v>
      </c>
      <c r="I251" s="302">
        <v>8.1385619998058295E-2</v>
      </c>
      <c r="J251" s="302">
        <f>SUM(G251:I251)</f>
        <v>0.23959439962100323</v>
      </c>
      <c r="K251" s="303"/>
      <c r="L251" s="302">
        <v>0.1071913667821143</v>
      </c>
      <c r="M251" s="302">
        <v>2.6615610321901437E-2</v>
      </c>
      <c r="N251" s="302">
        <v>7.9671095278860474E-2</v>
      </c>
      <c r="O251" s="302">
        <f t="shared" si="114"/>
        <v>0.21347807238287619</v>
      </c>
    </row>
    <row r="252" spans="1:15" s="236" customFormat="1" x14ac:dyDescent="0.2">
      <c r="A252" s="237" t="str">
        <f>name!E$9</f>
        <v>Caring, leisure and other service occupations</v>
      </c>
      <c r="B252" s="302">
        <v>5.6221894115793127E-2</v>
      </c>
      <c r="C252" s="302">
        <v>1.0140503969507499E-2</v>
      </c>
      <c r="D252" s="302">
        <v>9.4117444746933565E-2</v>
      </c>
      <c r="E252" s="302">
        <f t="shared" si="112"/>
        <v>0.16047984283223421</v>
      </c>
      <c r="F252" s="303"/>
      <c r="G252" s="302">
        <v>8.2353816948144212E-2</v>
      </c>
      <c r="H252" s="302">
        <v>1.0454233585695128E-2</v>
      </c>
      <c r="I252" s="302">
        <v>5.4114223694531914E-2</v>
      </c>
      <c r="J252" s="302">
        <f t="shared" ref="J252:J255" si="115">SUM(G252:I252)</f>
        <v>0.14692227422837126</v>
      </c>
      <c r="K252" s="303"/>
      <c r="L252" s="302">
        <v>8.2714827933190474E-2</v>
      </c>
      <c r="M252" s="302">
        <v>7.7654440017818609E-3</v>
      </c>
      <c r="N252" s="302">
        <v>7.1706013882688352E-2</v>
      </c>
      <c r="O252" s="302">
        <f t="shared" si="114"/>
        <v>0.1621862858176607</v>
      </c>
    </row>
    <row r="253" spans="1:15" s="236" customFormat="1" x14ac:dyDescent="0.2">
      <c r="A253" s="237" t="str">
        <f>name!E$10</f>
        <v>Sales and customer service occupations</v>
      </c>
      <c r="B253" s="302">
        <v>0.53333632916813389</v>
      </c>
      <c r="C253" s="302">
        <v>0.34554314807120373</v>
      </c>
      <c r="D253" s="302">
        <v>0.25579568792325907</v>
      </c>
      <c r="E253" s="302">
        <f t="shared" si="112"/>
        <v>1.1346751651625966</v>
      </c>
      <c r="F253" s="303"/>
      <c r="G253" s="302">
        <v>0.56819302592429599</v>
      </c>
      <c r="H253" s="302">
        <v>0.37330441708587037</v>
      </c>
      <c r="I253" s="302">
        <v>0.10791870629501374</v>
      </c>
      <c r="J253" s="302">
        <f t="shared" si="115"/>
        <v>1.0494161493051801</v>
      </c>
      <c r="K253" s="303"/>
      <c r="L253" s="302">
        <v>0.47422600903949469</v>
      </c>
      <c r="M253" s="302">
        <v>0.35376921148153195</v>
      </c>
      <c r="N253" s="302">
        <v>7.6333882056415378E-2</v>
      </c>
      <c r="O253" s="302">
        <f t="shared" si="114"/>
        <v>0.90432910257744192</v>
      </c>
    </row>
    <row r="254" spans="1:15" s="236" customFormat="1" x14ac:dyDescent="0.2">
      <c r="A254" s="237" t="str">
        <f>name!E$11</f>
        <v>Process, plant and machine operatives</v>
      </c>
      <c r="B254" s="302">
        <v>5.0902604760652552E-2</v>
      </c>
      <c r="C254" s="302">
        <v>7.730274672922411E-3</v>
      </c>
      <c r="D254" s="302">
        <v>6.4746064310764934E-2</v>
      </c>
      <c r="E254" s="302">
        <f t="shared" si="112"/>
        <v>0.1233789437443399</v>
      </c>
      <c r="F254" s="303"/>
      <c r="G254" s="302">
        <v>4.5976270176052172E-2</v>
      </c>
      <c r="H254" s="302">
        <v>9.6972262403072305E-3</v>
      </c>
      <c r="I254" s="302">
        <v>6.9262861820163155E-2</v>
      </c>
      <c r="J254" s="302">
        <f t="shared" si="115"/>
        <v>0.12493635823652255</v>
      </c>
      <c r="K254" s="303"/>
      <c r="L254" s="302">
        <v>3.7961571550379533E-2</v>
      </c>
      <c r="M254" s="302">
        <v>1.239739159705471E-2</v>
      </c>
      <c r="N254" s="302">
        <v>8.2202888108805938E-2</v>
      </c>
      <c r="O254" s="302">
        <f t="shared" si="114"/>
        <v>0.13256185125624018</v>
      </c>
    </row>
    <row r="255" spans="1:15" s="236" customFormat="1" x14ac:dyDescent="0.2">
      <c r="A255" s="237" t="str">
        <f>name!E$12</f>
        <v>Elementary occupations</v>
      </c>
      <c r="B255" s="302">
        <v>0.10872305513170111</v>
      </c>
      <c r="C255" s="302">
        <v>3.7583667292517706E-2</v>
      </c>
      <c r="D255" s="302">
        <v>9.3659443558417196E-2</v>
      </c>
      <c r="E255" s="302">
        <f t="shared" si="112"/>
        <v>0.23996616598263604</v>
      </c>
      <c r="F255" s="303"/>
      <c r="G255" s="302">
        <v>0.10117844052311303</v>
      </c>
      <c r="H255" s="302">
        <v>3.1226843625408091E-2</v>
      </c>
      <c r="I255" s="302">
        <v>4.2264897757463574E-2</v>
      </c>
      <c r="J255" s="302">
        <f t="shared" si="115"/>
        <v>0.17467018190598471</v>
      </c>
      <c r="K255" s="303"/>
      <c r="L255" s="302">
        <v>8.6519051340989431E-2</v>
      </c>
      <c r="M255" s="302">
        <v>2.3368647622000409E-2</v>
      </c>
      <c r="N255" s="302">
        <v>4.8197946247155919E-2</v>
      </c>
      <c r="O255" s="302">
        <f t="shared" si="114"/>
        <v>0.15808564521014576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9.96904002674823</v>
      </c>
      <c r="C257" s="311">
        <f t="shared" ref="C257:E257" si="116">SUM(C247:C255)</f>
        <v>2.6279717753659422</v>
      </c>
      <c r="D257" s="311">
        <f t="shared" si="116"/>
        <v>2.4799881978858256</v>
      </c>
      <c r="E257" s="311">
        <f t="shared" si="116"/>
        <v>15.076999999999998</v>
      </c>
      <c r="F257" s="311"/>
      <c r="G257" s="311">
        <f t="shared" ref="G257:J257" si="117">SUM(G247:G255)</f>
        <v>12.234761391997587</v>
      </c>
      <c r="H257" s="311">
        <f t="shared" si="117"/>
        <v>2.5822366422948249</v>
      </c>
      <c r="I257" s="311">
        <f t="shared" si="117"/>
        <v>1.5340019657075699</v>
      </c>
      <c r="J257" s="311">
        <f t="shared" si="117"/>
        <v>16.350999999999981</v>
      </c>
      <c r="K257" s="311"/>
      <c r="L257" s="311">
        <f t="shared" ref="L257:O257" si="118">SUM(L247:L255)</f>
        <v>11.167154444866274</v>
      </c>
      <c r="M257" s="311">
        <f t="shared" si="118"/>
        <v>2.3441753379875805</v>
      </c>
      <c r="N257" s="311">
        <f t="shared" si="118"/>
        <v>1.5166702171461215</v>
      </c>
      <c r="O257" s="311">
        <f t="shared" si="118"/>
        <v>15.027999999999977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1.642079012037718</v>
      </c>
      <c r="C264" s="302">
        <v>0.26273137181414041</v>
      </c>
      <c r="D264" s="302">
        <v>0.76442054841563034</v>
      </c>
      <c r="E264" s="302">
        <f>SUM(B264:D264)</f>
        <v>2.6692309322674888</v>
      </c>
      <c r="F264" s="303"/>
      <c r="G264" s="302">
        <v>2.578778037183997</v>
      </c>
      <c r="H264" s="302">
        <v>0.44369581166317951</v>
      </c>
      <c r="I264" s="302">
        <v>1.6344606620521094</v>
      </c>
      <c r="J264" s="302">
        <f>SUM(G264:I264)</f>
        <v>4.6569345108992852</v>
      </c>
      <c r="K264" s="303"/>
      <c r="L264" s="302">
        <v>2.5548213157324082</v>
      </c>
      <c r="M264" s="302">
        <v>0.42076776303790536</v>
      </c>
      <c r="N264" s="302">
        <v>2.074824724252752</v>
      </c>
      <c r="O264" s="302">
        <f>SUM(L264:N264)</f>
        <v>5.0504138030230656</v>
      </c>
    </row>
    <row r="265" spans="1:15" s="236" customFormat="1" x14ac:dyDescent="0.2">
      <c r="A265" s="237" t="str">
        <f>name!E$5</f>
        <v>Professional occupations</v>
      </c>
      <c r="B265" s="302">
        <v>1.5516300928576547</v>
      </c>
      <c r="C265" s="302">
        <v>0.29238641508286256</v>
      </c>
      <c r="D265" s="302">
        <v>0.12175226149166408</v>
      </c>
      <c r="E265" s="302">
        <f t="shared" ref="E265:E272" si="119">SUM(B265:D265)</f>
        <v>1.9657687694321815</v>
      </c>
      <c r="F265" s="303"/>
      <c r="G265" s="302">
        <v>2.8273033710686288</v>
      </c>
      <c r="H265" s="302">
        <v>0.40865077893102386</v>
      </c>
      <c r="I265" s="302">
        <v>0.24959275972360609</v>
      </c>
      <c r="J265" s="302">
        <f t="shared" ref="J265:J267" si="120">SUM(G265:I265)</f>
        <v>3.4855469097232588</v>
      </c>
      <c r="K265" s="303"/>
      <c r="L265" s="302">
        <v>3.2828833102827879</v>
      </c>
      <c r="M265" s="302">
        <v>0.45739944619392553</v>
      </c>
      <c r="N265" s="302">
        <v>0.14063371547009054</v>
      </c>
      <c r="O265" s="302">
        <f t="shared" ref="O265:O272" si="121">SUM(L265:N265)</f>
        <v>3.8809164719468039</v>
      </c>
    </row>
    <row r="266" spans="1:15" s="236" customFormat="1" x14ac:dyDescent="0.2">
      <c r="A266" s="237" t="str">
        <f>name!E$6</f>
        <v>Associate professional occupations</v>
      </c>
      <c r="B266" s="302">
        <v>1.2989963655361918</v>
      </c>
      <c r="C266" s="302">
        <v>0.35639406052683387</v>
      </c>
      <c r="D266" s="302">
        <v>0.12097774293217474</v>
      </c>
      <c r="E266" s="302">
        <f t="shared" si="119"/>
        <v>1.7763681689952004</v>
      </c>
      <c r="F266" s="303"/>
      <c r="G266" s="302">
        <v>2.148490223761188</v>
      </c>
      <c r="H266" s="302">
        <v>0.47050260152331408</v>
      </c>
      <c r="I266" s="302">
        <v>0.21599216625358025</v>
      </c>
      <c r="J266" s="302">
        <f t="shared" si="120"/>
        <v>2.8349849915380823</v>
      </c>
      <c r="K266" s="303"/>
      <c r="L266" s="302">
        <v>2.515089220298707</v>
      </c>
      <c r="M266" s="302">
        <v>0.529720181179137</v>
      </c>
      <c r="N266" s="302">
        <v>0.21270845115840914</v>
      </c>
      <c r="O266" s="302">
        <f t="shared" si="121"/>
        <v>3.2575178526362527</v>
      </c>
    </row>
    <row r="267" spans="1:15" s="236" customFormat="1" x14ac:dyDescent="0.2">
      <c r="A267" s="237" t="str">
        <f>name!E$7</f>
        <v>Administrative and secretarial occupations</v>
      </c>
      <c r="B267" s="302">
        <v>1.2365574710261991</v>
      </c>
      <c r="C267" s="302">
        <v>1.6702036736023735</v>
      </c>
      <c r="D267" s="302">
        <v>8.9697423276214244E-2</v>
      </c>
      <c r="E267" s="302">
        <f t="shared" si="119"/>
        <v>2.9964585679047868</v>
      </c>
      <c r="F267" s="303"/>
      <c r="G267" s="302">
        <v>1.7911328635463211</v>
      </c>
      <c r="H267" s="302">
        <v>1.3344246116442326</v>
      </c>
      <c r="I267" s="302">
        <v>5.9621783240034511E-2</v>
      </c>
      <c r="J267" s="302">
        <f t="shared" si="120"/>
        <v>3.1851792584305882</v>
      </c>
      <c r="K267" s="303"/>
      <c r="L267" s="302">
        <v>1.6003763219850755</v>
      </c>
      <c r="M267" s="302">
        <v>1.0637222842683631</v>
      </c>
      <c r="N267" s="302">
        <v>5.7100508973009514E-2</v>
      </c>
      <c r="O267" s="302">
        <f t="shared" si="121"/>
        <v>2.7211991152264483</v>
      </c>
    </row>
    <row r="268" spans="1:15" s="236" customFormat="1" x14ac:dyDescent="0.2">
      <c r="A268" s="237" t="str">
        <f>name!E$8</f>
        <v>Skilled trades occupations</v>
      </c>
      <c r="B268" s="302">
        <v>0.67567436441927542</v>
      </c>
      <c r="C268" s="302">
        <v>7.2960462653575711E-2</v>
      </c>
      <c r="D268" s="302">
        <v>0.27128310608210426</v>
      </c>
      <c r="E268" s="302">
        <f t="shared" si="119"/>
        <v>1.0199179331549555</v>
      </c>
      <c r="F268" s="303"/>
      <c r="G268" s="302">
        <v>0.77168374290764985</v>
      </c>
      <c r="H268" s="302">
        <v>8.5687057237489261E-2</v>
      </c>
      <c r="I268" s="302">
        <v>0.45863202564428074</v>
      </c>
      <c r="J268" s="302">
        <f>SUM(G268:I268)</f>
        <v>1.3160028257894199</v>
      </c>
      <c r="K268" s="303"/>
      <c r="L268" s="302">
        <v>0.81596768779589379</v>
      </c>
      <c r="M268" s="302">
        <v>0.12397260652621453</v>
      </c>
      <c r="N268" s="302">
        <v>0.49028383765113742</v>
      </c>
      <c r="O268" s="302">
        <f t="shared" si="121"/>
        <v>1.4302241319732458</v>
      </c>
    </row>
    <row r="269" spans="1:15" s="236" customFormat="1" x14ac:dyDescent="0.2">
      <c r="A269" s="237" t="str">
        <f>name!E$9</f>
        <v>Caring, leisure and other service occupations</v>
      </c>
      <c r="B269" s="302">
        <v>0.26598081653721523</v>
      </c>
      <c r="C269" s="302">
        <v>0.15928216217328109</v>
      </c>
      <c r="D269" s="302">
        <v>4.8623060832284591E-2</v>
      </c>
      <c r="E269" s="302">
        <f t="shared" si="119"/>
        <v>0.47388603954278091</v>
      </c>
      <c r="F269" s="303"/>
      <c r="G269" s="302">
        <v>0.38205063749888923</v>
      </c>
      <c r="H269" s="302">
        <v>0.14268295315001231</v>
      </c>
      <c r="I269" s="302">
        <v>8.7307050668227845E-2</v>
      </c>
      <c r="J269" s="302">
        <f t="shared" ref="J269:J272" si="122">SUM(G269:I269)</f>
        <v>0.61204064131712943</v>
      </c>
      <c r="K269" s="303"/>
      <c r="L269" s="302">
        <v>0.40198006459533875</v>
      </c>
      <c r="M269" s="302">
        <v>0.11829277622633777</v>
      </c>
      <c r="N269" s="302">
        <v>0.15017562954665128</v>
      </c>
      <c r="O269" s="302">
        <f t="shared" si="121"/>
        <v>0.67044847036832789</v>
      </c>
    </row>
    <row r="270" spans="1:15" s="236" customFormat="1" x14ac:dyDescent="0.2">
      <c r="A270" s="237" t="str">
        <f>name!E$10</f>
        <v>Sales and customer service occupations</v>
      </c>
      <c r="B270" s="302">
        <v>0.74816961357643186</v>
      </c>
      <c r="C270" s="302">
        <v>0.3170148785418862</v>
      </c>
      <c r="D270" s="302">
        <v>0.19985462659445052</v>
      </c>
      <c r="E270" s="302">
        <f t="shared" si="119"/>
        <v>1.2650391187127685</v>
      </c>
      <c r="F270" s="303"/>
      <c r="G270" s="302">
        <v>0.98257902964426058</v>
      </c>
      <c r="H270" s="302">
        <v>0.32819326350548761</v>
      </c>
      <c r="I270" s="302">
        <v>0.33152648498753068</v>
      </c>
      <c r="J270" s="302">
        <f t="shared" si="122"/>
        <v>1.6422987781372789</v>
      </c>
      <c r="K270" s="303"/>
      <c r="L270" s="302">
        <v>0.9831190436887709</v>
      </c>
      <c r="M270" s="302">
        <v>0.29975541492280311</v>
      </c>
      <c r="N270" s="302">
        <v>0.30808178067059039</v>
      </c>
      <c r="O270" s="302">
        <f t="shared" si="121"/>
        <v>1.5909562392821646</v>
      </c>
    </row>
    <row r="271" spans="1:15" s="236" customFormat="1" x14ac:dyDescent="0.2">
      <c r="A271" s="237" t="str">
        <f>name!E$11</f>
        <v>Process, plant and machine operatives</v>
      </c>
      <c r="B271" s="302">
        <v>0.20433953545035122</v>
      </c>
      <c r="C271" s="302">
        <v>1.2375507692187109E-2</v>
      </c>
      <c r="D271" s="302">
        <v>7.1089485768754731E-3</v>
      </c>
      <c r="E271" s="302">
        <f t="shared" si="119"/>
        <v>0.22382399171941381</v>
      </c>
      <c r="F271" s="303"/>
      <c r="G271" s="302">
        <v>0.21878529728393301</v>
      </c>
      <c r="H271" s="302">
        <v>1.9669613447782595E-2</v>
      </c>
      <c r="I271" s="302">
        <v>2.1342701713501038E-2</v>
      </c>
      <c r="J271" s="302">
        <f t="shared" si="122"/>
        <v>0.25979761244521665</v>
      </c>
      <c r="K271" s="303"/>
      <c r="L271" s="302">
        <v>0.1559635785027238</v>
      </c>
      <c r="M271" s="302">
        <v>1.6510640463700769E-2</v>
      </c>
      <c r="N271" s="302">
        <v>1.9521803757121578E-2</v>
      </c>
      <c r="O271" s="302">
        <f t="shared" si="121"/>
        <v>0.19199602272354616</v>
      </c>
    </row>
    <row r="272" spans="1:15" s="236" customFormat="1" x14ac:dyDescent="0.2">
      <c r="A272" s="237" t="str">
        <f>name!E$12</f>
        <v>Elementary occupations</v>
      </c>
      <c r="B272" s="302">
        <v>0.23880257466268229</v>
      </c>
      <c r="C272" s="302">
        <v>0.21554548986963082</v>
      </c>
      <c r="D272" s="302">
        <v>3.4158413738120244E-2</v>
      </c>
      <c r="E272" s="302">
        <f t="shared" si="119"/>
        <v>0.48850647827043336</v>
      </c>
      <c r="F272" s="303"/>
      <c r="G272" s="302">
        <v>0.28106327117556129</v>
      </c>
      <c r="H272" s="302">
        <v>0.15019067090275842</v>
      </c>
      <c r="I272" s="302">
        <v>2.5960529641409085E-2</v>
      </c>
      <c r="J272" s="302">
        <f t="shared" si="122"/>
        <v>0.45721447171972879</v>
      </c>
      <c r="K272" s="303"/>
      <c r="L272" s="302">
        <v>0.27225122371374927</v>
      </c>
      <c r="M272" s="302">
        <v>4.3184810130349659E-2</v>
      </c>
      <c r="N272" s="302">
        <v>2.6891858976053808E-2</v>
      </c>
      <c r="O272" s="302">
        <f t="shared" si="121"/>
        <v>0.34232789282015269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7.8622298461037206</v>
      </c>
      <c r="C274" s="311">
        <f t="shared" ref="C274:E274" si="123">SUM(C264:C272)</f>
        <v>3.3588940219567713</v>
      </c>
      <c r="D274" s="311">
        <f t="shared" si="123"/>
        <v>1.6578761319395185</v>
      </c>
      <c r="E274" s="311">
        <f t="shared" si="123"/>
        <v>12.879000000000012</v>
      </c>
      <c r="F274" s="311"/>
      <c r="G274" s="311">
        <f t="shared" ref="G274:J274" si="124">SUM(G264:G272)</f>
        <v>11.981866474070427</v>
      </c>
      <c r="H274" s="311">
        <f t="shared" si="124"/>
        <v>3.3836973620052806</v>
      </c>
      <c r="I274" s="311">
        <f t="shared" si="124"/>
        <v>3.0844361639242792</v>
      </c>
      <c r="J274" s="311">
        <f t="shared" si="124"/>
        <v>18.449999999999989</v>
      </c>
      <c r="K274" s="311"/>
      <c r="L274" s="311">
        <f t="shared" ref="L274:O274" si="125">SUM(L264:L272)</f>
        <v>12.582451766595455</v>
      </c>
      <c r="M274" s="311">
        <f t="shared" si="125"/>
        <v>3.0733259229487366</v>
      </c>
      <c r="N274" s="311">
        <f t="shared" si="125"/>
        <v>3.4802223104558156</v>
      </c>
      <c r="O274" s="311">
        <f t="shared" si="125"/>
        <v>19.13600000000001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5.8218266320170171</v>
      </c>
      <c r="C281" s="302">
        <v>1.0441765879151508</v>
      </c>
      <c r="D281" s="302">
        <v>2.3301351025189749</v>
      </c>
      <c r="E281" s="302">
        <f>SUM(B281:D281)</f>
        <v>9.1961383224511426</v>
      </c>
      <c r="F281" s="303"/>
      <c r="G281" s="302">
        <v>7.7489711328854041</v>
      </c>
      <c r="H281" s="302">
        <v>2.0842228322171632</v>
      </c>
      <c r="I281" s="302">
        <v>2.9169544968016106</v>
      </c>
      <c r="J281" s="302">
        <f>SUM(G281:I281)</f>
        <v>12.750148461904177</v>
      </c>
      <c r="K281" s="303"/>
      <c r="L281" s="302">
        <v>7.0249438304719707</v>
      </c>
      <c r="M281" s="302">
        <v>2.6939473955859863</v>
      </c>
      <c r="N281" s="302">
        <v>3.6336431745256492</v>
      </c>
      <c r="O281" s="302">
        <f>SUM(L281:N281)</f>
        <v>13.352534400583608</v>
      </c>
    </row>
    <row r="282" spans="1:15" s="236" customFormat="1" x14ac:dyDescent="0.2">
      <c r="A282" s="237" t="str">
        <f>name!E$5</f>
        <v>Professional occupations</v>
      </c>
      <c r="B282" s="302">
        <v>15.677970832975021</v>
      </c>
      <c r="C282" s="302">
        <v>2.1464014917338243</v>
      </c>
      <c r="D282" s="302">
        <v>5.9631243158319913</v>
      </c>
      <c r="E282" s="302">
        <f t="shared" ref="E282:E289" si="126">SUM(B282:D282)</f>
        <v>23.787496640540837</v>
      </c>
      <c r="F282" s="303"/>
      <c r="G282" s="302">
        <v>24.699338263984121</v>
      </c>
      <c r="H282" s="302">
        <v>4.3358418709263109</v>
      </c>
      <c r="I282" s="302">
        <v>6.2783782707435698</v>
      </c>
      <c r="J282" s="302">
        <f t="shared" ref="J282:J284" si="127">SUM(G282:I282)</f>
        <v>35.313558405654007</v>
      </c>
      <c r="K282" s="303"/>
      <c r="L282" s="302">
        <v>30.43161175493421</v>
      </c>
      <c r="M282" s="302">
        <v>5.2816281941316792</v>
      </c>
      <c r="N282" s="302">
        <v>6.9962662690471538</v>
      </c>
      <c r="O282" s="302">
        <f t="shared" ref="O282:O289" si="128">SUM(L282:N282)</f>
        <v>42.709506218113042</v>
      </c>
    </row>
    <row r="283" spans="1:15" s="236" customFormat="1" x14ac:dyDescent="0.2">
      <c r="A283" s="237" t="str">
        <f>name!E$6</f>
        <v>Associate professional occupations</v>
      </c>
      <c r="B283" s="302">
        <v>7.1031988520439153</v>
      </c>
      <c r="C283" s="302">
        <v>1.5468516772458689</v>
      </c>
      <c r="D283" s="302">
        <v>2.497064453023671</v>
      </c>
      <c r="E283" s="302">
        <f t="shared" si="126"/>
        <v>11.147114982313454</v>
      </c>
      <c r="F283" s="303"/>
      <c r="G283" s="302">
        <v>10.123146408107361</v>
      </c>
      <c r="H283" s="302">
        <v>2.5721463959725792</v>
      </c>
      <c r="I283" s="302">
        <v>2.8397394283812671</v>
      </c>
      <c r="J283" s="302">
        <f t="shared" si="127"/>
        <v>15.535032232461209</v>
      </c>
      <c r="K283" s="303"/>
      <c r="L283" s="302">
        <v>10.691542603242786</v>
      </c>
      <c r="M283" s="302">
        <v>3.0130167386500952</v>
      </c>
      <c r="N283" s="302">
        <v>3.4622968603411972</v>
      </c>
      <c r="O283" s="302">
        <f t="shared" si="128"/>
        <v>17.166856202234079</v>
      </c>
    </row>
    <row r="284" spans="1:15" s="236" customFormat="1" x14ac:dyDescent="0.2">
      <c r="A284" s="237" t="str">
        <f>name!E$7</f>
        <v>Administrative and secretarial occupations</v>
      </c>
      <c r="B284" s="302">
        <v>5.8108039993580212</v>
      </c>
      <c r="C284" s="302">
        <v>5.1220369220096309</v>
      </c>
      <c r="D284" s="302">
        <v>1.3081323289939164</v>
      </c>
      <c r="E284" s="302">
        <f t="shared" si="126"/>
        <v>12.24097325036157</v>
      </c>
      <c r="F284" s="303"/>
      <c r="G284" s="302">
        <v>7.5145900857012169</v>
      </c>
      <c r="H284" s="302">
        <v>7.3257880235198449</v>
      </c>
      <c r="I284" s="302">
        <v>1.9429731753234276</v>
      </c>
      <c r="J284" s="302">
        <f t="shared" si="127"/>
        <v>16.783351284544491</v>
      </c>
      <c r="K284" s="303"/>
      <c r="L284" s="302">
        <v>5.6716218401573784</v>
      </c>
      <c r="M284" s="302">
        <v>7.4317956671293448</v>
      </c>
      <c r="N284" s="302">
        <v>1.7438198950930748</v>
      </c>
      <c r="O284" s="302">
        <f t="shared" si="128"/>
        <v>14.847237402379799</v>
      </c>
    </row>
    <row r="285" spans="1:15" s="236" customFormat="1" x14ac:dyDescent="0.2">
      <c r="A285" s="237" t="str">
        <f>name!E$8</f>
        <v>Skilled trades occupations</v>
      </c>
      <c r="B285" s="302">
        <v>1.5560980478640576</v>
      </c>
      <c r="C285" s="302">
        <v>0.37282571230634554</v>
      </c>
      <c r="D285" s="302">
        <v>0.66189208182619796</v>
      </c>
      <c r="E285" s="302">
        <f t="shared" si="126"/>
        <v>2.5908158419966014</v>
      </c>
      <c r="F285" s="303"/>
      <c r="G285" s="302">
        <v>1.430730872002387</v>
      </c>
      <c r="H285" s="302">
        <v>0.26850360687906266</v>
      </c>
      <c r="I285" s="302">
        <v>0.60574018191542833</v>
      </c>
      <c r="J285" s="302">
        <f>SUM(G285:I285)</f>
        <v>2.3049746607968782</v>
      </c>
      <c r="K285" s="303"/>
      <c r="L285" s="302">
        <v>1.228042521487658</v>
      </c>
      <c r="M285" s="302">
        <v>0.34994461740895794</v>
      </c>
      <c r="N285" s="302">
        <v>0.82124436457796579</v>
      </c>
      <c r="O285" s="302">
        <f t="shared" si="128"/>
        <v>2.3992315034745819</v>
      </c>
    </row>
    <row r="286" spans="1:15" s="236" customFormat="1" x14ac:dyDescent="0.2">
      <c r="A286" s="237" t="str">
        <f>name!E$9</f>
        <v>Caring, leisure and other service occupations</v>
      </c>
      <c r="B286" s="302">
        <v>0.56767984809464966</v>
      </c>
      <c r="C286" s="302">
        <v>0.39752156901842273</v>
      </c>
      <c r="D286" s="302">
        <v>0.55791149988635225</v>
      </c>
      <c r="E286" s="302">
        <f t="shared" si="126"/>
        <v>1.5231129169994246</v>
      </c>
      <c r="F286" s="303"/>
      <c r="G286" s="302">
        <v>0.88287969467741056</v>
      </c>
      <c r="H286" s="302">
        <v>0.73729538932348282</v>
      </c>
      <c r="I286" s="302">
        <v>1.0753871004669173</v>
      </c>
      <c r="J286" s="302">
        <f t="shared" ref="J286:J289" si="129">SUM(G286:I286)</f>
        <v>2.6955621844678106</v>
      </c>
      <c r="K286" s="303"/>
      <c r="L286" s="302">
        <v>0.99829904958790949</v>
      </c>
      <c r="M286" s="302">
        <v>0.78689702203806355</v>
      </c>
      <c r="N286" s="302">
        <v>1.4525966942469282</v>
      </c>
      <c r="O286" s="302">
        <f t="shared" si="128"/>
        <v>3.2377927658729013</v>
      </c>
    </row>
    <row r="287" spans="1:15" s="236" customFormat="1" x14ac:dyDescent="0.2">
      <c r="A287" s="237" t="str">
        <f>name!E$10</f>
        <v>Sales and customer service occupations</v>
      </c>
      <c r="B287" s="302">
        <v>1.1671778573440554</v>
      </c>
      <c r="C287" s="302">
        <v>0.78162825292664639</v>
      </c>
      <c r="D287" s="302">
        <v>0.54327119923675327</v>
      </c>
      <c r="E287" s="302">
        <f t="shared" si="126"/>
        <v>2.4920773095074549</v>
      </c>
      <c r="F287" s="303"/>
      <c r="G287" s="302">
        <v>1.4400676705938427</v>
      </c>
      <c r="H287" s="302">
        <v>1.0609713976211532</v>
      </c>
      <c r="I287" s="302">
        <v>0.48007541350286648</v>
      </c>
      <c r="J287" s="302">
        <f t="shared" si="129"/>
        <v>2.9811144817178623</v>
      </c>
      <c r="K287" s="303"/>
      <c r="L287" s="302">
        <v>1.3819619500609361</v>
      </c>
      <c r="M287" s="302">
        <v>1.2522849694448008</v>
      </c>
      <c r="N287" s="302">
        <v>0.39652346476612649</v>
      </c>
      <c r="O287" s="302">
        <f t="shared" si="128"/>
        <v>3.0307703842718636</v>
      </c>
    </row>
    <row r="288" spans="1:15" s="236" customFormat="1" x14ac:dyDescent="0.2">
      <c r="A288" s="237" t="str">
        <f>name!E$11</f>
        <v>Process, plant and machine operatives</v>
      </c>
      <c r="B288" s="302">
        <v>0.72216604115432925</v>
      </c>
      <c r="C288" s="302">
        <v>0.25191963435616482</v>
      </c>
      <c r="D288" s="302">
        <v>0.14241999346819395</v>
      </c>
      <c r="E288" s="302">
        <f t="shared" si="126"/>
        <v>1.1165056689786881</v>
      </c>
      <c r="F288" s="303"/>
      <c r="G288" s="302">
        <v>0.60490230420939139</v>
      </c>
      <c r="H288" s="302">
        <v>0.25914259234687187</v>
      </c>
      <c r="I288" s="302">
        <v>0.14145935079496336</v>
      </c>
      <c r="J288" s="302">
        <f t="shared" si="129"/>
        <v>1.0055042473512266</v>
      </c>
      <c r="K288" s="303"/>
      <c r="L288" s="302">
        <v>0.44427259097147487</v>
      </c>
      <c r="M288" s="302">
        <v>0.30143435565203391</v>
      </c>
      <c r="N288" s="302">
        <v>0.17481244789029807</v>
      </c>
      <c r="O288" s="302">
        <f t="shared" si="128"/>
        <v>0.92051939451380682</v>
      </c>
    </row>
    <row r="289" spans="1:15" s="236" customFormat="1" x14ac:dyDescent="0.2">
      <c r="A289" s="237" t="str">
        <f>name!E$12</f>
        <v>Elementary occupations</v>
      </c>
      <c r="B289" s="302">
        <v>1.1712984941168667</v>
      </c>
      <c r="C289" s="302">
        <v>0.90452720756405158</v>
      </c>
      <c r="D289" s="302">
        <v>0.44693936516995275</v>
      </c>
      <c r="E289" s="302">
        <f t="shared" si="126"/>
        <v>2.5227650668508712</v>
      </c>
      <c r="F289" s="303"/>
      <c r="G289" s="302">
        <v>1.1940606611957076</v>
      </c>
      <c r="H289" s="302">
        <v>0.94441774315134663</v>
      </c>
      <c r="I289" s="302">
        <v>0.4872756367554093</v>
      </c>
      <c r="J289" s="302">
        <f t="shared" si="129"/>
        <v>2.6257540411024634</v>
      </c>
      <c r="K289" s="303"/>
      <c r="L289" s="302">
        <v>1.030459435347338</v>
      </c>
      <c r="M289" s="302">
        <v>0.65678055657638157</v>
      </c>
      <c r="N289" s="302">
        <v>0.65731173663260167</v>
      </c>
      <c r="O289" s="302">
        <f t="shared" si="128"/>
        <v>2.3445517285563211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39.598220604967935</v>
      </c>
      <c r="C291" s="311">
        <f t="shared" ref="C291:E291" si="130">SUM(C281:C289)</f>
        <v>12.567889055076106</v>
      </c>
      <c r="D291" s="311">
        <f t="shared" si="130"/>
        <v>14.450890339956006</v>
      </c>
      <c r="E291" s="311">
        <f t="shared" si="130"/>
        <v>66.617000000000033</v>
      </c>
      <c r="F291" s="311"/>
      <c r="G291" s="311">
        <f t="shared" ref="G291:J291" si="131">SUM(G281:G289)</f>
        <v>55.638687093356836</v>
      </c>
      <c r="H291" s="311">
        <f t="shared" si="131"/>
        <v>19.588329851957813</v>
      </c>
      <c r="I291" s="311">
        <f t="shared" si="131"/>
        <v>16.767983054685459</v>
      </c>
      <c r="J291" s="311">
        <f t="shared" si="131"/>
        <v>91.995000000000118</v>
      </c>
      <c r="K291" s="311"/>
      <c r="L291" s="311">
        <f t="shared" ref="L291:O291" si="132">SUM(L281:L289)</f>
        <v>58.902755576261654</v>
      </c>
      <c r="M291" s="311">
        <f t="shared" si="132"/>
        <v>21.767729516617347</v>
      </c>
      <c r="N291" s="311">
        <f t="shared" si="132"/>
        <v>19.338514907120992</v>
      </c>
      <c r="O291" s="311">
        <f t="shared" si="132"/>
        <v>100.009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7.9909427822687933</v>
      </c>
      <c r="C298" s="302">
        <v>1.1762283091397931</v>
      </c>
      <c r="D298" s="302">
        <v>2.239481244775432</v>
      </c>
      <c r="E298" s="302">
        <f>SUM(B298:D298)</f>
        <v>11.406652336184019</v>
      </c>
      <c r="F298" s="303"/>
      <c r="G298" s="302">
        <v>6.5573719650039406</v>
      </c>
      <c r="H298" s="302">
        <v>1.34687611200602</v>
      </c>
      <c r="I298" s="302">
        <v>2.1576602322556533</v>
      </c>
      <c r="J298" s="302">
        <f>SUM(G298:I298)</f>
        <v>10.061908309265613</v>
      </c>
      <c r="K298" s="303"/>
      <c r="L298" s="302">
        <v>6.7059615083162072</v>
      </c>
      <c r="M298" s="302">
        <v>1.4219870224090914</v>
      </c>
      <c r="N298" s="302">
        <v>2.7916667515419542</v>
      </c>
      <c r="O298" s="302">
        <f>SUM(L298:N298)</f>
        <v>10.919615282267252</v>
      </c>
    </row>
    <row r="299" spans="1:15" s="236" customFormat="1" x14ac:dyDescent="0.2">
      <c r="A299" s="237" t="str">
        <f>name!E$5</f>
        <v>Professional occupations</v>
      </c>
      <c r="B299" s="302">
        <v>8.7180383196949958</v>
      </c>
      <c r="C299" s="302">
        <v>1.4855707022193574</v>
      </c>
      <c r="D299" s="302">
        <v>0.92382002593195389</v>
      </c>
      <c r="E299" s="302">
        <f t="shared" ref="E299:E306" si="133">SUM(B299:D299)</f>
        <v>11.127429047846308</v>
      </c>
      <c r="F299" s="303"/>
      <c r="G299" s="302">
        <v>8.0622066654411846</v>
      </c>
      <c r="H299" s="302">
        <v>1.7009771838680376</v>
      </c>
      <c r="I299" s="302">
        <v>0.83118646043378885</v>
      </c>
      <c r="J299" s="302">
        <f t="shared" ref="J299:J301" si="134">SUM(G299:I299)</f>
        <v>10.594370309743011</v>
      </c>
      <c r="K299" s="303"/>
      <c r="L299" s="302">
        <v>11.318680517924964</v>
      </c>
      <c r="M299" s="302">
        <v>2.5786656333063456</v>
      </c>
      <c r="N299" s="302">
        <v>0.75289148208116041</v>
      </c>
      <c r="O299" s="302">
        <f t="shared" ref="O299:O306" si="135">SUM(L299:N299)</f>
        <v>14.65023763331247</v>
      </c>
    </row>
    <row r="300" spans="1:15" s="236" customFormat="1" x14ac:dyDescent="0.2">
      <c r="A300" s="237" t="str">
        <f>name!E$6</f>
        <v>Associate professional occupations</v>
      </c>
      <c r="B300" s="302">
        <v>10.409085734673623</v>
      </c>
      <c r="C300" s="302">
        <v>2.3623981338044389</v>
      </c>
      <c r="D300" s="302">
        <v>2.2408388598952254</v>
      </c>
      <c r="E300" s="302">
        <f t="shared" si="133"/>
        <v>15.012322728373286</v>
      </c>
      <c r="F300" s="303"/>
      <c r="G300" s="302">
        <v>8.441123057087065</v>
      </c>
      <c r="H300" s="302">
        <v>2.2221601441113665</v>
      </c>
      <c r="I300" s="302">
        <v>1.9328319561696257</v>
      </c>
      <c r="J300" s="302">
        <f t="shared" si="134"/>
        <v>12.596115157368057</v>
      </c>
      <c r="K300" s="303"/>
      <c r="L300" s="302">
        <v>9.0415368209081386</v>
      </c>
      <c r="M300" s="302">
        <v>3.0794818087125431</v>
      </c>
      <c r="N300" s="302">
        <v>1.8849414817037906</v>
      </c>
      <c r="O300" s="302">
        <f t="shared" si="135"/>
        <v>14.005960111324473</v>
      </c>
    </row>
    <row r="301" spans="1:15" s="236" customFormat="1" x14ac:dyDescent="0.2">
      <c r="A301" s="237" t="str">
        <f>name!E$7</f>
        <v>Administrative and secretarial occupations</v>
      </c>
      <c r="B301" s="302">
        <v>7.7938492370253352</v>
      </c>
      <c r="C301" s="302">
        <v>4.9905913793333383</v>
      </c>
      <c r="D301" s="302">
        <v>0.4826517280422315</v>
      </c>
      <c r="E301" s="302">
        <f t="shared" si="133"/>
        <v>13.267092344400904</v>
      </c>
      <c r="F301" s="303"/>
      <c r="G301" s="302">
        <v>5.0899092990314694</v>
      </c>
      <c r="H301" s="302">
        <v>3.7663598039038026</v>
      </c>
      <c r="I301" s="302">
        <v>0.41897678312450132</v>
      </c>
      <c r="J301" s="302">
        <f t="shared" si="134"/>
        <v>9.2752458860597731</v>
      </c>
      <c r="K301" s="303"/>
      <c r="L301" s="302">
        <v>5.1460153215006397</v>
      </c>
      <c r="M301" s="302">
        <v>4.4315327035880649</v>
      </c>
      <c r="N301" s="302">
        <v>0.41304722522762211</v>
      </c>
      <c r="O301" s="302">
        <f t="shared" si="135"/>
        <v>9.9905952503163267</v>
      </c>
    </row>
    <row r="302" spans="1:15" s="236" customFormat="1" x14ac:dyDescent="0.2">
      <c r="A302" s="237" t="str">
        <f>name!E$8</f>
        <v>Skilled trades occupations</v>
      </c>
      <c r="B302" s="302">
        <v>3.2329612658980689</v>
      </c>
      <c r="C302" s="302">
        <v>0.83212996970838748</v>
      </c>
      <c r="D302" s="302">
        <v>0.87885965768693863</v>
      </c>
      <c r="E302" s="302">
        <f t="shared" si="133"/>
        <v>4.9439508932933949</v>
      </c>
      <c r="F302" s="303"/>
      <c r="G302" s="302">
        <v>2.0562836097719499</v>
      </c>
      <c r="H302" s="302">
        <v>0.49646377669294883</v>
      </c>
      <c r="I302" s="302">
        <v>0.71726680694855049</v>
      </c>
      <c r="J302" s="302">
        <f>SUM(G302:I302)</f>
        <v>3.2700141934134495</v>
      </c>
      <c r="K302" s="303"/>
      <c r="L302" s="302">
        <v>1.9453338643612015</v>
      </c>
      <c r="M302" s="302">
        <v>0.83303093225771774</v>
      </c>
      <c r="N302" s="302">
        <v>0.89324895657653147</v>
      </c>
      <c r="O302" s="302">
        <f t="shared" si="135"/>
        <v>3.6716137531954507</v>
      </c>
    </row>
    <row r="303" spans="1:15" s="236" customFormat="1" x14ac:dyDescent="0.2">
      <c r="A303" s="237" t="str">
        <f>name!E$9</f>
        <v>Caring, leisure and other service occupations</v>
      </c>
      <c r="B303" s="302">
        <v>4.2890674699757554</v>
      </c>
      <c r="C303" s="302">
        <v>4.0011798578952833</v>
      </c>
      <c r="D303" s="302">
        <v>1.0872381487917613</v>
      </c>
      <c r="E303" s="302">
        <f t="shared" si="133"/>
        <v>9.3774854766628017</v>
      </c>
      <c r="F303" s="303"/>
      <c r="G303" s="302">
        <v>2.9058729330840274</v>
      </c>
      <c r="H303" s="302">
        <v>3.1094119256105452</v>
      </c>
      <c r="I303" s="302">
        <v>1.0403932401860112</v>
      </c>
      <c r="J303" s="302">
        <f t="shared" ref="J303:J306" si="136">SUM(G303:I303)</f>
        <v>7.0556780988805841</v>
      </c>
      <c r="K303" s="303"/>
      <c r="L303" s="302">
        <v>3.6508705444717822</v>
      </c>
      <c r="M303" s="302">
        <v>3.7194625249289182</v>
      </c>
      <c r="N303" s="302">
        <v>1.3507422643245084</v>
      </c>
      <c r="O303" s="302">
        <f t="shared" si="135"/>
        <v>8.72107533372521</v>
      </c>
    </row>
    <row r="304" spans="1:15" s="236" customFormat="1" x14ac:dyDescent="0.2">
      <c r="A304" s="237" t="str">
        <f>name!E$10</f>
        <v>Sales and customer service occupations</v>
      </c>
      <c r="B304" s="302">
        <v>3.5117498565005318</v>
      </c>
      <c r="C304" s="302">
        <v>2.7449670566680835</v>
      </c>
      <c r="D304" s="302">
        <v>0.65186715915327165</v>
      </c>
      <c r="E304" s="302">
        <f t="shared" si="133"/>
        <v>6.9085840723218865</v>
      </c>
      <c r="F304" s="303"/>
      <c r="G304" s="302">
        <v>2.31606144644228</v>
      </c>
      <c r="H304" s="302">
        <v>2.264360736196116</v>
      </c>
      <c r="I304" s="302">
        <v>0.47594188566735751</v>
      </c>
      <c r="J304" s="302">
        <f t="shared" si="136"/>
        <v>5.0563640683057534</v>
      </c>
      <c r="K304" s="303"/>
      <c r="L304" s="302">
        <v>2.5186363959511597</v>
      </c>
      <c r="M304" s="302">
        <v>3.280727387432782</v>
      </c>
      <c r="N304" s="302">
        <v>0.42216154620929947</v>
      </c>
      <c r="O304" s="302">
        <f t="shared" si="135"/>
        <v>6.2215253295932413</v>
      </c>
    </row>
    <row r="305" spans="1:15" s="236" customFormat="1" x14ac:dyDescent="0.2">
      <c r="A305" s="237" t="str">
        <f>name!E$11</f>
        <v>Process, plant and machine operatives</v>
      </c>
      <c r="B305" s="302">
        <v>4.0656534468044399</v>
      </c>
      <c r="C305" s="302">
        <v>1.5199213589054428</v>
      </c>
      <c r="D305" s="302">
        <v>0.11094002036728073</v>
      </c>
      <c r="E305" s="302">
        <f t="shared" si="133"/>
        <v>5.6965148260771628</v>
      </c>
      <c r="F305" s="303"/>
      <c r="G305" s="302">
        <v>2.4859947940012219</v>
      </c>
      <c r="H305" s="302">
        <v>1.3727910905668621</v>
      </c>
      <c r="I305" s="302">
        <v>0.11576732519776121</v>
      </c>
      <c r="J305" s="302">
        <f t="shared" si="136"/>
        <v>3.9745532097658449</v>
      </c>
      <c r="K305" s="303"/>
      <c r="L305" s="302">
        <v>2.2775074886681184</v>
      </c>
      <c r="M305" s="302">
        <v>1.4387854828419029</v>
      </c>
      <c r="N305" s="302">
        <v>0.10755925158971565</v>
      </c>
      <c r="O305" s="302">
        <f t="shared" si="135"/>
        <v>3.8238522230997365</v>
      </c>
    </row>
    <row r="306" spans="1:15" s="236" customFormat="1" x14ac:dyDescent="0.2">
      <c r="A306" s="237" t="str">
        <f>name!E$12</f>
        <v>Elementary occupations</v>
      </c>
      <c r="B306" s="302">
        <v>18.201244852520006</v>
      </c>
      <c r="C306" s="302">
        <v>13.719426220892148</v>
      </c>
      <c r="D306" s="302">
        <v>1.8902972014281074</v>
      </c>
      <c r="E306" s="302">
        <f t="shared" si="133"/>
        <v>33.810968274840256</v>
      </c>
      <c r="F306" s="303"/>
      <c r="G306" s="302">
        <v>10.884416833101131</v>
      </c>
      <c r="H306" s="302">
        <v>8.893532024235288</v>
      </c>
      <c r="I306" s="302">
        <v>1.2408019098615299</v>
      </c>
      <c r="J306" s="302">
        <f t="shared" si="136"/>
        <v>21.01875076719795</v>
      </c>
      <c r="K306" s="303"/>
      <c r="L306" s="302">
        <v>13.378346413613718</v>
      </c>
      <c r="M306" s="302">
        <v>6.7708214081791356</v>
      </c>
      <c r="N306" s="302">
        <v>1.3933572613730125</v>
      </c>
      <c r="O306" s="302">
        <f t="shared" si="135"/>
        <v>21.542525083165867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68.212592965361551</v>
      </c>
      <c r="C308" s="311">
        <f t="shared" ref="C308:E308" si="137">SUM(C298:C306)</f>
        <v>32.832412988566276</v>
      </c>
      <c r="D308" s="311">
        <f t="shared" si="137"/>
        <v>10.505994046072203</v>
      </c>
      <c r="E308" s="311">
        <f t="shared" si="137"/>
        <v>111.55100000000002</v>
      </c>
      <c r="F308" s="311"/>
      <c r="G308" s="311">
        <f t="shared" ref="G308:J308" si="138">SUM(G298:G306)</f>
        <v>48.799240602964275</v>
      </c>
      <c r="H308" s="311">
        <f t="shared" si="138"/>
        <v>25.172932797190985</v>
      </c>
      <c r="I308" s="311">
        <f t="shared" si="138"/>
        <v>8.9308265998447798</v>
      </c>
      <c r="J308" s="311">
        <f t="shared" si="138"/>
        <v>82.903000000000034</v>
      </c>
      <c r="K308" s="311"/>
      <c r="L308" s="311">
        <f t="shared" ref="L308:O308" si="139">SUM(L298:L306)</f>
        <v>55.982888875715936</v>
      </c>
      <c r="M308" s="311">
        <f t="shared" si="139"/>
        <v>27.554494903656504</v>
      </c>
      <c r="N308" s="311">
        <f t="shared" si="139"/>
        <v>10.009616220627596</v>
      </c>
      <c r="O308" s="311">
        <f t="shared" si="139"/>
        <v>93.547000000000025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2.5398552238020233</v>
      </c>
      <c r="C315" s="302">
        <v>0.85308348845127102</v>
      </c>
      <c r="D315" s="302">
        <v>9.8850135668313993E-2</v>
      </c>
      <c r="E315" s="302">
        <f>SUM(B315:D315)</f>
        <v>3.4917888479216086</v>
      </c>
      <c r="F315" s="303"/>
      <c r="G315" s="302">
        <v>2.6296595748786888</v>
      </c>
      <c r="H315" s="302">
        <v>1.1032572535309029</v>
      </c>
      <c r="I315" s="302">
        <v>0.15408826782601698</v>
      </c>
      <c r="J315" s="302">
        <f>SUM(G315:I315)</f>
        <v>3.8870050962356091</v>
      </c>
      <c r="K315" s="303"/>
      <c r="L315" s="302">
        <v>2.7502953887395583</v>
      </c>
      <c r="M315" s="302">
        <v>1.4667017670749778</v>
      </c>
      <c r="N315" s="302">
        <v>0.18804692959721847</v>
      </c>
      <c r="O315" s="302">
        <f>SUM(L315:N315)</f>
        <v>4.4050440854117543</v>
      </c>
    </row>
    <row r="316" spans="1:15" s="236" customFormat="1" x14ac:dyDescent="0.2">
      <c r="A316" s="237" t="str">
        <f>name!E$5</f>
        <v>Professional occupations</v>
      </c>
      <c r="B316" s="302">
        <v>5.828962639515022</v>
      </c>
      <c r="C316" s="302">
        <v>2.6185689633275668</v>
      </c>
      <c r="D316" s="302">
        <v>0.41523750718668467</v>
      </c>
      <c r="E316" s="302">
        <f t="shared" ref="E316:E323" si="140">SUM(B316:D316)</f>
        <v>8.8627691100292729</v>
      </c>
      <c r="F316" s="303"/>
      <c r="G316" s="302">
        <v>6.9448810244469303</v>
      </c>
      <c r="H316" s="302">
        <v>3.1367916206805084</v>
      </c>
      <c r="I316" s="302">
        <v>0.56662966365066014</v>
      </c>
      <c r="J316" s="302">
        <f t="shared" ref="J316:J318" si="141">SUM(G316:I316)</f>
        <v>10.648302308778099</v>
      </c>
      <c r="K316" s="303"/>
      <c r="L316" s="302">
        <v>9.0936095968707313</v>
      </c>
      <c r="M316" s="302">
        <v>4.4244941229165811</v>
      </c>
      <c r="N316" s="302">
        <v>0.52575406444137684</v>
      </c>
      <c r="O316" s="302">
        <f t="shared" ref="O316:O323" si="142">SUM(L316:N316)</f>
        <v>14.04385778422869</v>
      </c>
    </row>
    <row r="317" spans="1:15" s="236" customFormat="1" x14ac:dyDescent="0.2">
      <c r="A317" s="237" t="str">
        <f>name!E$6</f>
        <v>Associate professional occupations</v>
      </c>
      <c r="B317" s="302">
        <v>11.619138095567298</v>
      </c>
      <c r="C317" s="302">
        <v>2.8419246109866361</v>
      </c>
      <c r="D317" s="302">
        <v>0.10044537640941528</v>
      </c>
      <c r="E317" s="302">
        <f t="shared" si="140"/>
        <v>14.561508082963348</v>
      </c>
      <c r="F317" s="303"/>
      <c r="G317" s="302">
        <v>11.975420352232497</v>
      </c>
      <c r="H317" s="302">
        <v>2.7331581265579552</v>
      </c>
      <c r="I317" s="302">
        <v>0.197970458163476</v>
      </c>
      <c r="J317" s="302">
        <f t="shared" si="141"/>
        <v>14.906548936953929</v>
      </c>
      <c r="K317" s="303"/>
      <c r="L317" s="302">
        <v>12.619597338996183</v>
      </c>
      <c r="M317" s="302">
        <v>3.4946603886839696</v>
      </c>
      <c r="N317" s="302">
        <v>0.20291828495125372</v>
      </c>
      <c r="O317" s="302">
        <f t="shared" si="142"/>
        <v>16.317176012631403</v>
      </c>
    </row>
    <row r="318" spans="1:15" s="236" customFormat="1" x14ac:dyDescent="0.2">
      <c r="A318" s="237" t="str">
        <f>name!E$7</f>
        <v>Administrative and secretarial occupations</v>
      </c>
      <c r="B318" s="302">
        <v>4.2722950580948842</v>
      </c>
      <c r="C318" s="302">
        <v>5.6317991231579585</v>
      </c>
      <c r="D318" s="302">
        <v>2.3142664343137241E-2</v>
      </c>
      <c r="E318" s="302">
        <f t="shared" si="140"/>
        <v>9.9272368455959796</v>
      </c>
      <c r="F318" s="303"/>
      <c r="G318" s="302">
        <v>3.7733645096301087</v>
      </c>
      <c r="H318" s="302">
        <v>4.8055526419916763</v>
      </c>
      <c r="I318" s="302">
        <v>6.8105946716561019E-2</v>
      </c>
      <c r="J318" s="302">
        <f t="shared" si="141"/>
        <v>8.6470230983383445</v>
      </c>
      <c r="K318" s="303"/>
      <c r="L318" s="302">
        <v>2.7741965404442741</v>
      </c>
      <c r="M318" s="302">
        <v>4.3483939510323886</v>
      </c>
      <c r="N318" s="302">
        <v>2.918156240569944E-2</v>
      </c>
      <c r="O318" s="302">
        <f t="shared" si="142"/>
        <v>7.1517720538823619</v>
      </c>
    </row>
    <row r="319" spans="1:15" s="236" customFormat="1" x14ac:dyDescent="0.2">
      <c r="A319" s="237" t="str">
        <f>name!E$8</f>
        <v>Skilled trades occupations</v>
      </c>
      <c r="B319" s="302">
        <v>0.2646399143023247</v>
      </c>
      <c r="C319" s="302">
        <v>6.3533708012588661E-2</v>
      </c>
      <c r="D319" s="302">
        <v>4.169234042951532E-2</v>
      </c>
      <c r="E319" s="302">
        <f t="shared" si="140"/>
        <v>0.36986596274442868</v>
      </c>
      <c r="F319" s="303"/>
      <c r="G319" s="302">
        <v>0.20491749227308151</v>
      </c>
      <c r="H319" s="302">
        <v>5.2125797746335439E-2</v>
      </c>
      <c r="I319" s="302">
        <v>2.2143203011683175E-2</v>
      </c>
      <c r="J319" s="302">
        <f>SUM(G319:I319)</f>
        <v>0.2791864930311001</v>
      </c>
      <c r="K319" s="303"/>
      <c r="L319" s="302">
        <v>0.22345904644988809</v>
      </c>
      <c r="M319" s="302">
        <v>0.11994049260380142</v>
      </c>
      <c r="N319" s="302">
        <v>3.3175372001217965E-2</v>
      </c>
      <c r="O319" s="302">
        <f t="shared" si="142"/>
        <v>0.37657491105490748</v>
      </c>
    </row>
    <row r="320" spans="1:15" s="236" customFormat="1" x14ac:dyDescent="0.2">
      <c r="A320" s="237" t="str">
        <f>name!E$9</f>
        <v>Caring, leisure and other service occupations</v>
      </c>
      <c r="B320" s="302">
        <v>1.2679522838856889</v>
      </c>
      <c r="C320" s="302">
        <v>1.3934862194568265</v>
      </c>
      <c r="D320" s="302">
        <v>1.6306719654236045E-2</v>
      </c>
      <c r="E320" s="302">
        <f t="shared" si="140"/>
        <v>2.6777452229967516</v>
      </c>
      <c r="F320" s="303"/>
      <c r="G320" s="302">
        <v>1.1397086091856232</v>
      </c>
      <c r="H320" s="302">
        <v>1.2177664758176403</v>
      </c>
      <c r="I320" s="302">
        <v>0.11520146005100436</v>
      </c>
      <c r="J320" s="302">
        <f t="shared" ref="J320:J323" si="143">SUM(G320:I320)</f>
        <v>2.4726765450542678</v>
      </c>
      <c r="K320" s="303"/>
      <c r="L320" s="302">
        <v>1.3804530286165428</v>
      </c>
      <c r="M320" s="302">
        <v>1.2492764252909829</v>
      </c>
      <c r="N320" s="302">
        <v>0.11024560276458908</v>
      </c>
      <c r="O320" s="302">
        <f t="shared" si="142"/>
        <v>2.7399750566721153</v>
      </c>
    </row>
    <row r="321" spans="1:15" s="236" customFormat="1" x14ac:dyDescent="0.2">
      <c r="A321" s="237" t="str">
        <f>name!E$10</f>
        <v>Sales and customer service occupations</v>
      </c>
      <c r="B321" s="302">
        <v>0.42978010446083831</v>
      </c>
      <c r="C321" s="302">
        <v>0.51133779657281597</v>
      </c>
      <c r="D321" s="302">
        <v>1.3260429196309214E-2</v>
      </c>
      <c r="E321" s="302">
        <f t="shared" si="140"/>
        <v>0.95437833022996355</v>
      </c>
      <c r="F321" s="303"/>
      <c r="G321" s="302">
        <v>0.38825634134375808</v>
      </c>
      <c r="H321" s="302">
        <v>0.48749145356306134</v>
      </c>
      <c r="I321" s="302">
        <v>2.7977533700494359E-2</v>
      </c>
      <c r="J321" s="302">
        <f t="shared" si="143"/>
        <v>0.9037253286073138</v>
      </c>
      <c r="K321" s="303"/>
      <c r="L321" s="302">
        <v>0.42248203627076397</v>
      </c>
      <c r="M321" s="302">
        <v>0.57113846856266515</v>
      </c>
      <c r="N321" s="302">
        <v>2.8924788574827026E-2</v>
      </c>
      <c r="O321" s="302">
        <f t="shared" si="142"/>
        <v>1.0225452934082562</v>
      </c>
    </row>
    <row r="322" spans="1:15" s="236" customFormat="1" x14ac:dyDescent="0.2">
      <c r="A322" s="237" t="str">
        <f>name!E$11</f>
        <v>Process, plant and machine operatives</v>
      </c>
      <c r="B322" s="302">
        <v>8.762564076151555E-2</v>
      </c>
      <c r="C322" s="302">
        <v>0.12792644348279095</v>
      </c>
      <c r="D322" s="302">
        <v>4.8336901813454793E-3</v>
      </c>
      <c r="E322" s="302">
        <f t="shared" si="140"/>
        <v>0.22038577442565196</v>
      </c>
      <c r="F322" s="303"/>
      <c r="G322" s="302">
        <v>6.1408159099766844E-2</v>
      </c>
      <c r="H322" s="302">
        <v>9.0439279189666544E-2</v>
      </c>
      <c r="I322" s="302">
        <v>1.8851468326225536E-2</v>
      </c>
      <c r="J322" s="302">
        <f t="shared" si="143"/>
        <v>0.17069890661565892</v>
      </c>
      <c r="K322" s="303"/>
      <c r="L322" s="302">
        <v>4.5116257702594857E-2</v>
      </c>
      <c r="M322" s="302">
        <v>0.13628262752099357</v>
      </c>
      <c r="N322" s="302">
        <v>5.8123305656021945E-2</v>
      </c>
      <c r="O322" s="302">
        <f t="shared" si="142"/>
        <v>0.23952219087961038</v>
      </c>
    </row>
    <row r="323" spans="1:15" s="236" customFormat="1" x14ac:dyDescent="0.2">
      <c r="A323" s="237" t="str">
        <f>name!E$12</f>
        <v>Elementary occupations</v>
      </c>
      <c r="B323" s="302">
        <v>0.76022456802970639</v>
      </c>
      <c r="C323" s="302">
        <v>0.71750889027300502</v>
      </c>
      <c r="D323" s="302">
        <v>6.5883647903053491E-3</v>
      </c>
      <c r="E323" s="302">
        <f t="shared" si="140"/>
        <v>1.4843218230930169</v>
      </c>
      <c r="F323" s="303"/>
      <c r="G323" s="302">
        <v>0.57583342829371098</v>
      </c>
      <c r="H323" s="302">
        <v>0.49722199795391858</v>
      </c>
      <c r="I323" s="302">
        <v>0.21577786013807657</v>
      </c>
      <c r="J323" s="302">
        <f t="shared" si="143"/>
        <v>1.2888332863857062</v>
      </c>
      <c r="K323" s="303"/>
      <c r="L323" s="302">
        <v>0.59155067669436234</v>
      </c>
      <c r="M323" s="302">
        <v>0.41723604332492342</v>
      </c>
      <c r="N323" s="302">
        <v>0.386745891811628</v>
      </c>
      <c r="O323" s="302">
        <f t="shared" si="142"/>
        <v>1.3955326118309137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27.070473528419299</v>
      </c>
      <c r="C325" s="311">
        <f t="shared" ref="C325:E325" si="144">SUM(C315:C323)</f>
        <v>14.759169243721459</v>
      </c>
      <c r="D325" s="311">
        <f t="shared" si="144"/>
        <v>0.72035722785926259</v>
      </c>
      <c r="E325" s="311">
        <f t="shared" si="144"/>
        <v>42.550000000000026</v>
      </c>
      <c r="F325" s="311"/>
      <c r="G325" s="311">
        <f t="shared" ref="G325:J325" si="145">SUM(G315:G323)</f>
        <v>27.693449491384165</v>
      </c>
      <c r="H325" s="311">
        <f t="shared" si="145"/>
        <v>14.123804647031665</v>
      </c>
      <c r="I325" s="311">
        <f t="shared" si="145"/>
        <v>1.3867458615841983</v>
      </c>
      <c r="J325" s="311">
        <f t="shared" si="145"/>
        <v>43.204000000000029</v>
      </c>
      <c r="K325" s="311"/>
      <c r="L325" s="311">
        <f t="shared" ref="L325:O325" si="146">SUM(L315:L323)</f>
        <v>29.900759910784899</v>
      </c>
      <c r="M325" s="311">
        <f t="shared" si="146"/>
        <v>16.228124287011283</v>
      </c>
      <c r="N325" s="311">
        <f t="shared" si="146"/>
        <v>1.5631158022038325</v>
      </c>
      <c r="O325" s="311">
        <f t="shared" si="146"/>
        <v>47.692000000000014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1.3102486599832974</v>
      </c>
      <c r="C332" s="302">
        <v>0.50697740355271392</v>
      </c>
      <c r="D332" s="302">
        <v>0.70354327692614593</v>
      </c>
      <c r="E332" s="302">
        <f>SUM(B332:D332)</f>
        <v>2.5207693404621572</v>
      </c>
      <c r="F332" s="303"/>
      <c r="G332" s="302">
        <v>1.2411779756889354</v>
      </c>
      <c r="H332" s="302">
        <v>0.74709975728296996</v>
      </c>
      <c r="I332" s="302">
        <v>0.93995767549893716</v>
      </c>
      <c r="J332" s="302">
        <f>SUM(G332:I332)</f>
        <v>2.9282354084708428</v>
      </c>
      <c r="K332" s="303"/>
      <c r="L332" s="302">
        <v>1.0723096958166134</v>
      </c>
      <c r="M332" s="302">
        <v>0.87208253058681229</v>
      </c>
      <c r="N332" s="302">
        <v>1.1193402271122279</v>
      </c>
      <c r="O332" s="302">
        <f>SUM(L332:N332)</f>
        <v>3.0637324535156534</v>
      </c>
    </row>
    <row r="333" spans="1:15" s="236" customFormat="1" x14ac:dyDescent="0.2">
      <c r="A333" s="237" t="str">
        <f>name!E$5</f>
        <v>Professional occupations</v>
      </c>
      <c r="B333" s="302">
        <v>24.521830633601187</v>
      </c>
      <c r="C333" s="302">
        <v>11.179433251793171</v>
      </c>
      <c r="D333" s="302">
        <v>3.045605364735839</v>
      </c>
      <c r="E333" s="302">
        <f t="shared" ref="E333:E340" si="147">SUM(B333:D333)</f>
        <v>38.746869250130196</v>
      </c>
      <c r="F333" s="303"/>
      <c r="G333" s="302">
        <v>24.523364292627829</v>
      </c>
      <c r="H333" s="302">
        <v>13.826052470354016</v>
      </c>
      <c r="I333" s="302">
        <v>4.5226730604110488</v>
      </c>
      <c r="J333" s="302">
        <f t="shared" ref="J333:J335" si="148">SUM(G333:I333)</f>
        <v>42.872089823392898</v>
      </c>
      <c r="K333" s="303"/>
      <c r="L333" s="302">
        <v>23.432625454957222</v>
      </c>
      <c r="M333" s="302">
        <v>14.98016574192169</v>
      </c>
      <c r="N333" s="302">
        <v>4.4389357565447094</v>
      </c>
      <c r="O333" s="302">
        <f t="shared" ref="O333:O340" si="149">SUM(L333:N333)</f>
        <v>42.851726953423622</v>
      </c>
    </row>
    <row r="334" spans="1:15" s="236" customFormat="1" x14ac:dyDescent="0.2">
      <c r="A334" s="237" t="str">
        <f>name!E$6</f>
        <v>Associate professional occupations</v>
      </c>
      <c r="B334" s="302">
        <v>3.2305990148963737</v>
      </c>
      <c r="C334" s="302">
        <v>2.8241631477089473</v>
      </c>
      <c r="D334" s="302">
        <v>1.5763947732309889</v>
      </c>
      <c r="E334" s="302">
        <f t="shared" si="147"/>
        <v>7.6311569358363105</v>
      </c>
      <c r="F334" s="303"/>
      <c r="G334" s="302">
        <v>3.2371468706974094</v>
      </c>
      <c r="H334" s="302">
        <v>3.4710944880820906</v>
      </c>
      <c r="I334" s="302">
        <v>1.6159104816725474</v>
      </c>
      <c r="J334" s="302">
        <f t="shared" si="148"/>
        <v>8.3241518404520463</v>
      </c>
      <c r="K334" s="303"/>
      <c r="L334" s="302">
        <v>4.001903697416993</v>
      </c>
      <c r="M334" s="302">
        <v>4.5835270312227667</v>
      </c>
      <c r="N334" s="302">
        <v>1.5866699182885859</v>
      </c>
      <c r="O334" s="302">
        <f t="shared" si="149"/>
        <v>10.172100646928346</v>
      </c>
    </row>
    <row r="335" spans="1:15" s="236" customFormat="1" x14ac:dyDescent="0.2">
      <c r="A335" s="237" t="str">
        <f>name!E$7</f>
        <v>Administrative and secretarial occupations</v>
      </c>
      <c r="B335" s="302">
        <v>1.9193079924707763</v>
      </c>
      <c r="C335" s="302">
        <v>3.654636302597976</v>
      </c>
      <c r="D335" s="302">
        <v>0.2898255751712332</v>
      </c>
      <c r="E335" s="302">
        <f t="shared" si="147"/>
        <v>5.8637698702399854</v>
      </c>
      <c r="F335" s="303"/>
      <c r="G335" s="302">
        <v>1.5695412794104664</v>
      </c>
      <c r="H335" s="302">
        <v>3.4647411317431618</v>
      </c>
      <c r="I335" s="302">
        <v>0.30446901591246894</v>
      </c>
      <c r="J335" s="302">
        <f t="shared" si="148"/>
        <v>5.3387514270660965</v>
      </c>
      <c r="K335" s="303"/>
      <c r="L335" s="302">
        <v>0.90221292297857958</v>
      </c>
      <c r="M335" s="302">
        <v>1.8810943570783207</v>
      </c>
      <c r="N335" s="302">
        <v>0.26132231324089145</v>
      </c>
      <c r="O335" s="302">
        <f t="shared" si="149"/>
        <v>3.0446295932977914</v>
      </c>
    </row>
    <row r="336" spans="1:15" s="236" customFormat="1" x14ac:dyDescent="0.2">
      <c r="A336" s="237" t="str">
        <f>name!E$8</f>
        <v>Skilled trades occupations</v>
      </c>
      <c r="B336" s="302">
        <v>0.69929668655312116</v>
      </c>
      <c r="C336" s="302">
        <v>0.58577892998695824</v>
      </c>
      <c r="D336" s="302">
        <v>0.10652856175598023</v>
      </c>
      <c r="E336" s="302">
        <f t="shared" si="147"/>
        <v>1.3916041782960595</v>
      </c>
      <c r="F336" s="303"/>
      <c r="G336" s="302">
        <v>0.47162123444944409</v>
      </c>
      <c r="H336" s="302">
        <v>0.44319397251920273</v>
      </c>
      <c r="I336" s="302">
        <v>0.12562278216666856</v>
      </c>
      <c r="J336" s="302">
        <f>SUM(G336:I336)</f>
        <v>1.0404379891353153</v>
      </c>
      <c r="K336" s="303"/>
      <c r="L336" s="302">
        <v>0.30757127764025444</v>
      </c>
      <c r="M336" s="302">
        <v>0.19197572728964518</v>
      </c>
      <c r="N336" s="302">
        <v>0.17685962251701312</v>
      </c>
      <c r="O336" s="302">
        <f t="shared" si="149"/>
        <v>0.67640662744691271</v>
      </c>
    </row>
    <row r="337" spans="1:15" s="236" customFormat="1" x14ac:dyDescent="0.2">
      <c r="A337" s="237" t="str">
        <f>name!E$9</f>
        <v>Caring, leisure and other service occupations</v>
      </c>
      <c r="B337" s="302">
        <v>12.768837957204152</v>
      </c>
      <c r="C337" s="302">
        <v>15.598865172836861</v>
      </c>
      <c r="D337" s="302">
        <v>0.4917132369497067</v>
      </c>
      <c r="E337" s="302">
        <f t="shared" si="147"/>
        <v>28.859416366990722</v>
      </c>
      <c r="F337" s="303"/>
      <c r="G337" s="302">
        <v>10.994856406384216</v>
      </c>
      <c r="H337" s="302">
        <v>15.765819383540515</v>
      </c>
      <c r="I337" s="302">
        <v>0.63714513335066136</v>
      </c>
      <c r="J337" s="302">
        <f t="shared" ref="J337:J340" si="150">SUM(G337:I337)</f>
        <v>27.397820923275393</v>
      </c>
      <c r="K337" s="303"/>
      <c r="L337" s="302">
        <v>12.76521895994153</v>
      </c>
      <c r="M337" s="302">
        <v>14.882617312284403</v>
      </c>
      <c r="N337" s="302">
        <v>0.78458801073559381</v>
      </c>
      <c r="O337" s="302">
        <f t="shared" si="149"/>
        <v>28.432424282961524</v>
      </c>
    </row>
    <row r="338" spans="1:15" s="236" customFormat="1" x14ac:dyDescent="0.2">
      <c r="A338" s="237" t="str">
        <f>name!E$10</f>
        <v>Sales and customer service occupations</v>
      </c>
      <c r="B338" s="302">
        <v>0.19843872997327125</v>
      </c>
      <c r="C338" s="302">
        <v>0.27839031553654775</v>
      </c>
      <c r="D338" s="302">
        <v>0.1159015638111516</v>
      </c>
      <c r="E338" s="302">
        <f t="shared" si="147"/>
        <v>0.59273060932097055</v>
      </c>
      <c r="F338" s="303"/>
      <c r="G338" s="302">
        <v>0.16352461195698392</v>
      </c>
      <c r="H338" s="302">
        <v>0.27749949361543441</v>
      </c>
      <c r="I338" s="302">
        <v>0.10418073970219001</v>
      </c>
      <c r="J338" s="302">
        <f t="shared" si="150"/>
        <v>0.54520484527460833</v>
      </c>
      <c r="K338" s="303"/>
      <c r="L338" s="302">
        <v>0.18113939161297168</v>
      </c>
      <c r="M338" s="302">
        <v>0.27651299331928297</v>
      </c>
      <c r="N338" s="302">
        <v>0.1074362575293961</v>
      </c>
      <c r="O338" s="302">
        <f t="shared" si="149"/>
        <v>0.5650886424616508</v>
      </c>
    </row>
    <row r="339" spans="1:15" s="236" customFormat="1" x14ac:dyDescent="0.2">
      <c r="A339" s="237" t="str">
        <f>name!E$11</f>
        <v>Process, plant and machine operatives</v>
      </c>
      <c r="B339" s="302">
        <v>0.1168134652819954</v>
      </c>
      <c r="C339" s="302">
        <v>0.19635283606132944</v>
      </c>
      <c r="D339" s="302">
        <v>1.1385725075037632</v>
      </c>
      <c r="E339" s="302">
        <f t="shared" si="147"/>
        <v>1.4517388088470879</v>
      </c>
      <c r="F339" s="303"/>
      <c r="G339" s="302">
        <v>7.4818632905042592E-2</v>
      </c>
      <c r="H339" s="302">
        <v>0.17778145202999204</v>
      </c>
      <c r="I339" s="302">
        <v>1.3702606267309236</v>
      </c>
      <c r="J339" s="302">
        <f t="shared" si="150"/>
        <v>1.6228607116659584</v>
      </c>
      <c r="K339" s="303"/>
      <c r="L339" s="302">
        <v>5.088726704383114E-2</v>
      </c>
      <c r="M339" s="302">
        <v>0.19279119322615945</v>
      </c>
      <c r="N339" s="302">
        <v>1.2557137829941187</v>
      </c>
      <c r="O339" s="302">
        <f t="shared" si="149"/>
        <v>1.4993922432641094</v>
      </c>
    </row>
    <row r="340" spans="1:15" s="236" customFormat="1" x14ac:dyDescent="0.2">
      <c r="A340" s="237" t="str">
        <f>name!E$12</f>
        <v>Elementary occupations</v>
      </c>
      <c r="B340" s="302">
        <v>1.2399474291639174</v>
      </c>
      <c r="C340" s="302">
        <v>5.4481244928594927</v>
      </c>
      <c r="D340" s="302">
        <v>2.6872717853130383E-2</v>
      </c>
      <c r="E340" s="302">
        <f t="shared" si="147"/>
        <v>6.7149446398765411</v>
      </c>
      <c r="F340" s="303"/>
      <c r="G340" s="302">
        <v>0.91168938053116344</v>
      </c>
      <c r="H340" s="302">
        <v>4.3707135647144666</v>
      </c>
      <c r="I340" s="302">
        <v>2.5044086021312723E-2</v>
      </c>
      <c r="J340" s="302">
        <f t="shared" si="150"/>
        <v>5.3074470312669435</v>
      </c>
      <c r="K340" s="303"/>
      <c r="L340" s="302">
        <v>1.0587782389674369</v>
      </c>
      <c r="M340" s="302">
        <v>2.0673189429693606</v>
      </c>
      <c r="N340" s="302">
        <v>2.1401374763706897E-2</v>
      </c>
      <c r="O340" s="302">
        <f t="shared" si="149"/>
        <v>3.1474985567005045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46.005320569128095</v>
      </c>
      <c r="C342" s="311">
        <f t="shared" ref="C342:E342" si="151">SUM(C332:C340)</f>
        <v>40.272721852933998</v>
      </c>
      <c r="D342" s="311">
        <f t="shared" si="151"/>
        <v>7.4949575779379396</v>
      </c>
      <c r="E342" s="311">
        <f t="shared" si="151"/>
        <v>93.77300000000001</v>
      </c>
      <c r="F342" s="311"/>
      <c r="G342" s="311">
        <f t="shared" ref="G342:J342" si="152">SUM(G332:G340)</f>
        <v>43.187740684651487</v>
      </c>
      <c r="H342" s="311">
        <f t="shared" si="152"/>
        <v>42.543995713881849</v>
      </c>
      <c r="I342" s="311">
        <f t="shared" si="152"/>
        <v>9.6452636014667572</v>
      </c>
      <c r="J342" s="311">
        <f t="shared" si="152"/>
        <v>95.377000000000109</v>
      </c>
      <c r="K342" s="311"/>
      <c r="L342" s="311">
        <f t="shared" ref="L342:O342" si="153">SUM(L332:L340)</f>
        <v>43.772646906375435</v>
      </c>
      <c r="M342" s="311">
        <f t="shared" si="153"/>
        <v>39.928085829898436</v>
      </c>
      <c r="N342" s="311">
        <f t="shared" si="153"/>
        <v>9.752267263726246</v>
      </c>
      <c r="O342" s="311">
        <f t="shared" si="153"/>
        <v>93.453000000000102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3.3614882808508217</v>
      </c>
      <c r="C349" s="302">
        <v>1.1523696163659718</v>
      </c>
      <c r="D349" s="302">
        <v>0.72013941916834112</v>
      </c>
      <c r="E349" s="302">
        <f>SUM(B349:D349)</f>
        <v>5.2339973163851345</v>
      </c>
      <c r="F349" s="303"/>
      <c r="G349" s="302">
        <v>3.872389385671152</v>
      </c>
      <c r="H349" s="302">
        <v>1.5421582133009986</v>
      </c>
      <c r="I349" s="302">
        <v>0.69952850388997911</v>
      </c>
      <c r="J349" s="302">
        <f>SUM(G349:I349)</f>
        <v>6.1140761028621302</v>
      </c>
      <c r="K349" s="303"/>
      <c r="L349" s="302">
        <v>3.7868957283962765</v>
      </c>
      <c r="M349" s="302">
        <v>1.8911795638688917</v>
      </c>
      <c r="N349" s="302">
        <v>0.94133266573341212</v>
      </c>
      <c r="O349" s="302">
        <f>SUM(L349:N349)</f>
        <v>6.6194079579985807</v>
      </c>
    </row>
    <row r="350" spans="1:15" s="236" customFormat="1" x14ac:dyDescent="0.2">
      <c r="A350" s="237" t="str">
        <f>name!E$5</f>
        <v>Professional occupations</v>
      </c>
      <c r="B350" s="302">
        <v>21.100518522861815</v>
      </c>
      <c r="C350" s="302">
        <v>10.944249544522128</v>
      </c>
      <c r="D350" s="302">
        <v>3.9285709702342984</v>
      </c>
      <c r="E350" s="302">
        <f t="shared" ref="E350:E357" si="154">SUM(B350:D350)</f>
        <v>35.973339037618238</v>
      </c>
      <c r="F350" s="303"/>
      <c r="G350" s="302">
        <v>25.322440432563063</v>
      </c>
      <c r="H350" s="302">
        <v>12.559569168833731</v>
      </c>
      <c r="I350" s="302">
        <v>3.8579681828668466</v>
      </c>
      <c r="J350" s="302">
        <f t="shared" ref="J350:J352" si="155">SUM(G350:I350)</f>
        <v>41.739977784263644</v>
      </c>
      <c r="K350" s="303"/>
      <c r="L350" s="302">
        <v>27.186606058170447</v>
      </c>
      <c r="M350" s="302">
        <v>13.81195591974315</v>
      </c>
      <c r="N350" s="302">
        <v>4.5241892596951168</v>
      </c>
      <c r="O350" s="302">
        <f t="shared" ref="O350:O357" si="156">SUM(L350:N350)</f>
        <v>45.522751237608716</v>
      </c>
    </row>
    <row r="351" spans="1:15" s="236" customFormat="1" x14ac:dyDescent="0.2">
      <c r="A351" s="237" t="str">
        <f>name!E$6</f>
        <v>Associate professional occupations</v>
      </c>
      <c r="B351" s="302">
        <v>8.7535873934008634</v>
      </c>
      <c r="C351" s="302">
        <v>6.0038601355446888</v>
      </c>
      <c r="D351" s="302">
        <v>1.4867657603239695</v>
      </c>
      <c r="E351" s="302">
        <f t="shared" si="154"/>
        <v>16.244213289269521</v>
      </c>
      <c r="F351" s="303"/>
      <c r="G351" s="302">
        <v>10.304541924924356</v>
      </c>
      <c r="H351" s="302">
        <v>6.7855676565977188</v>
      </c>
      <c r="I351" s="302">
        <v>1.1812417217109652</v>
      </c>
      <c r="J351" s="302">
        <f t="shared" si="155"/>
        <v>18.27135130323304</v>
      </c>
      <c r="K351" s="303"/>
      <c r="L351" s="302">
        <v>17.859092637626631</v>
      </c>
      <c r="M351" s="302">
        <v>10.755195701102053</v>
      </c>
      <c r="N351" s="302">
        <v>1.7571634549733701</v>
      </c>
      <c r="O351" s="302">
        <f t="shared" si="156"/>
        <v>30.371451793702054</v>
      </c>
    </row>
    <row r="352" spans="1:15" s="236" customFormat="1" x14ac:dyDescent="0.2">
      <c r="A352" s="237" t="str">
        <f>name!E$7</f>
        <v>Administrative and secretarial occupations</v>
      </c>
      <c r="B352" s="302">
        <v>4.6395954588844823</v>
      </c>
      <c r="C352" s="302">
        <v>6.2504820749985113</v>
      </c>
      <c r="D352" s="302">
        <v>0.37017021138163725</v>
      </c>
      <c r="E352" s="302">
        <f t="shared" si="154"/>
        <v>11.260247745264632</v>
      </c>
      <c r="F352" s="303"/>
      <c r="G352" s="302">
        <v>4.5444922442124636</v>
      </c>
      <c r="H352" s="302">
        <v>5.4735819479031784</v>
      </c>
      <c r="I352" s="302">
        <v>0.23700438503380644</v>
      </c>
      <c r="J352" s="302">
        <f t="shared" si="155"/>
        <v>10.255078577149447</v>
      </c>
      <c r="K352" s="303"/>
      <c r="L352" s="302">
        <v>4.0633872313284431</v>
      </c>
      <c r="M352" s="302">
        <v>2.6707790717650473</v>
      </c>
      <c r="N352" s="302">
        <v>0.18370279996988301</v>
      </c>
      <c r="O352" s="302">
        <f t="shared" si="156"/>
        <v>6.9178691030633725</v>
      </c>
    </row>
    <row r="353" spans="1:15" s="236" customFormat="1" x14ac:dyDescent="0.2">
      <c r="A353" s="237" t="str">
        <f>name!E$8</f>
        <v>Skilled trades occupations</v>
      </c>
      <c r="B353" s="302">
        <v>0.59936819238989125</v>
      </c>
      <c r="C353" s="302">
        <v>0.67690449022631571</v>
      </c>
      <c r="D353" s="302">
        <v>0.22678659616066713</v>
      </c>
      <c r="E353" s="302">
        <f t="shared" si="154"/>
        <v>1.5030592787768742</v>
      </c>
      <c r="F353" s="303"/>
      <c r="G353" s="302">
        <v>0.47625439522164925</v>
      </c>
      <c r="H353" s="302">
        <v>0.48911682151333535</v>
      </c>
      <c r="I353" s="302">
        <v>0.19113588873698867</v>
      </c>
      <c r="J353" s="302">
        <f>SUM(G353:I353)</f>
        <v>1.1565071054719733</v>
      </c>
      <c r="K353" s="303"/>
      <c r="L353" s="302">
        <v>0.25395599038795574</v>
      </c>
      <c r="M353" s="302">
        <v>0.34599135626824229</v>
      </c>
      <c r="N353" s="302">
        <v>0.24637140687918047</v>
      </c>
      <c r="O353" s="302">
        <f t="shared" si="156"/>
        <v>0.84631875353537844</v>
      </c>
    </row>
    <row r="354" spans="1:15" s="236" customFormat="1" x14ac:dyDescent="0.2">
      <c r="A354" s="237" t="str">
        <f>name!E$9</f>
        <v>Caring, leisure and other service occupations</v>
      </c>
      <c r="B354" s="302">
        <v>26.708258573064118</v>
      </c>
      <c r="C354" s="302">
        <v>25.283058949722641</v>
      </c>
      <c r="D354" s="302">
        <v>2.9231337485255935</v>
      </c>
      <c r="E354" s="302">
        <f t="shared" si="154"/>
        <v>54.914451271312352</v>
      </c>
      <c r="F354" s="303"/>
      <c r="G354" s="302">
        <v>27.879071617935363</v>
      </c>
      <c r="H354" s="302">
        <v>23.759178606178509</v>
      </c>
      <c r="I354" s="302">
        <v>2.7670968838582608</v>
      </c>
      <c r="J354" s="302">
        <f t="shared" ref="J354:J357" si="157">SUM(G354:I354)</f>
        <v>54.405347107972133</v>
      </c>
      <c r="K354" s="303"/>
      <c r="L354" s="302">
        <v>34.02816691633538</v>
      </c>
      <c r="M354" s="302">
        <v>23.844572640197335</v>
      </c>
      <c r="N354" s="302">
        <v>3.2460032028531196</v>
      </c>
      <c r="O354" s="302">
        <f t="shared" si="156"/>
        <v>61.118742759385832</v>
      </c>
    </row>
    <row r="355" spans="1:15" s="236" customFormat="1" x14ac:dyDescent="0.2">
      <c r="A355" s="237" t="str">
        <f>name!E$10</f>
        <v>Sales and customer service occupations</v>
      </c>
      <c r="B355" s="302">
        <v>0.72151286939838266</v>
      </c>
      <c r="C355" s="302">
        <v>0.78671371530238088</v>
      </c>
      <c r="D355" s="302">
        <v>0.14388944943750126</v>
      </c>
      <c r="E355" s="302">
        <f t="shared" si="154"/>
        <v>1.6521160341382646</v>
      </c>
      <c r="F355" s="303"/>
      <c r="G355" s="302">
        <v>0.71107856890912668</v>
      </c>
      <c r="H355" s="302">
        <v>0.69986741490627691</v>
      </c>
      <c r="I355" s="302">
        <v>8.0770105896136146E-2</v>
      </c>
      <c r="J355" s="302">
        <f t="shared" si="157"/>
        <v>1.4917160897115398</v>
      </c>
      <c r="K355" s="303"/>
      <c r="L355" s="302">
        <v>0.74289889497078498</v>
      </c>
      <c r="M355" s="302">
        <v>0.72702199621208086</v>
      </c>
      <c r="N355" s="302">
        <v>9.6350867812558083E-2</v>
      </c>
      <c r="O355" s="302">
        <f t="shared" si="156"/>
        <v>1.5662717589954238</v>
      </c>
    </row>
    <row r="356" spans="1:15" s="236" customFormat="1" x14ac:dyDescent="0.2">
      <c r="A356" s="237" t="str">
        <f>name!E$11</f>
        <v>Process, plant and machine operatives</v>
      </c>
      <c r="B356" s="302">
        <v>0.20647289209701644</v>
      </c>
      <c r="C356" s="302">
        <v>0.48412226392168334</v>
      </c>
      <c r="D356" s="302">
        <v>2.8350076082752002E-2</v>
      </c>
      <c r="E356" s="302">
        <f t="shared" si="154"/>
        <v>0.71894523210145178</v>
      </c>
      <c r="F356" s="303"/>
      <c r="G356" s="302">
        <v>0.16347506663380318</v>
      </c>
      <c r="H356" s="302">
        <v>0.40096283320154458</v>
      </c>
      <c r="I356" s="302">
        <v>2.3809043107595129E-2</v>
      </c>
      <c r="J356" s="302">
        <f t="shared" si="157"/>
        <v>0.58824694294294289</v>
      </c>
      <c r="K356" s="303"/>
      <c r="L356" s="302">
        <v>6.5411240645304042E-2</v>
      </c>
      <c r="M356" s="302">
        <v>0.22033603044315081</v>
      </c>
      <c r="N356" s="302">
        <v>1.7310662219753959E-2</v>
      </c>
      <c r="O356" s="302">
        <f t="shared" si="156"/>
        <v>0.30305793330820885</v>
      </c>
    </row>
    <row r="357" spans="1:15" s="236" customFormat="1" x14ac:dyDescent="0.2">
      <c r="A357" s="237" t="str">
        <f>name!E$12</f>
        <v>Elementary occupations</v>
      </c>
      <c r="B357" s="302">
        <v>0.72856835675205078</v>
      </c>
      <c r="C357" s="302">
        <v>3.2678012287629712</v>
      </c>
      <c r="D357" s="302">
        <v>6.8261209618373869E-2</v>
      </c>
      <c r="E357" s="302">
        <f t="shared" si="154"/>
        <v>4.0646307951333958</v>
      </c>
      <c r="F357" s="303"/>
      <c r="G357" s="302">
        <v>0.64738322966694417</v>
      </c>
      <c r="H357" s="302">
        <v>2.3700124370572531</v>
      </c>
      <c r="I357" s="302">
        <v>3.4303319669202761E-2</v>
      </c>
      <c r="J357" s="302">
        <f t="shared" si="157"/>
        <v>3.0516989863933999</v>
      </c>
      <c r="K357" s="303"/>
      <c r="L357" s="302">
        <v>0.32789815774095932</v>
      </c>
      <c r="M357" s="302">
        <v>1.8637475663021532</v>
      </c>
      <c r="N357" s="302">
        <v>2.7482978359283049E-2</v>
      </c>
      <c r="O357" s="302">
        <f t="shared" si="156"/>
        <v>2.2191287024023953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66.819370539699435</v>
      </c>
      <c r="C359" s="311">
        <f t="shared" ref="C359:E359" si="158">SUM(C349:C357)</f>
        <v>54.849562019367298</v>
      </c>
      <c r="D359" s="311">
        <f t="shared" si="158"/>
        <v>9.896067440933134</v>
      </c>
      <c r="E359" s="311">
        <f t="shared" si="158"/>
        <v>131.56499999999986</v>
      </c>
      <c r="F359" s="311"/>
      <c r="G359" s="311">
        <f t="shared" ref="G359:J359" si="159">SUM(G349:G357)</f>
        <v>73.921126865737932</v>
      </c>
      <c r="H359" s="311">
        <f t="shared" si="159"/>
        <v>54.080015099492549</v>
      </c>
      <c r="I359" s="311">
        <f t="shared" si="159"/>
        <v>9.0728580347697818</v>
      </c>
      <c r="J359" s="311">
        <f t="shared" si="159"/>
        <v>137.07400000000021</v>
      </c>
      <c r="K359" s="311"/>
      <c r="L359" s="311">
        <f t="shared" ref="L359:O359" si="160">SUM(L349:L357)</f>
        <v>88.314312855602182</v>
      </c>
      <c r="M359" s="311">
        <f t="shared" si="160"/>
        <v>56.130779845902104</v>
      </c>
      <c r="N359" s="311">
        <f t="shared" si="160"/>
        <v>11.039907298495677</v>
      </c>
      <c r="O359" s="311">
        <f t="shared" si="160"/>
        <v>155.48499999999996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1.2925680116521392</v>
      </c>
      <c r="C366" s="302">
        <v>0.35476265526040129</v>
      </c>
      <c r="D366" s="302">
        <v>0.67190706183145854</v>
      </c>
      <c r="E366" s="302">
        <f>SUM(B366:D366)</f>
        <v>2.3192377287439991</v>
      </c>
      <c r="F366" s="303"/>
      <c r="G366" s="302">
        <v>1.4516480992398557</v>
      </c>
      <c r="H366" s="302">
        <v>0.56773417883494237</v>
      </c>
      <c r="I366" s="302">
        <v>0.5708938253677297</v>
      </c>
      <c r="J366" s="302">
        <f>SUM(G366:I366)</f>
        <v>2.5902761034425277</v>
      </c>
      <c r="K366" s="303"/>
      <c r="L366" s="302">
        <v>1.3635660049629115</v>
      </c>
      <c r="M366" s="302">
        <v>0.69747116681579302</v>
      </c>
      <c r="N366" s="302">
        <v>0.55195554540934744</v>
      </c>
      <c r="O366" s="302">
        <f>SUM(L366:N366)</f>
        <v>2.6129927171880518</v>
      </c>
    </row>
    <row r="367" spans="1:15" s="236" customFormat="1" x14ac:dyDescent="0.2">
      <c r="A367" s="237" t="str">
        <f>name!E$5</f>
        <v>Professional occupations</v>
      </c>
      <c r="B367" s="302">
        <v>1.3532640221644761</v>
      </c>
      <c r="C367" s="302">
        <v>0.68893797531132439</v>
      </c>
      <c r="D367" s="302">
        <v>1.5731093972077683</v>
      </c>
      <c r="E367" s="302">
        <f t="shared" ref="E367:E374" si="161">SUM(B367:D367)</f>
        <v>3.6153113946835687</v>
      </c>
      <c r="F367" s="303"/>
      <c r="G367" s="302">
        <v>1.9535958816285146</v>
      </c>
      <c r="H367" s="302">
        <v>1.1937309493203978</v>
      </c>
      <c r="I367" s="302">
        <v>1.148929692779594</v>
      </c>
      <c r="J367" s="302">
        <f t="shared" ref="J367:J369" si="162">SUM(G367:I367)</f>
        <v>4.2962565237285064</v>
      </c>
      <c r="K367" s="303"/>
      <c r="L367" s="302">
        <v>2.2055736395401926</v>
      </c>
      <c r="M367" s="302">
        <v>1.6219801854238158</v>
      </c>
      <c r="N367" s="302">
        <v>1.0537084493097344</v>
      </c>
      <c r="O367" s="302">
        <f t="shared" ref="O367:O374" si="163">SUM(L367:N367)</f>
        <v>4.8812622742737428</v>
      </c>
    </row>
    <row r="368" spans="1:15" s="236" customFormat="1" x14ac:dyDescent="0.2">
      <c r="A368" s="237" t="str">
        <f>name!E$6</f>
        <v>Associate professional occupations</v>
      </c>
      <c r="B368" s="302">
        <v>1.5756043801821003</v>
      </c>
      <c r="C368" s="302">
        <v>0.95383434452944105</v>
      </c>
      <c r="D368" s="302">
        <v>3.5783711314788165</v>
      </c>
      <c r="E368" s="302">
        <f t="shared" si="161"/>
        <v>6.1078098561903573</v>
      </c>
      <c r="F368" s="303"/>
      <c r="G368" s="302">
        <v>1.7737054580740199</v>
      </c>
      <c r="H368" s="302">
        <v>1.251562173123149</v>
      </c>
      <c r="I368" s="302">
        <v>3.0775243992005556</v>
      </c>
      <c r="J368" s="302">
        <f t="shared" si="162"/>
        <v>6.1027920303977243</v>
      </c>
      <c r="K368" s="303"/>
      <c r="L368" s="302">
        <v>1.5335820614066142</v>
      </c>
      <c r="M368" s="302">
        <v>1.2030143582866035</v>
      </c>
      <c r="N368" s="302">
        <v>2.7720306723291248</v>
      </c>
      <c r="O368" s="302">
        <f t="shared" si="163"/>
        <v>5.5086270920223424</v>
      </c>
    </row>
    <row r="369" spans="1:15" s="236" customFormat="1" x14ac:dyDescent="0.2">
      <c r="A369" s="237" t="str">
        <f>name!E$7</f>
        <v>Administrative and secretarial occupations</v>
      </c>
      <c r="B369" s="302">
        <v>0.94651529216447938</v>
      </c>
      <c r="C369" s="302">
        <v>1.9558042854480455</v>
      </c>
      <c r="D369" s="302">
        <v>0.12030525764887133</v>
      </c>
      <c r="E369" s="302">
        <f t="shared" si="161"/>
        <v>3.022624835261396</v>
      </c>
      <c r="F369" s="303"/>
      <c r="G369" s="302">
        <v>1.123514982610117</v>
      </c>
      <c r="H369" s="302">
        <v>2.4337518864887899</v>
      </c>
      <c r="I369" s="302">
        <v>0.10785164593990977</v>
      </c>
      <c r="J369" s="302">
        <f t="shared" si="162"/>
        <v>3.6651185150388166</v>
      </c>
      <c r="K369" s="303"/>
      <c r="L369" s="302">
        <v>1.0433994015113042</v>
      </c>
      <c r="M369" s="302">
        <v>2.3033932843218392</v>
      </c>
      <c r="N369" s="302">
        <v>7.2606125226107127E-2</v>
      </c>
      <c r="O369" s="302">
        <f t="shared" si="163"/>
        <v>3.4193988110592506</v>
      </c>
    </row>
    <row r="370" spans="1:15" s="236" customFormat="1" x14ac:dyDescent="0.2">
      <c r="A370" s="237" t="str">
        <f>name!E$8</f>
        <v>Skilled trades occupations</v>
      </c>
      <c r="B370" s="302">
        <v>1.1391793642112535</v>
      </c>
      <c r="C370" s="302">
        <v>0.63895060809098114</v>
      </c>
      <c r="D370" s="302">
        <v>0.96507955430788206</v>
      </c>
      <c r="E370" s="302">
        <f t="shared" si="161"/>
        <v>2.7432095266101166</v>
      </c>
      <c r="F370" s="303"/>
      <c r="G370" s="302">
        <v>0.94659739062185333</v>
      </c>
      <c r="H370" s="302">
        <v>0.50632667856672053</v>
      </c>
      <c r="I370" s="302">
        <v>0.80886853479291254</v>
      </c>
      <c r="J370" s="302">
        <f>SUM(G370:I370)</f>
        <v>2.2617926039814864</v>
      </c>
      <c r="K370" s="303"/>
      <c r="L370" s="302">
        <v>0.72222211972392714</v>
      </c>
      <c r="M370" s="302">
        <v>0.66440968070952089</v>
      </c>
      <c r="N370" s="302">
        <v>0.79361837464837248</v>
      </c>
      <c r="O370" s="302">
        <f t="shared" si="163"/>
        <v>2.1802501750818202</v>
      </c>
    </row>
    <row r="371" spans="1:15" s="236" customFormat="1" x14ac:dyDescent="0.2">
      <c r="A371" s="237" t="str">
        <f>name!E$9</f>
        <v>Caring, leisure and other service occupations</v>
      </c>
      <c r="B371" s="302">
        <v>1.0648216520053666</v>
      </c>
      <c r="C371" s="302">
        <v>1.8975893710386282</v>
      </c>
      <c r="D371" s="302">
        <v>0.24714455469830149</v>
      </c>
      <c r="E371" s="302">
        <f t="shared" si="161"/>
        <v>3.2095555777422962</v>
      </c>
      <c r="F371" s="303"/>
      <c r="G371" s="302">
        <v>1.1758687874925666</v>
      </c>
      <c r="H371" s="302">
        <v>1.9533903321016537</v>
      </c>
      <c r="I371" s="302">
        <v>0.26711294305641836</v>
      </c>
      <c r="J371" s="302">
        <f t="shared" ref="J371:J374" si="164">SUM(G371:I371)</f>
        <v>3.3963720626506384</v>
      </c>
      <c r="K371" s="303"/>
      <c r="L371" s="302">
        <v>0.96282935816941118</v>
      </c>
      <c r="M371" s="302">
        <v>1.9113562804053483</v>
      </c>
      <c r="N371" s="302">
        <v>0.25737877505068119</v>
      </c>
      <c r="O371" s="302">
        <f t="shared" si="163"/>
        <v>3.1315644136254406</v>
      </c>
    </row>
    <row r="372" spans="1:15" s="236" customFormat="1" x14ac:dyDescent="0.2">
      <c r="A372" s="237" t="str">
        <f>name!E$10</f>
        <v>Sales and customer service occupations</v>
      </c>
      <c r="B372" s="302">
        <v>0.4034122372368652</v>
      </c>
      <c r="C372" s="302">
        <v>0.79529638217863474</v>
      </c>
      <c r="D372" s="302">
        <v>0.1355406439568716</v>
      </c>
      <c r="E372" s="302">
        <f t="shared" si="161"/>
        <v>1.3342492633723715</v>
      </c>
      <c r="F372" s="303"/>
      <c r="G372" s="302">
        <v>0.44183230060767958</v>
      </c>
      <c r="H372" s="302">
        <v>0.83004899788201925</v>
      </c>
      <c r="I372" s="302">
        <v>8.8037214471488837E-2</v>
      </c>
      <c r="J372" s="302">
        <f t="shared" si="164"/>
        <v>1.3599185129611877</v>
      </c>
      <c r="K372" s="303"/>
      <c r="L372" s="302">
        <v>0.44225911550662422</v>
      </c>
      <c r="M372" s="302">
        <v>0.86933336600464006</v>
      </c>
      <c r="N372" s="302">
        <v>6.9312100053056255E-2</v>
      </c>
      <c r="O372" s="302">
        <f t="shared" si="163"/>
        <v>1.3809045815643206</v>
      </c>
    </row>
    <row r="373" spans="1:15" s="236" customFormat="1" x14ac:dyDescent="0.2">
      <c r="A373" s="237" t="str">
        <f>name!E$11</f>
        <v>Process, plant and machine operatives</v>
      </c>
      <c r="B373" s="302">
        <v>0.18670140691448517</v>
      </c>
      <c r="C373" s="302">
        <v>0.16480236360509667</v>
      </c>
      <c r="D373" s="302">
        <v>3.9772688054419289E-2</v>
      </c>
      <c r="E373" s="302">
        <f t="shared" si="161"/>
        <v>0.39127645857400112</v>
      </c>
      <c r="F373" s="303"/>
      <c r="G373" s="302">
        <v>0.14400584034080191</v>
      </c>
      <c r="H373" s="302">
        <v>0.15272072132791825</v>
      </c>
      <c r="I373" s="302">
        <v>2.9966384342363879E-2</v>
      </c>
      <c r="J373" s="302">
        <f t="shared" si="164"/>
        <v>0.32669294601108401</v>
      </c>
      <c r="K373" s="303"/>
      <c r="L373" s="302">
        <v>0.11591774905220899</v>
      </c>
      <c r="M373" s="302">
        <v>0.15501986643304291</v>
      </c>
      <c r="N373" s="302">
        <v>3.3223974062397681E-2</v>
      </c>
      <c r="O373" s="302">
        <f t="shared" si="163"/>
        <v>0.3041615895476496</v>
      </c>
    </row>
    <row r="374" spans="1:15" s="236" customFormat="1" x14ac:dyDescent="0.2">
      <c r="A374" s="237" t="str">
        <f>name!E$12</f>
        <v>Elementary occupations</v>
      </c>
      <c r="B374" s="302">
        <v>0.59087403102595681</v>
      </c>
      <c r="C374" s="302">
        <v>2.1307238669804383</v>
      </c>
      <c r="D374" s="302">
        <v>0.11612746081549657</v>
      </c>
      <c r="E374" s="302">
        <f t="shared" si="161"/>
        <v>2.8377253588218916</v>
      </c>
      <c r="F374" s="303"/>
      <c r="G374" s="302">
        <v>0.49175353571724456</v>
      </c>
      <c r="H374" s="302">
        <v>1.9545527379489938</v>
      </c>
      <c r="I374" s="302">
        <v>7.6474428121762805E-2</v>
      </c>
      <c r="J374" s="302">
        <f t="shared" si="164"/>
        <v>2.5227807017880011</v>
      </c>
      <c r="K374" s="303"/>
      <c r="L374" s="302">
        <v>0.49515249653208698</v>
      </c>
      <c r="M374" s="302">
        <v>1.2785701751919518</v>
      </c>
      <c r="N374" s="302">
        <v>9.5115673913334656E-2</v>
      </c>
      <c r="O374" s="302">
        <f t="shared" si="163"/>
        <v>1.8688383456373736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8.552940397557121</v>
      </c>
      <c r="C376" s="311">
        <f t="shared" ref="C376:E376" si="165">SUM(C366:C374)</f>
        <v>9.5807018524429921</v>
      </c>
      <c r="D376" s="311">
        <f t="shared" si="165"/>
        <v>7.4473577499998855</v>
      </c>
      <c r="E376" s="311">
        <f t="shared" si="165"/>
        <v>25.581</v>
      </c>
      <c r="F376" s="311"/>
      <c r="G376" s="311">
        <f t="shared" ref="G376:J376" si="166">SUM(G366:G374)</f>
        <v>9.5025222763326518</v>
      </c>
      <c r="H376" s="311">
        <f t="shared" si="166"/>
        <v>10.843818655594585</v>
      </c>
      <c r="I376" s="311">
        <f t="shared" si="166"/>
        <v>6.1756590680727363</v>
      </c>
      <c r="J376" s="311">
        <f t="shared" si="166"/>
        <v>26.52199999999997</v>
      </c>
      <c r="K376" s="311"/>
      <c r="L376" s="311">
        <f t="shared" ref="L376:O376" si="167">SUM(L366:L374)</f>
        <v>8.8845019464052815</v>
      </c>
      <c r="M376" s="311">
        <f t="shared" si="167"/>
        <v>10.704548363592554</v>
      </c>
      <c r="N376" s="311">
        <f t="shared" si="167"/>
        <v>5.6989496900021566</v>
      </c>
      <c r="O376" s="311">
        <f t="shared" si="167"/>
        <v>25.287999999999993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0.66361256454158324</v>
      </c>
      <c r="C383" s="302">
        <v>0.271012016939776</v>
      </c>
      <c r="D383" s="302">
        <v>0.93303019112618535</v>
      </c>
      <c r="E383" s="302">
        <f>SUM(B383:D383)</f>
        <v>1.8676547726075445</v>
      </c>
      <c r="F383" s="303"/>
      <c r="G383" s="302">
        <v>1.0810890304880951</v>
      </c>
      <c r="H383" s="302">
        <v>0.25491037758826612</v>
      </c>
      <c r="I383" s="302">
        <v>1.5543094761208862</v>
      </c>
      <c r="J383" s="302">
        <f>SUM(G383:I383)</f>
        <v>2.8903088841972475</v>
      </c>
      <c r="K383" s="303"/>
      <c r="L383" s="302">
        <v>1.0334918066445677</v>
      </c>
      <c r="M383" s="302">
        <v>0.26917581617056136</v>
      </c>
      <c r="N383" s="302">
        <v>1.2799871109935843</v>
      </c>
      <c r="O383" s="302">
        <f>SUM(L383:N383)</f>
        <v>2.5826547338087131</v>
      </c>
    </row>
    <row r="384" spans="1:15" s="236" customFormat="1" x14ac:dyDescent="0.2">
      <c r="A384" s="237" t="str">
        <f>name!E$5</f>
        <v>Professional occupations</v>
      </c>
      <c r="B384" s="302">
        <v>1.3268431348657233</v>
      </c>
      <c r="C384" s="302">
        <v>1.0561905859191449</v>
      </c>
      <c r="D384" s="302">
        <v>1.814947501007367</v>
      </c>
      <c r="E384" s="302">
        <f t="shared" ref="E384:E391" si="168">SUM(B384:D384)</f>
        <v>4.1979812217922357</v>
      </c>
      <c r="F384" s="303"/>
      <c r="G384" s="302">
        <v>2.4133278638221318</v>
      </c>
      <c r="H384" s="302">
        <v>0.79901910430577605</v>
      </c>
      <c r="I384" s="302">
        <v>2.1069296438506742</v>
      </c>
      <c r="J384" s="302">
        <f t="shared" ref="J384:J386" si="169">SUM(G384:I384)</f>
        <v>5.3192766119785819</v>
      </c>
      <c r="K384" s="303"/>
      <c r="L384" s="302">
        <v>2.6430854444158238</v>
      </c>
      <c r="M384" s="302">
        <v>0.91637986370872937</v>
      </c>
      <c r="N384" s="302">
        <v>2.0649173049515235</v>
      </c>
      <c r="O384" s="302">
        <f t="shared" ref="O384:O391" si="170">SUM(L384:N384)</f>
        <v>5.6243826130760768</v>
      </c>
    </row>
    <row r="385" spans="1:15" s="236" customFormat="1" x14ac:dyDescent="0.2">
      <c r="A385" s="237" t="str">
        <f>name!E$6</f>
        <v>Associate professional occupations</v>
      </c>
      <c r="B385" s="302">
        <v>0.61570432000300979</v>
      </c>
      <c r="C385" s="302">
        <v>0.66171551153635655</v>
      </c>
      <c r="D385" s="302">
        <v>0.89553566811339691</v>
      </c>
      <c r="E385" s="302">
        <f t="shared" si="168"/>
        <v>2.1729554996527631</v>
      </c>
      <c r="F385" s="303"/>
      <c r="G385" s="302">
        <v>0.9989751012608058</v>
      </c>
      <c r="H385" s="302">
        <v>0.46748749482545426</v>
      </c>
      <c r="I385" s="302">
        <v>1.3674110973270945</v>
      </c>
      <c r="J385" s="302">
        <f t="shared" si="169"/>
        <v>2.8338736934133548</v>
      </c>
      <c r="K385" s="303"/>
      <c r="L385" s="302">
        <v>1.0421808734457132</v>
      </c>
      <c r="M385" s="302">
        <v>0.47124959220377621</v>
      </c>
      <c r="N385" s="302">
        <v>1.0853294132150189</v>
      </c>
      <c r="O385" s="302">
        <f t="shared" si="170"/>
        <v>2.5987598788645085</v>
      </c>
    </row>
    <row r="386" spans="1:15" s="236" customFormat="1" x14ac:dyDescent="0.2">
      <c r="A386" s="237" t="str">
        <f>name!E$7</f>
        <v>Administrative and secretarial occupations</v>
      </c>
      <c r="B386" s="302">
        <v>0.58488098418134749</v>
      </c>
      <c r="C386" s="302">
        <v>1.6612685207814191</v>
      </c>
      <c r="D386" s="302">
        <v>0.36369149364478037</v>
      </c>
      <c r="E386" s="302">
        <f t="shared" si="168"/>
        <v>2.609840998607547</v>
      </c>
      <c r="F386" s="303"/>
      <c r="G386" s="302">
        <v>0.82644035259227</v>
      </c>
      <c r="H386" s="302">
        <v>0.9501980499813264</v>
      </c>
      <c r="I386" s="302">
        <v>0.46395233649468898</v>
      </c>
      <c r="J386" s="302">
        <f t="shared" si="169"/>
        <v>2.2405907390682853</v>
      </c>
      <c r="K386" s="303"/>
      <c r="L386" s="302">
        <v>0.70430596413000124</v>
      </c>
      <c r="M386" s="302">
        <v>0.98301370797047383</v>
      </c>
      <c r="N386" s="302">
        <v>0.6434323465058831</v>
      </c>
      <c r="O386" s="302">
        <f t="shared" si="170"/>
        <v>2.3307520186063582</v>
      </c>
    </row>
    <row r="387" spans="1:15" s="236" customFormat="1" x14ac:dyDescent="0.2">
      <c r="A387" s="237" t="str">
        <f>name!E$8</f>
        <v>Skilled trades occupations</v>
      </c>
      <c r="B387" s="302">
        <v>0.3060859080954173</v>
      </c>
      <c r="C387" s="302">
        <v>0.33390610119038305</v>
      </c>
      <c r="D387" s="302">
        <v>0.53948340666328565</v>
      </c>
      <c r="E387" s="302">
        <f t="shared" si="168"/>
        <v>1.1794754159490859</v>
      </c>
      <c r="F387" s="303"/>
      <c r="G387" s="302">
        <v>0.36790373029145146</v>
      </c>
      <c r="H387" s="302">
        <v>0.17875306744704675</v>
      </c>
      <c r="I387" s="302">
        <v>0.74530945565284235</v>
      </c>
      <c r="J387" s="302">
        <f>SUM(G387:I387)</f>
        <v>1.2919662533913405</v>
      </c>
      <c r="K387" s="303"/>
      <c r="L387" s="302">
        <v>0.32083978459908552</v>
      </c>
      <c r="M387" s="302">
        <v>0.19826759859988349</v>
      </c>
      <c r="N387" s="302">
        <v>0.8783686765409211</v>
      </c>
      <c r="O387" s="302">
        <f t="shared" si="170"/>
        <v>1.3974760597398901</v>
      </c>
    </row>
    <row r="388" spans="1:15" s="236" customFormat="1" x14ac:dyDescent="0.2">
      <c r="A388" s="237" t="str">
        <f>name!E$9</f>
        <v>Caring, leisure and other service occupations</v>
      </c>
      <c r="B388" s="302">
        <v>2.0506001455564675</v>
      </c>
      <c r="C388" s="302">
        <v>2.101416839162102</v>
      </c>
      <c r="D388" s="302">
        <v>2.7246517529610856</v>
      </c>
      <c r="E388" s="302">
        <f t="shared" si="168"/>
        <v>6.8766687376796547</v>
      </c>
      <c r="F388" s="303"/>
      <c r="G388" s="302">
        <v>3.20256395774758</v>
      </c>
      <c r="H388" s="302">
        <v>2.4713419135641632</v>
      </c>
      <c r="I388" s="302">
        <v>6.0400426123690734</v>
      </c>
      <c r="J388" s="302">
        <f t="shared" ref="J388:J391" si="171">SUM(G388:I388)</f>
        <v>11.713948483680817</v>
      </c>
      <c r="K388" s="303"/>
      <c r="L388" s="302">
        <v>2.6139501798534517</v>
      </c>
      <c r="M388" s="302">
        <v>2.0412437350926913</v>
      </c>
      <c r="N388" s="302">
        <v>5.9346187670133341</v>
      </c>
      <c r="O388" s="302">
        <f t="shared" si="170"/>
        <v>10.589812681959476</v>
      </c>
    </row>
    <row r="389" spans="1:15" s="236" customFormat="1" x14ac:dyDescent="0.2">
      <c r="A389" s="237" t="str">
        <f>name!E$10</f>
        <v>Sales and customer service occupations</v>
      </c>
      <c r="B389" s="302">
        <v>0.1858632106628931</v>
      </c>
      <c r="C389" s="302">
        <v>0.42883475323286391</v>
      </c>
      <c r="D389" s="302">
        <v>0.36259136272145981</v>
      </c>
      <c r="E389" s="302">
        <f t="shared" si="168"/>
        <v>0.9772893266172169</v>
      </c>
      <c r="F389" s="303"/>
      <c r="G389" s="302">
        <v>0.2496225146476175</v>
      </c>
      <c r="H389" s="302">
        <v>0.52068024165517179</v>
      </c>
      <c r="I389" s="302">
        <v>0.4418820860985867</v>
      </c>
      <c r="J389" s="302">
        <f t="shared" si="171"/>
        <v>1.2121848424013759</v>
      </c>
      <c r="K389" s="303"/>
      <c r="L389" s="302">
        <v>0.22288896930346833</v>
      </c>
      <c r="M389" s="302">
        <v>0.51730347410471089</v>
      </c>
      <c r="N389" s="302">
        <v>0.2190785433017185</v>
      </c>
      <c r="O389" s="302">
        <f t="shared" si="170"/>
        <v>0.95927098670989774</v>
      </c>
    </row>
    <row r="390" spans="1:15" s="236" customFormat="1" x14ac:dyDescent="0.2">
      <c r="A390" s="237" t="str">
        <f>name!E$11</f>
        <v>Process, plant and machine operatives</v>
      </c>
      <c r="B390" s="302">
        <v>0.2602263456699398</v>
      </c>
      <c r="C390" s="302">
        <v>0.29869702947856497</v>
      </c>
      <c r="D390" s="302">
        <v>0.11189755602181034</v>
      </c>
      <c r="E390" s="302">
        <f t="shared" si="168"/>
        <v>0.67082093117031505</v>
      </c>
      <c r="F390" s="303"/>
      <c r="G390" s="302">
        <v>0.31923010780974753</v>
      </c>
      <c r="H390" s="302">
        <v>0.31221593894792321</v>
      </c>
      <c r="I390" s="302">
        <v>0.16472758864840312</v>
      </c>
      <c r="J390" s="302">
        <f t="shared" si="171"/>
        <v>0.79617363540607389</v>
      </c>
      <c r="K390" s="303"/>
      <c r="L390" s="302">
        <v>0.24920818261979441</v>
      </c>
      <c r="M390" s="302">
        <v>0.28252963077709337</v>
      </c>
      <c r="N390" s="302">
        <v>0.11928103171146349</v>
      </c>
      <c r="O390" s="302">
        <f t="shared" si="170"/>
        <v>0.65101884510835129</v>
      </c>
    </row>
    <row r="391" spans="1:15" s="236" customFormat="1" x14ac:dyDescent="0.2">
      <c r="A391" s="237" t="str">
        <f>name!E$12</f>
        <v>Elementary occupations</v>
      </c>
      <c r="B391" s="302">
        <v>0.49439625396318582</v>
      </c>
      <c r="C391" s="302">
        <v>1.3400464347058951</v>
      </c>
      <c r="D391" s="302">
        <v>0.47387040725454505</v>
      </c>
      <c r="E391" s="302">
        <f t="shared" si="168"/>
        <v>2.308313095923626</v>
      </c>
      <c r="F391" s="303"/>
      <c r="G391" s="302">
        <v>0.65881293364965821</v>
      </c>
      <c r="H391" s="302">
        <v>0.76295173863633792</v>
      </c>
      <c r="I391" s="302">
        <v>0.46291218417690572</v>
      </c>
      <c r="J391" s="302">
        <f t="shared" si="171"/>
        <v>1.884676856462902</v>
      </c>
      <c r="K391" s="303"/>
      <c r="L391" s="302">
        <v>0.76858055894617294</v>
      </c>
      <c r="M391" s="302">
        <v>0.42935456407758954</v>
      </c>
      <c r="N391" s="302">
        <v>0.40193705910293914</v>
      </c>
      <c r="O391" s="302">
        <f t="shared" si="170"/>
        <v>1.5998721821267017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6.4882128675395672</v>
      </c>
      <c r="C393" s="311">
        <f t="shared" ref="C393:E393" si="172">SUM(C383:C391)</f>
        <v>8.153087792946506</v>
      </c>
      <c r="D393" s="311">
        <f t="shared" si="172"/>
        <v>8.219699339513916</v>
      </c>
      <c r="E393" s="311">
        <f t="shared" si="172"/>
        <v>22.86099999999999</v>
      </c>
      <c r="F393" s="311"/>
      <c r="G393" s="311">
        <f t="shared" ref="G393:J393" si="173">SUM(G383:G391)</f>
        <v>10.117965592309357</v>
      </c>
      <c r="H393" s="311">
        <f t="shared" si="173"/>
        <v>6.7175579269514651</v>
      </c>
      <c r="I393" s="311">
        <f t="shared" si="173"/>
        <v>13.347476480739155</v>
      </c>
      <c r="J393" s="311">
        <f t="shared" si="173"/>
        <v>30.182999999999982</v>
      </c>
      <c r="K393" s="311"/>
      <c r="L393" s="311">
        <f t="shared" ref="L393:O393" si="174">SUM(L383:L391)</f>
        <v>9.5985317639580785</v>
      </c>
      <c r="M393" s="311">
        <f t="shared" si="174"/>
        <v>6.1085179827055089</v>
      </c>
      <c r="N393" s="311">
        <f t="shared" si="174"/>
        <v>12.626950253336386</v>
      </c>
      <c r="O393" s="311">
        <f t="shared" si="174"/>
        <v>28.333999999999971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Derbyshire and Nottinghamshire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Derbyshire and Nottinghamshire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Derbyshire and Nottinghamshire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96.85949585938404</v>
      </c>
      <c r="C8" s="11">
        <f t="array" ref="C8:C16">MMULT(aggregation!$B$13:$AA$21,'Occ T2'!C8:C33)</f>
        <v>113.22775569967905</v>
      </c>
      <c r="D8" s="11">
        <f t="array" ref="D8:D16">MMULT(aggregation!$B$13:$AA$21,'Occ T2'!D8:D33)</f>
        <v>117.83400912479775</v>
      </c>
      <c r="E8" s="11">
        <f t="array" ref="E8:E16">MMULT(aggregation!$B$13:$AA$21,'Occ T2'!E8:E33)</f>
        <v>110.11902832789228</v>
      </c>
      <c r="F8" s="11">
        <f t="array" ref="F8:F16">MMULT(aggregation!$B$13:$AA$21,'Occ T2'!F8:F33)</f>
        <v>119.84119402194415</v>
      </c>
      <c r="G8" s="11"/>
      <c r="H8" s="11">
        <f>F8-D8</f>
        <v>2.0071848971464021</v>
      </c>
      <c r="I8" s="11">
        <f t="array" ref="I8:I16">MMULT(aggregation!$B$13:$AA$21,'Occ T2'!I8:I33)</f>
        <v>58.61019326865285</v>
      </c>
      <c r="J8" s="11">
        <f>SUM(H8:I8)</f>
        <v>60.617378165799252</v>
      </c>
      <c r="L8" s="10" t="str">
        <f>name!E4</f>
        <v>Managers, directors and senior officials</v>
      </c>
      <c r="M8" s="11">
        <f t="array" ref="M8:M16">MMULT(aggregation!$B$13:$AA$21,'Occ T2'!M8:M33)</f>
        <v>67.393904535105662</v>
      </c>
      <c r="N8" s="11">
        <f t="array" ref="N8:N16">MMULT(aggregation!$B$13:$AA$21,'Occ T2'!N8:N33)</f>
        <v>75.676069917846746</v>
      </c>
      <c r="O8" s="11">
        <f t="array" ref="O8:O16">MMULT(aggregation!$B$13:$AA$21,'Occ T2'!O8:O33)</f>
        <v>79.206075290592608</v>
      </c>
      <c r="P8" s="11">
        <f t="array" ref="P8:P16">MMULT(aggregation!$B$13:$AA$21,'Occ T2'!P8:P33)</f>
        <v>73.687525290486064</v>
      </c>
      <c r="Q8" s="11">
        <f t="array" ref="Q8:Q16">MMULT(aggregation!$B$13:$AA$21,'Occ T2'!Q8:Q33)</f>
        <v>78.276811519119065</v>
      </c>
      <c r="R8" s="11"/>
      <c r="S8" s="11">
        <f>Q8-O8</f>
        <v>-0.92926377147354344</v>
      </c>
      <c r="T8" s="11">
        <f t="array" ref="T8:T16">MMULT(aggregation!$B$13:$AA$21,'Occ T2'!T8:T33)</f>
        <v>35.71735744115913</v>
      </c>
      <c r="U8" s="11">
        <f>SUM(S8:T8)</f>
        <v>34.788093669685587</v>
      </c>
      <c r="W8" s="10" t="str">
        <f>name!E4</f>
        <v>Managers, directors and senior officials</v>
      </c>
      <c r="X8" s="11">
        <f t="array" ref="X8:X16">MMULT(aggregation!$B$13:$AA$21,'Occ T2'!X8:X33)</f>
        <v>29.465591324278414</v>
      </c>
      <c r="Y8" s="11">
        <f t="array" ref="Y8:Y16">MMULT(aggregation!$B$13:$AA$21,'Occ T2'!Y8:Y33)</f>
        <v>37.551685781832269</v>
      </c>
      <c r="Z8" s="11">
        <f t="array" ref="Z8:Z16">MMULT(aggregation!$B$13:$AA$21,'Occ T2'!Z8:Z33)</f>
        <v>38.62793383420496</v>
      </c>
      <c r="AA8" s="11">
        <f t="array" ref="AA8:AA16">MMULT(aggregation!$B$13:$AA$21,'Occ T2'!AA8:AA33)</f>
        <v>36.431503037406145</v>
      </c>
      <c r="AB8" s="11">
        <f t="array" ref="AB8:AB16">MMULT(aggregation!$B$13:$AA$21,'Occ T2'!AB8:AB33)</f>
        <v>41.564382502825147</v>
      </c>
      <c r="AC8" s="11"/>
      <c r="AD8" s="11">
        <f>AB8-Z8</f>
        <v>2.9364486686201872</v>
      </c>
      <c r="AE8" s="11">
        <f t="array" ref="AE8:AE16">MMULT(aggregation!$B$13:$AA$21,'Occ T2'!AE8:AE33)</f>
        <v>22.89283582749373</v>
      </c>
      <c r="AF8" s="11">
        <f>SUM(AD8:AE8)</f>
        <v>25.829284496113917</v>
      </c>
    </row>
    <row r="9" spans="1:32" x14ac:dyDescent="0.2">
      <c r="A9" t="str">
        <f>name!E5</f>
        <v>Professional occupations</v>
      </c>
      <c r="B9" s="11">
        <v>185.73513827790165</v>
      </c>
      <c r="C9" s="11">
        <v>216.33109991310613</v>
      </c>
      <c r="D9" s="11">
        <v>229.75843444949982</v>
      </c>
      <c r="E9" s="11">
        <v>244.12058558510174</v>
      </c>
      <c r="F9" s="11">
        <v>268.68397674250622</v>
      </c>
      <c r="G9" s="11"/>
      <c r="H9" s="11">
        <f t="shared" ref="H9:H16" si="0">F9-D9</f>
        <v>38.925542293006401</v>
      </c>
      <c r="I9" s="11">
        <v>112.51214079363777</v>
      </c>
      <c r="J9" s="11">
        <f t="shared" ref="J9:J15" si="1">SUM(H9:I9)</f>
        <v>151.43768308664417</v>
      </c>
      <c r="L9" s="10" t="str">
        <f>name!E5</f>
        <v>Professional occupations</v>
      </c>
      <c r="M9" s="11">
        <v>102.56522415067595</v>
      </c>
      <c r="N9" s="11">
        <v>115.59622192570291</v>
      </c>
      <c r="O9" s="11">
        <v>122.0613905261531</v>
      </c>
      <c r="P9" s="11">
        <v>133.65385395492069</v>
      </c>
      <c r="Q9" s="11">
        <v>145.88421642717736</v>
      </c>
      <c r="R9" s="11"/>
      <c r="S9" s="11">
        <f t="shared" ref="S9:S16" si="2">Q9-O9</f>
        <v>23.82282590102426</v>
      </c>
      <c r="T9" s="11">
        <v>50.491237200096563</v>
      </c>
      <c r="U9" s="11">
        <f t="shared" ref="U9:U12" si="3">SUM(S9:T9)</f>
        <v>74.314063101120823</v>
      </c>
      <c r="W9" s="10" t="str">
        <f>name!E5</f>
        <v>Professional occupations</v>
      </c>
      <c r="X9" s="11">
        <v>83.169914127225709</v>
      </c>
      <c r="Y9" s="11">
        <v>100.73487798740327</v>
      </c>
      <c r="Z9" s="11">
        <v>107.69704392334671</v>
      </c>
      <c r="AA9" s="11">
        <v>110.46673163018094</v>
      </c>
      <c r="AB9" s="11">
        <v>122.79976031532902</v>
      </c>
      <c r="AC9" s="11"/>
      <c r="AD9" s="11">
        <f t="shared" ref="AD9:AD16" si="4">AB9-Z9</f>
        <v>15.102716391982312</v>
      </c>
      <c r="AE9" s="11">
        <v>62.020903593541199</v>
      </c>
      <c r="AF9" s="11">
        <f t="shared" ref="AF9:AF12" si="5">SUM(AD9:AE9)</f>
        <v>77.123619985523504</v>
      </c>
    </row>
    <row r="10" spans="1:32" x14ac:dyDescent="0.2">
      <c r="A10" t="str">
        <f>name!E6</f>
        <v>Associate professional occupations</v>
      </c>
      <c r="B10" s="11">
        <v>118.41299900454126</v>
      </c>
      <c r="C10" s="11">
        <v>127.6266872025175</v>
      </c>
      <c r="D10" s="11">
        <v>134.44018585012353</v>
      </c>
      <c r="E10" s="11">
        <v>141.15300094407723</v>
      </c>
      <c r="F10" s="11">
        <v>153.06069383042296</v>
      </c>
      <c r="G10" s="11"/>
      <c r="H10" s="11">
        <f t="shared" si="0"/>
        <v>18.620507980299436</v>
      </c>
      <c r="I10" s="11">
        <v>66.978870502679769</v>
      </c>
      <c r="J10" s="11">
        <f t="shared" si="1"/>
        <v>85.599378482979205</v>
      </c>
      <c r="L10" s="10" t="str">
        <f>name!E6</f>
        <v>Associate professional occupations</v>
      </c>
      <c r="M10" s="11">
        <v>66.993152218585479</v>
      </c>
      <c r="N10" s="11">
        <v>69.368804450983532</v>
      </c>
      <c r="O10" s="11">
        <v>73.270667515723289</v>
      </c>
      <c r="P10" s="11">
        <v>69.592328342326994</v>
      </c>
      <c r="Q10" s="11">
        <v>71.438517515569231</v>
      </c>
      <c r="R10" s="11"/>
      <c r="S10" s="11">
        <f t="shared" si="2"/>
        <v>-1.8321500001540585</v>
      </c>
      <c r="T10" s="11">
        <v>26.252665715159871</v>
      </c>
      <c r="U10" s="11">
        <f t="shared" si="3"/>
        <v>24.420515715005813</v>
      </c>
      <c r="W10" s="10" t="str">
        <f>name!E6</f>
        <v>Associate professional occupations</v>
      </c>
      <c r="X10" s="11">
        <v>51.419846785955841</v>
      </c>
      <c r="Y10" s="11">
        <v>58.257882751534027</v>
      </c>
      <c r="Z10" s="11">
        <v>61.169518334400166</v>
      </c>
      <c r="AA10" s="11">
        <v>71.560672601750269</v>
      </c>
      <c r="AB10" s="11">
        <v>81.62217631485376</v>
      </c>
      <c r="AC10" s="11"/>
      <c r="AD10" s="11">
        <f t="shared" si="4"/>
        <v>20.452657980453594</v>
      </c>
      <c r="AE10" s="11">
        <v>40.726204787519904</v>
      </c>
      <c r="AF10" s="11">
        <f t="shared" si="5"/>
        <v>61.178862767973499</v>
      </c>
    </row>
    <row r="11" spans="1:32" x14ac:dyDescent="0.2">
      <c r="A11" t="str">
        <f>name!E7</f>
        <v>Administrative and secretarial occupations</v>
      </c>
      <c r="B11" s="11">
        <v>111.07370929879292</v>
      </c>
      <c r="C11" s="11">
        <v>109.62654899380294</v>
      </c>
      <c r="D11" s="11">
        <v>113.18663106475432</v>
      </c>
      <c r="E11" s="11">
        <v>112.95614956849838</v>
      </c>
      <c r="F11" s="11">
        <v>105.86940905244595</v>
      </c>
      <c r="G11" s="11"/>
      <c r="H11" s="11">
        <f t="shared" si="0"/>
        <v>-7.3172220123083775</v>
      </c>
      <c r="I11" s="11">
        <v>56.517681524749534</v>
      </c>
      <c r="J11" s="11">
        <f t="shared" si="1"/>
        <v>49.200459512441157</v>
      </c>
      <c r="L11" s="10" t="str">
        <f>name!E7</f>
        <v>Administrative and secretarial occupations</v>
      </c>
      <c r="M11" s="11">
        <v>22.679138465094258</v>
      </c>
      <c r="N11" s="11">
        <v>21.005846141847595</v>
      </c>
      <c r="O11" s="11">
        <v>25.223870208911769</v>
      </c>
      <c r="P11" s="11">
        <v>26.066941187825346</v>
      </c>
      <c r="Q11" s="11">
        <v>28.554078243467615</v>
      </c>
      <c r="R11" s="11"/>
      <c r="S11" s="11">
        <f t="shared" si="2"/>
        <v>3.3302080345558451</v>
      </c>
      <c r="T11" s="11">
        <v>9.7696741587879803</v>
      </c>
      <c r="U11" s="11">
        <f t="shared" si="3"/>
        <v>13.099882193343825</v>
      </c>
      <c r="W11" s="10" t="str">
        <f>name!E7</f>
        <v>Administrative and secretarial occupations</v>
      </c>
      <c r="X11" s="11">
        <v>88.394570833698751</v>
      </c>
      <c r="Y11" s="11">
        <v>88.620702851955258</v>
      </c>
      <c r="Z11" s="11">
        <v>87.962760855842646</v>
      </c>
      <c r="AA11" s="11">
        <v>86.889208380673011</v>
      </c>
      <c r="AB11" s="11">
        <v>77.315330808978217</v>
      </c>
      <c r="AC11" s="11"/>
      <c r="AD11" s="11">
        <f t="shared" si="4"/>
        <v>-10.647430046864429</v>
      </c>
      <c r="AE11" s="11">
        <v>46.748007365961541</v>
      </c>
      <c r="AF11" s="11">
        <f t="shared" si="5"/>
        <v>36.100577319097113</v>
      </c>
    </row>
    <row r="12" spans="1:32" x14ac:dyDescent="0.2">
      <c r="A12" t="str">
        <f>name!E8</f>
        <v>Skilled trades occupations</v>
      </c>
      <c r="B12" s="11">
        <v>104.88281724438893</v>
      </c>
      <c r="C12" s="11">
        <v>104.38068392162022</v>
      </c>
      <c r="D12" s="11">
        <v>94.443580095199778</v>
      </c>
      <c r="E12" s="11">
        <v>91.45406526576285</v>
      </c>
      <c r="F12" s="11">
        <v>84.420974374991303</v>
      </c>
      <c r="G12" s="11"/>
      <c r="H12" s="11">
        <f t="shared" si="0"/>
        <v>-10.022605720208475</v>
      </c>
      <c r="I12" s="11">
        <v>37.403229364271063</v>
      </c>
      <c r="J12" s="11">
        <f t="shared" si="1"/>
        <v>27.380623644062588</v>
      </c>
      <c r="L12" s="10" t="str">
        <f>name!E8</f>
        <v>Skilled trades occupations</v>
      </c>
      <c r="M12" s="11">
        <v>93.60877535100208</v>
      </c>
      <c r="N12" s="11">
        <v>91.712220185085684</v>
      </c>
      <c r="O12" s="11">
        <v>82.203730525753002</v>
      </c>
      <c r="P12" s="11">
        <v>79.024980532091163</v>
      </c>
      <c r="Q12" s="11">
        <v>71.853137275637124</v>
      </c>
      <c r="R12" s="11"/>
      <c r="S12" s="11">
        <f t="shared" si="2"/>
        <v>-10.350593250115878</v>
      </c>
      <c r="T12" s="11">
        <v>30.033746194138914</v>
      </c>
      <c r="U12" s="11">
        <f t="shared" si="3"/>
        <v>19.683152944023036</v>
      </c>
      <c r="W12" s="10" t="str">
        <f>name!E8</f>
        <v>Skilled trades occupations</v>
      </c>
      <c r="X12" s="11">
        <v>11.27404189338683</v>
      </c>
      <c r="Y12" s="11">
        <v>12.668463736534454</v>
      </c>
      <c r="Z12" s="11">
        <v>12.239849569446786</v>
      </c>
      <c r="AA12" s="11">
        <v>12.429084733671694</v>
      </c>
      <c r="AB12" s="11">
        <v>12.567837099354158</v>
      </c>
      <c r="AC12" s="11"/>
      <c r="AD12" s="11">
        <f t="shared" si="4"/>
        <v>0.32798752990737157</v>
      </c>
      <c r="AE12" s="11">
        <v>7.3694831701321473</v>
      </c>
      <c r="AF12" s="11">
        <f t="shared" si="5"/>
        <v>7.6974707000395188</v>
      </c>
    </row>
    <row r="13" spans="1:32" x14ac:dyDescent="0.2">
      <c r="A13" t="str">
        <f>name!E9</f>
        <v>Caring, leisure and other service occupations</v>
      </c>
      <c r="B13" s="11">
        <v>116.30449746258321</v>
      </c>
      <c r="C13" s="11">
        <v>124.477200543908</v>
      </c>
      <c r="D13" s="11">
        <v>119.77238250458639</v>
      </c>
      <c r="E13" s="11">
        <v>121.75507671731933</v>
      </c>
      <c r="F13" s="11">
        <v>128.82655181365288</v>
      </c>
      <c r="G13" s="11"/>
      <c r="H13" s="11">
        <f t="shared" si="0"/>
        <v>9.054169309066495</v>
      </c>
      <c r="I13" s="11">
        <v>67.309730356680774</v>
      </c>
      <c r="J13" s="11">
        <f>SUM(H13:I13)</f>
        <v>76.363899665747269</v>
      </c>
      <c r="L13" s="10" t="str">
        <f>name!E9</f>
        <v>Caring, leisure and other service occupations</v>
      </c>
      <c r="M13" s="11">
        <v>21.368756405816729</v>
      </c>
      <c r="N13" s="11">
        <v>22.511480969861314</v>
      </c>
      <c r="O13" s="11">
        <v>22.604854077689421</v>
      </c>
      <c r="P13" s="11">
        <v>24.788973409207308</v>
      </c>
      <c r="Q13" s="11">
        <v>28.187788724184365</v>
      </c>
      <c r="R13" s="11"/>
      <c r="S13" s="11">
        <f t="shared" si="2"/>
        <v>5.5829346464949445</v>
      </c>
      <c r="T13" s="11">
        <v>11.083158671025089</v>
      </c>
      <c r="U13" s="11">
        <f>SUM(S13:T13)</f>
        <v>16.666093317520033</v>
      </c>
      <c r="W13" s="10" t="str">
        <f>name!E9</f>
        <v>Caring, leisure and other service occupations</v>
      </c>
      <c r="X13" s="11">
        <v>94.93574105676646</v>
      </c>
      <c r="Y13" s="11">
        <v>101.96571957404662</v>
      </c>
      <c r="Z13" s="11">
        <v>97.167528426897007</v>
      </c>
      <c r="AA13" s="11">
        <v>96.966103308112011</v>
      </c>
      <c r="AB13" s="11">
        <v>100.63876308946854</v>
      </c>
      <c r="AC13" s="11"/>
      <c r="AD13" s="11">
        <f t="shared" si="4"/>
        <v>3.4712346625715327</v>
      </c>
      <c r="AE13" s="11">
        <v>56.226571685655678</v>
      </c>
      <c r="AF13" s="11">
        <f>SUM(AD13:AE13)</f>
        <v>59.697806348227211</v>
      </c>
    </row>
    <row r="14" spans="1:32" x14ac:dyDescent="0.2">
      <c r="A14" t="str">
        <f>name!E10</f>
        <v>Sales and customer service occupations</v>
      </c>
      <c r="B14" s="11">
        <v>93.953892835311549</v>
      </c>
      <c r="C14" s="11">
        <v>88.514205881375275</v>
      </c>
      <c r="D14" s="11">
        <v>86.611671527341073</v>
      </c>
      <c r="E14" s="11">
        <v>86.351809055908035</v>
      </c>
      <c r="F14" s="11">
        <v>86.2205147106326</v>
      </c>
      <c r="G14" s="11"/>
      <c r="H14" s="11">
        <f t="shared" si="0"/>
        <v>-0.3911568167084738</v>
      </c>
      <c r="I14" s="11">
        <v>40.455945609676363</v>
      </c>
      <c r="J14" s="11">
        <f t="shared" si="1"/>
        <v>40.064788792967889</v>
      </c>
      <c r="L14" s="10" t="str">
        <f>name!E10</f>
        <v>Sales and customer service occupations</v>
      </c>
      <c r="M14" s="11">
        <v>33.567039064247794</v>
      </c>
      <c r="N14" s="11">
        <v>31.660860307083993</v>
      </c>
      <c r="O14" s="11">
        <v>32.235982037302726</v>
      </c>
      <c r="P14" s="11">
        <v>33.003817126512963</v>
      </c>
      <c r="Q14" s="11">
        <v>33.532717719974066</v>
      </c>
      <c r="R14" s="11"/>
      <c r="S14" s="11">
        <f t="shared" si="2"/>
        <v>1.2967356826713399</v>
      </c>
      <c r="T14" s="11">
        <v>10.939359022106599</v>
      </c>
      <c r="U14" s="11">
        <f t="shared" ref="U14:U15" si="6">SUM(S14:T14)</f>
        <v>12.236094704777939</v>
      </c>
      <c r="W14" s="10" t="str">
        <f>name!E10</f>
        <v>Sales and customer service occupations</v>
      </c>
      <c r="X14" s="11">
        <v>60.386853771063834</v>
      </c>
      <c r="Y14" s="11">
        <v>56.853345574291417</v>
      </c>
      <c r="Z14" s="11">
        <v>54.375689490038233</v>
      </c>
      <c r="AA14" s="11">
        <v>53.347991929395086</v>
      </c>
      <c r="AB14" s="11">
        <v>52.687796990658498</v>
      </c>
      <c r="AC14" s="11"/>
      <c r="AD14" s="11">
        <f t="shared" si="4"/>
        <v>-1.6878924993797355</v>
      </c>
      <c r="AE14" s="11">
        <v>29.516586587569765</v>
      </c>
      <c r="AF14" s="11">
        <f t="shared" ref="AF14:AF15" si="7">SUM(AD14:AE14)</f>
        <v>27.82869408819003</v>
      </c>
    </row>
    <row r="15" spans="1:32" x14ac:dyDescent="0.2">
      <c r="A15" t="str">
        <f>name!E11</f>
        <v>Process, plant and machine operatives</v>
      </c>
      <c r="B15" s="11">
        <v>82.756094795452327</v>
      </c>
      <c r="C15" s="11">
        <v>86.403731436592238</v>
      </c>
      <c r="D15" s="11">
        <v>80.349585509805507</v>
      </c>
      <c r="E15" s="11">
        <v>80.743841503750389</v>
      </c>
      <c r="F15" s="11">
        <v>76.085869003198411</v>
      </c>
      <c r="G15" s="11"/>
      <c r="H15" s="11">
        <f t="shared" si="0"/>
        <v>-4.2637165066070963</v>
      </c>
      <c r="I15" s="11">
        <v>36.774314475161333</v>
      </c>
      <c r="J15" s="11">
        <f t="shared" si="1"/>
        <v>32.510597968554237</v>
      </c>
      <c r="L15" s="10" t="str">
        <f>name!E11</f>
        <v>Process, plant and machine operatives</v>
      </c>
      <c r="M15" s="11">
        <v>70.298878207592821</v>
      </c>
      <c r="N15" s="11">
        <v>72.909635386798158</v>
      </c>
      <c r="O15" s="11">
        <v>69.121853926975547</v>
      </c>
      <c r="P15" s="11">
        <v>67.662530501198219</v>
      </c>
      <c r="Q15" s="11">
        <v>62.400156545684915</v>
      </c>
      <c r="R15" s="11"/>
      <c r="S15" s="11">
        <f t="shared" si="2"/>
        <v>-6.7216973812906318</v>
      </c>
      <c r="T15" s="11">
        <v>30.115255556545385</v>
      </c>
      <c r="U15" s="11">
        <f t="shared" si="6"/>
        <v>23.393558175254753</v>
      </c>
      <c r="W15" s="10" t="str">
        <f>name!E11</f>
        <v>Process, plant and machine operatives</v>
      </c>
      <c r="X15" s="11">
        <v>12.457216587859552</v>
      </c>
      <c r="Y15" s="11">
        <v>13.494096049794068</v>
      </c>
      <c r="Z15" s="11">
        <v>11.227731582829989</v>
      </c>
      <c r="AA15" s="11">
        <v>13.081311002552223</v>
      </c>
      <c r="AB15" s="11">
        <v>13.685712457513512</v>
      </c>
      <c r="AC15" s="11"/>
      <c r="AD15" s="11">
        <f t="shared" si="4"/>
        <v>2.457980874683523</v>
      </c>
      <c r="AE15" s="11">
        <v>6.6590589186159495</v>
      </c>
      <c r="AF15" s="11">
        <f t="shared" si="7"/>
        <v>9.1170397932994724</v>
      </c>
    </row>
    <row r="16" spans="1:32" x14ac:dyDescent="0.2">
      <c r="A16" t="str">
        <f>name!E12</f>
        <v>Elementary occupations</v>
      </c>
      <c r="B16" s="11">
        <v>128.31435522164418</v>
      </c>
      <c r="C16" s="11">
        <v>118.7270864073981</v>
      </c>
      <c r="D16" s="11">
        <v>109.83051987389273</v>
      </c>
      <c r="E16" s="11">
        <v>112.03044303169034</v>
      </c>
      <c r="F16" s="11">
        <v>106.48081645020531</v>
      </c>
      <c r="G16" s="11"/>
      <c r="H16" s="11">
        <f t="shared" si="0"/>
        <v>-3.3497034236874157</v>
      </c>
      <c r="I16" s="11">
        <v>51.465216820351522</v>
      </c>
      <c r="J16" s="11">
        <f>SUM(H16:I16)</f>
        <v>48.115513396664106</v>
      </c>
      <c r="L16" s="10" t="str">
        <f>name!E12</f>
        <v>Elementary occupations</v>
      </c>
      <c r="M16" s="11">
        <v>72.066799879559568</v>
      </c>
      <c r="N16" s="11">
        <v>62.242079884827689</v>
      </c>
      <c r="O16" s="11">
        <v>59.594061449805281</v>
      </c>
      <c r="P16" s="11">
        <v>62.362888595603238</v>
      </c>
      <c r="Q16" s="11">
        <v>59.1763929830514</v>
      </c>
      <c r="R16" s="11"/>
      <c r="S16" s="11">
        <f t="shared" si="2"/>
        <v>-0.41766846675388081</v>
      </c>
      <c r="T16" s="11">
        <v>22.904435085488149</v>
      </c>
      <c r="U16" s="11">
        <f>SUM(S16:T16)</f>
        <v>22.486766618734269</v>
      </c>
      <c r="W16" s="10" t="str">
        <f>name!E12</f>
        <v>Elementary occupations</v>
      </c>
      <c r="X16" s="11">
        <v>56.247555342084638</v>
      </c>
      <c r="Y16" s="11">
        <v>56.485006522570416</v>
      </c>
      <c r="Z16" s="11">
        <v>50.236458424087431</v>
      </c>
      <c r="AA16" s="11">
        <v>49.667554436087059</v>
      </c>
      <c r="AB16" s="11">
        <v>47.304423467153995</v>
      </c>
      <c r="AC16" s="11"/>
      <c r="AD16" s="11">
        <f t="shared" si="4"/>
        <v>-2.9320349569334354</v>
      </c>
      <c r="AE16" s="11">
        <v>28.560781734863369</v>
      </c>
      <c r="AF16" s="11">
        <f>SUM(AD16:AE16)</f>
        <v>25.628746777929933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1038.2930000000001</v>
      </c>
      <c r="C18" s="34">
        <f>SUM(C8:C16)</f>
        <v>1089.3149999999994</v>
      </c>
      <c r="D18" s="34">
        <f>SUM(D8:D16)</f>
        <v>1086.2270000000008</v>
      </c>
      <c r="E18" s="34">
        <f>SUM(E8:E16)</f>
        <v>1100.6840000000004</v>
      </c>
      <c r="F18" s="34">
        <f>SUM(F8:F16)</f>
        <v>1129.4899999999998</v>
      </c>
      <c r="G18" s="11"/>
      <c r="H18" s="34">
        <f>SUM(H8:H16)</f>
        <v>43.262999999998897</v>
      </c>
      <c r="I18" s="34">
        <f>SUM(I8:I16)</f>
        <v>528.02732271586103</v>
      </c>
      <c r="J18" s="34">
        <f>SUM(H18:I18)</f>
        <v>571.29032271585993</v>
      </c>
      <c r="L18" s="231" t="str">
        <f>name!E3</f>
        <v>All occupations</v>
      </c>
      <c r="M18" s="34">
        <f>SUM(M8:M16)</f>
        <v>550.54166827768029</v>
      </c>
      <c r="N18" s="34">
        <f>SUM(N8:N16)</f>
        <v>562.68321917003777</v>
      </c>
      <c r="O18" s="34">
        <f>SUM(O8:O16)</f>
        <v>565.52248555890674</v>
      </c>
      <c r="P18" s="34">
        <f>SUM(P8:P16)</f>
        <v>569.84383894017196</v>
      </c>
      <c r="Q18" s="34">
        <f>SUM(Q8:Q16)</f>
        <v>579.30381695386518</v>
      </c>
      <c r="R18" s="11"/>
      <c r="S18" s="34">
        <f>SUM(S8:S16)</f>
        <v>13.781331394958396</v>
      </c>
      <c r="T18" s="34">
        <f>SUM(T8:T16)</f>
        <v>227.30688904450773</v>
      </c>
      <c r="U18" s="34">
        <f>SUM(S18:T18)</f>
        <v>241.08822043946611</v>
      </c>
      <c r="W18" s="231" t="str">
        <f>name!E3</f>
        <v>All occupations</v>
      </c>
      <c r="X18" s="34">
        <f>SUM(X8:X16)</f>
        <v>487.75133172232</v>
      </c>
      <c r="Y18" s="34">
        <f>SUM(Y8:Y16)</f>
        <v>526.63178082996183</v>
      </c>
      <c r="Z18" s="34">
        <f>SUM(Z8:Z16)</f>
        <v>520.70451444109392</v>
      </c>
      <c r="AA18" s="34">
        <f>SUM(AA8:AA16)</f>
        <v>530.84016105982846</v>
      </c>
      <c r="AB18" s="34">
        <f>SUM(AB8:AB16)</f>
        <v>550.18618304613483</v>
      </c>
      <c r="AC18" s="11"/>
      <c r="AD18" s="34">
        <f>SUM(AD8:AD16)</f>
        <v>29.481668605040923</v>
      </c>
      <c r="AE18" s="34">
        <f>SUM(AE8:AE16)</f>
        <v>300.72043367135325</v>
      </c>
      <c r="AF18" s="34">
        <f>SUM(AD18:AE18)</f>
        <v>330.20210227639416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9.328724729857953</v>
      </c>
      <c r="C26" s="18">
        <f t="shared" si="8"/>
        <v>10.394399755780388</v>
      </c>
      <c r="D26" s="18">
        <f t="shared" si="8"/>
        <v>10.848009589597538</v>
      </c>
      <c r="E26" s="18">
        <f t="shared" si="8"/>
        <v>10.004599715076465</v>
      </c>
      <c r="F26" s="18">
        <f t="shared" si="8"/>
        <v>10.610204076348101</v>
      </c>
      <c r="G26" s="11"/>
      <c r="H26" s="40">
        <f>IF(D8&gt;0,(H8/D8)*100,0)</f>
        <v>1.7034003273372436</v>
      </c>
      <c r="I26" s="40">
        <f>IF(D8&gt;0,(I8/D8)*100,0)</f>
        <v>49.739624157724208</v>
      </c>
      <c r="J26" s="40">
        <f>IF(D8&gt;0,(J8/D8)*100,0)</f>
        <v>51.44302448506145</v>
      </c>
      <c r="L26" t="str">
        <f>$A$8</f>
        <v>Managers, directors and senior officials</v>
      </c>
      <c r="M26" s="18">
        <f t="shared" ref="M26:Q26" si="9">M8/M$18*100</f>
        <v>12.241381246571468</v>
      </c>
      <c r="N26" s="18">
        <f t="shared" si="9"/>
        <v>13.44914284621275</v>
      </c>
      <c r="O26" s="18">
        <f t="shared" si="9"/>
        <v>14.005822458555848</v>
      </c>
      <c r="P26" s="18">
        <f t="shared" si="9"/>
        <v>12.931178729164525</v>
      </c>
      <c r="Q26" s="18">
        <f t="shared" si="9"/>
        <v>13.512220915567161</v>
      </c>
      <c r="R26" s="11"/>
      <c r="S26" s="40">
        <f>IF(O8&gt;0,(S8/O8)*100,0)</f>
        <v>-1.1732228469397639</v>
      </c>
      <c r="T26" s="40">
        <f>IF(O8&gt;0,(T8/O8)*100,0)</f>
        <v>45.094214440140703</v>
      </c>
      <c r="U26" s="40">
        <f>IF(O8&gt;0,(U8/O8)*100,0)</f>
        <v>43.920991593200945</v>
      </c>
      <c r="W26" t="str">
        <f>$A$8</f>
        <v>Managers, directors and senior officials</v>
      </c>
      <c r="X26" s="18">
        <f t="shared" ref="X26:AB26" si="10">X8/X$18*100</f>
        <v>6.041109353865048</v>
      </c>
      <c r="Y26" s="18">
        <f t="shared" si="10"/>
        <v>7.130539239893861</v>
      </c>
      <c r="Z26" s="18">
        <f t="shared" si="10"/>
        <v>7.4183981054335266</v>
      </c>
      <c r="AA26" s="18">
        <f t="shared" si="10"/>
        <v>6.8629892215898343</v>
      </c>
      <c r="AB26" s="18">
        <f t="shared" si="10"/>
        <v>7.5546031113870855</v>
      </c>
      <c r="AC26" s="11"/>
      <c r="AD26" s="40">
        <f>IF(Z8&gt;0,(AD8/Z8)*100,0)</f>
        <v>7.6018786850565832</v>
      </c>
      <c r="AE26" s="40">
        <f>IF(Z8&gt;0,(AE8/Z8)*100,0)</f>
        <v>59.264976288279158</v>
      </c>
      <c r="AF26" s="40">
        <f>IF(Z8&gt;0,(AF8/Z8)*100,0)</f>
        <v>66.866854973335748</v>
      </c>
    </row>
    <row r="27" spans="1:32" x14ac:dyDescent="0.2">
      <c r="A27" t="str">
        <f>$A$9</f>
        <v>Professional occupations</v>
      </c>
      <c r="B27" s="18">
        <f t="shared" si="8"/>
        <v>17.888509147023203</v>
      </c>
      <c r="C27" s="18">
        <f t="shared" si="8"/>
        <v>19.859370330263172</v>
      </c>
      <c r="D27" s="18">
        <f t="shared" si="8"/>
        <v>21.151972327101028</v>
      </c>
      <c r="E27" s="18">
        <f t="shared" si="8"/>
        <v>22.178989208992011</v>
      </c>
      <c r="F27" s="18">
        <f t="shared" si="8"/>
        <v>23.788079287333776</v>
      </c>
      <c r="G27" s="11"/>
      <c r="H27" s="40">
        <f t="shared" ref="H27:H36" si="11">IF(D9&gt;0,(H9/D9)*100,0)</f>
        <v>16.941942691362701</v>
      </c>
      <c r="I27" s="40">
        <f t="shared" ref="I27:I36" si="12">IF(D9&gt;0,(I9/D9)*100,0)</f>
        <v>48.969754282673605</v>
      </c>
      <c r="J27" s="40">
        <f t="shared" ref="J27:J36" si="13">IF(D9&gt;0,(J9/D9)*100,0)</f>
        <v>65.911696974036317</v>
      </c>
      <c r="L27" t="str">
        <f>$A$9</f>
        <v>Professional occupations</v>
      </c>
      <c r="M27" s="18">
        <f t="shared" ref="M27:Q27" si="14">M9/M$18*100</f>
        <v>18.62987491419895</v>
      </c>
      <c r="N27" s="18">
        <f t="shared" si="14"/>
        <v>20.543747882904391</v>
      </c>
      <c r="O27" s="18">
        <f t="shared" si="14"/>
        <v>21.583826221431256</v>
      </c>
      <c r="P27" s="18">
        <f t="shared" si="14"/>
        <v>23.454470299002924</v>
      </c>
      <c r="Q27" s="18">
        <f t="shared" si="14"/>
        <v>25.182678269629861</v>
      </c>
      <c r="R27" s="11"/>
      <c r="S27" s="40">
        <f t="shared" ref="S27:S34" si="15">IF(O9&gt;0,(S9/O9)*100,0)</f>
        <v>19.517085458665111</v>
      </c>
      <c r="T27" s="40">
        <f t="shared" ref="T27:T34" si="16">IF(O9&gt;0,(T9/O9)*100,0)</f>
        <v>41.365444865449255</v>
      </c>
      <c r="U27" s="40">
        <f t="shared" ref="U27:U34" si="17">IF(O9&gt;0,(U9/O9)*100,0)</f>
        <v>60.88253032411437</v>
      </c>
      <c r="W27" t="str">
        <f>$A$9</f>
        <v>Professional occupations</v>
      </c>
      <c r="X27" s="18">
        <f t="shared" ref="X27:AB27" si="18">X9/X$18*100</f>
        <v>17.051704161122593</v>
      </c>
      <c r="Y27" s="18">
        <f t="shared" si="18"/>
        <v>19.128142594935493</v>
      </c>
      <c r="Z27" s="18">
        <f t="shared" si="18"/>
        <v>20.682947993824282</v>
      </c>
      <c r="AA27" s="18">
        <f t="shared" si="18"/>
        <v>20.809791672437303</v>
      </c>
      <c r="AB27" s="18">
        <f t="shared" si="18"/>
        <v>22.319673612201903</v>
      </c>
      <c r="AC27" s="11"/>
      <c r="AD27" s="40">
        <f t="shared" ref="AD27:AD34" si="19">IF(Z9&gt;0,(AD9/Z9)*100,0)</f>
        <v>14.023334199155604</v>
      </c>
      <c r="AE27" s="40">
        <f t="shared" ref="AE27:AE34" si="20">IF(Z9&gt;0,(AE9/Z9)*100,0)</f>
        <v>57.588306358421995</v>
      </c>
      <c r="AF27" s="40">
        <f t="shared" ref="AF27:AF34" si="21">IF(Z9&gt;0,(AF9/Z9)*100,0)</f>
        <v>71.611640557577587</v>
      </c>
    </row>
    <row r="28" spans="1:32" x14ac:dyDescent="0.2">
      <c r="A28" t="str">
        <f>$A$10</f>
        <v>Associate professional occupations</v>
      </c>
      <c r="B28" s="18">
        <f t="shared" si="8"/>
        <v>11.404584159244187</v>
      </c>
      <c r="C28" s="18">
        <f t="shared" si="8"/>
        <v>11.716233339531501</v>
      </c>
      <c r="D28" s="18">
        <f t="shared" si="8"/>
        <v>12.376803913926226</v>
      </c>
      <c r="E28" s="18">
        <f t="shared" si="8"/>
        <v>12.824116725970141</v>
      </c>
      <c r="F28" s="18">
        <f t="shared" si="8"/>
        <v>13.551310222350175</v>
      </c>
      <c r="G28" s="11"/>
      <c r="H28" s="40">
        <f t="shared" si="11"/>
        <v>13.850403331826641</v>
      </c>
      <c r="I28" s="40">
        <f t="shared" si="12"/>
        <v>49.820572680068359</v>
      </c>
      <c r="J28" s="40">
        <f t="shared" si="13"/>
        <v>63.670976011895</v>
      </c>
      <c r="L28" t="str">
        <f>$A$10</f>
        <v>Associate professional occupations</v>
      </c>
      <c r="M28" s="18">
        <f t="shared" ref="M28:Q28" si="22">M10/M$18*100</f>
        <v>12.16858887868878</v>
      </c>
      <c r="N28" s="18">
        <f t="shared" si="22"/>
        <v>12.328216319175658</v>
      </c>
      <c r="O28" s="18">
        <f t="shared" si="22"/>
        <v>12.956278377385786</v>
      </c>
      <c r="P28" s="18">
        <f t="shared" si="22"/>
        <v>12.212526237321224</v>
      </c>
      <c r="Q28" s="18">
        <f t="shared" si="22"/>
        <v>12.331787815797954</v>
      </c>
      <c r="R28" s="11"/>
      <c r="S28" s="40">
        <f t="shared" si="15"/>
        <v>-2.5005231455833181</v>
      </c>
      <c r="T28" s="40">
        <f t="shared" si="16"/>
        <v>35.829707310263366</v>
      </c>
      <c r="U28" s="40">
        <f t="shared" si="17"/>
        <v>33.329184164680051</v>
      </c>
      <c r="W28" t="str">
        <f>$A$10</f>
        <v>Associate professional occupations</v>
      </c>
      <c r="X28" s="18">
        <f t="shared" ref="X28:AB28" si="23">X10/X$18*100</f>
        <v>10.542225810923975</v>
      </c>
      <c r="Y28" s="18">
        <f t="shared" si="23"/>
        <v>11.062356065887382</v>
      </c>
      <c r="Z28" s="18">
        <f t="shared" si="23"/>
        <v>11.747453044469452</v>
      </c>
      <c r="AA28" s="18">
        <f t="shared" si="23"/>
        <v>13.480644052793325</v>
      </c>
      <c r="AB28" s="18">
        <f t="shared" si="23"/>
        <v>14.835373702579785</v>
      </c>
      <c r="AC28" s="11"/>
      <c r="AD28" s="40">
        <f t="shared" si="19"/>
        <v>33.436029148772199</v>
      </c>
      <c r="AE28" s="40">
        <f t="shared" si="20"/>
        <v>66.579247142144865</v>
      </c>
      <c r="AF28" s="40">
        <f t="shared" si="21"/>
        <v>100.01527629091707</v>
      </c>
    </row>
    <row r="29" spans="1:32" x14ac:dyDescent="0.2">
      <c r="A29" t="str">
        <f>$A$11</f>
        <v>Administrative and secretarial occupations</v>
      </c>
      <c r="B29" s="18">
        <f t="shared" si="8"/>
        <v>10.697723022190548</v>
      </c>
      <c r="C29" s="18">
        <f t="shared" si="8"/>
        <v>10.063806061038635</v>
      </c>
      <c r="D29" s="18">
        <f t="shared" si="8"/>
        <v>10.420163654996077</v>
      </c>
      <c r="E29" s="18">
        <f t="shared" si="8"/>
        <v>10.262359548108115</v>
      </c>
      <c r="F29" s="18">
        <f t="shared" si="8"/>
        <v>9.3732046368224555</v>
      </c>
      <c r="G29" s="11"/>
      <c r="H29" s="40">
        <f t="shared" si="11"/>
        <v>-6.4647405294024338</v>
      </c>
      <c r="I29" s="40">
        <f t="shared" si="12"/>
        <v>49.933177613896504</v>
      </c>
      <c r="J29" s="40">
        <f t="shared" si="13"/>
        <v>43.46843708449407</v>
      </c>
      <c r="L29" t="str">
        <f>$A$11</f>
        <v>Administrative and secretarial occupations</v>
      </c>
      <c r="M29" s="18">
        <f t="shared" ref="M29:Q29" si="24">M11/M$18*100</f>
        <v>4.1194227016537885</v>
      </c>
      <c r="N29" s="18">
        <f t="shared" si="24"/>
        <v>3.7331566725646068</v>
      </c>
      <c r="O29" s="18">
        <f t="shared" si="24"/>
        <v>4.4602771513113186</v>
      </c>
      <c r="P29" s="18">
        <f t="shared" si="24"/>
        <v>4.5744008106336862</v>
      </c>
      <c r="Q29" s="18">
        <f t="shared" si="24"/>
        <v>4.9290333341169088</v>
      </c>
      <c r="R29" s="11"/>
      <c r="S29" s="40">
        <f t="shared" si="15"/>
        <v>13.202605337618886</v>
      </c>
      <c r="T29" s="40">
        <f t="shared" si="16"/>
        <v>38.731860249329564</v>
      </c>
      <c r="U29" s="40">
        <f t="shared" si="17"/>
        <v>51.934465586948455</v>
      </c>
      <c r="W29" t="str">
        <f>$A$11</f>
        <v>Administrative and secretarial occupations</v>
      </c>
      <c r="X29" s="18">
        <f t="shared" ref="X29:AB29" si="25">X11/X$18*100</f>
        <v>18.122876368489827</v>
      </c>
      <c r="Y29" s="18">
        <f t="shared" si="25"/>
        <v>16.827830388870698</v>
      </c>
      <c r="Z29" s="18">
        <f t="shared" si="25"/>
        <v>16.893028275404681</v>
      </c>
      <c r="AA29" s="18">
        <f t="shared" si="25"/>
        <v>16.368243165173809</v>
      </c>
      <c r="AB29" s="18">
        <f t="shared" si="25"/>
        <v>14.0525758718472</v>
      </c>
      <c r="AC29" s="11"/>
      <c r="AD29" s="40">
        <f t="shared" si="19"/>
        <v>-12.104474601830562</v>
      </c>
      <c r="AE29" s="40">
        <f t="shared" si="20"/>
        <v>53.14522521931103</v>
      </c>
      <c r="AF29" s="40">
        <f t="shared" si="21"/>
        <v>41.040750617480477</v>
      </c>
    </row>
    <row r="30" spans="1:32" x14ac:dyDescent="0.2">
      <c r="A30" t="str">
        <f>$A$12</f>
        <v>Skilled trades occupations</v>
      </c>
      <c r="B30" s="18">
        <f t="shared" si="8"/>
        <v>10.101466276319778</v>
      </c>
      <c r="C30" s="18">
        <f t="shared" si="8"/>
        <v>9.582231395107959</v>
      </c>
      <c r="D30" s="18">
        <f t="shared" si="8"/>
        <v>8.6946448666070459</v>
      </c>
      <c r="E30" s="18">
        <f t="shared" si="8"/>
        <v>8.308839345876093</v>
      </c>
      <c r="F30" s="18">
        <f t="shared" si="8"/>
        <v>7.474256024842302</v>
      </c>
      <c r="G30" s="11"/>
      <c r="H30" s="40">
        <f t="shared" si="11"/>
        <v>-10.612267885340241</v>
      </c>
      <c r="I30" s="40">
        <f t="shared" si="12"/>
        <v>39.603781778039703</v>
      </c>
      <c r="J30" s="40">
        <f t="shared" si="13"/>
        <v>28.991513892699462</v>
      </c>
      <c r="L30" t="str">
        <f>$A$12</f>
        <v>Skilled trades occupations</v>
      </c>
      <c r="M30" s="18">
        <f t="shared" ref="M30:Q30" si="26">M12/M$18*100</f>
        <v>17.003031876560524</v>
      </c>
      <c r="N30" s="18">
        <f t="shared" si="26"/>
        <v>16.299085712981089</v>
      </c>
      <c r="O30" s="18">
        <f t="shared" si="26"/>
        <v>14.535890724930404</v>
      </c>
      <c r="P30" s="18">
        <f t="shared" si="26"/>
        <v>13.86783099718448</v>
      </c>
      <c r="Q30" s="18">
        <f t="shared" si="26"/>
        <v>12.403359890404346</v>
      </c>
      <c r="R30" s="11"/>
      <c r="S30" s="40">
        <f t="shared" si="15"/>
        <v>-12.591391149667128</v>
      </c>
      <c r="T30" s="40">
        <f t="shared" si="16"/>
        <v>36.535746008181299</v>
      </c>
      <c r="U30" s="40">
        <f t="shared" si="17"/>
        <v>23.944354858514171</v>
      </c>
      <c r="W30" t="str">
        <f>$A$12</f>
        <v>Skilled trades occupations</v>
      </c>
      <c r="X30" s="18">
        <f t="shared" ref="X30:AB30" si="27">X12/X$18*100</f>
        <v>2.3114323139983175</v>
      </c>
      <c r="Y30" s="18">
        <f t="shared" si="27"/>
        <v>2.4055638489134079</v>
      </c>
      <c r="Z30" s="18">
        <f t="shared" si="27"/>
        <v>2.3506325046143712</v>
      </c>
      <c r="AA30" s="18">
        <f t="shared" si="27"/>
        <v>2.3413987195047343</v>
      </c>
      <c r="AB30" s="18">
        <f t="shared" si="27"/>
        <v>2.2842880258772884</v>
      </c>
      <c r="AC30" s="11"/>
      <c r="AD30" s="40">
        <f t="shared" si="19"/>
        <v>2.6796696155980277</v>
      </c>
      <c r="AE30" s="40">
        <f t="shared" si="20"/>
        <v>60.208935806922923</v>
      </c>
      <c r="AF30" s="40">
        <f t="shared" si="21"/>
        <v>62.888605422520946</v>
      </c>
    </row>
    <row r="31" spans="1:32" x14ac:dyDescent="0.2">
      <c r="A31" t="str">
        <f>$A$13</f>
        <v>Caring, leisure and other service occupations</v>
      </c>
      <c r="B31" s="18">
        <f t="shared" si="8"/>
        <v>11.201510311885295</v>
      </c>
      <c r="C31" s="18">
        <f t="shared" si="8"/>
        <v>11.427107911293618</v>
      </c>
      <c r="D31" s="18">
        <f t="shared" si="8"/>
        <v>11.026459709120314</v>
      </c>
      <c r="E31" s="18">
        <f t="shared" si="8"/>
        <v>11.061764931380786</v>
      </c>
      <c r="F31" s="18">
        <f t="shared" si="8"/>
        <v>11.405727524250141</v>
      </c>
      <c r="G31" s="11"/>
      <c r="H31" s="40">
        <f t="shared" si="11"/>
        <v>7.5594800067701655</v>
      </c>
      <c r="I31" s="40">
        <f t="shared" si="12"/>
        <v>56.198039104802234</v>
      </c>
      <c r="J31" s="40">
        <f t="shared" si="13"/>
        <v>63.7575191115724</v>
      </c>
      <c r="L31" t="str">
        <f>$A$13</f>
        <v>Caring, leisure and other service occupations</v>
      </c>
      <c r="M31" s="18">
        <f t="shared" ref="M31:Q31" si="28">M13/M$18*100</f>
        <v>3.8814058294019684</v>
      </c>
      <c r="N31" s="18">
        <f t="shared" si="28"/>
        <v>4.0007379290724048</v>
      </c>
      <c r="O31" s="18">
        <f t="shared" si="28"/>
        <v>3.9971627397536653</v>
      </c>
      <c r="P31" s="18">
        <f t="shared" si="28"/>
        <v>4.3501344956736316</v>
      </c>
      <c r="Q31" s="18">
        <f t="shared" si="28"/>
        <v>4.8658040736557409</v>
      </c>
      <c r="R31" s="11"/>
      <c r="S31" s="40">
        <f t="shared" si="15"/>
        <v>24.697945969070421</v>
      </c>
      <c r="T31" s="40">
        <f t="shared" si="16"/>
        <v>49.029994323051014</v>
      </c>
      <c r="U31" s="40">
        <f t="shared" si="17"/>
        <v>73.727940292121431</v>
      </c>
      <c r="W31" t="str">
        <f>$A$13</f>
        <v>Caring, leisure and other service occupations</v>
      </c>
      <c r="X31" s="18">
        <f t="shared" ref="X31:AB31" si="29">X13/X$18*100</f>
        <v>19.463963475309175</v>
      </c>
      <c r="Y31" s="18">
        <f t="shared" si="29"/>
        <v>19.361862175000255</v>
      </c>
      <c r="Z31" s="18">
        <f t="shared" si="29"/>
        <v>18.660780871314941</v>
      </c>
      <c r="AA31" s="18">
        <f t="shared" si="29"/>
        <v>18.266534904691099</v>
      </c>
      <c r="AB31" s="18">
        <f t="shared" si="29"/>
        <v>18.291764895344468</v>
      </c>
      <c r="AC31" s="11"/>
      <c r="AD31" s="40">
        <f t="shared" si="19"/>
        <v>3.5724225147736268</v>
      </c>
      <c r="AE31" s="40">
        <f t="shared" si="20"/>
        <v>57.865598308345533</v>
      </c>
      <c r="AF31" s="40">
        <f t="shared" si="21"/>
        <v>61.438020823119153</v>
      </c>
    </row>
    <row r="32" spans="1:32" x14ac:dyDescent="0.2">
      <c r="A32" t="str">
        <f>$A$14</f>
        <v>Sales and customer service occupations</v>
      </c>
      <c r="B32" s="18">
        <f t="shared" si="8"/>
        <v>9.048880502450805</v>
      </c>
      <c r="C32" s="18">
        <f t="shared" si="8"/>
        <v>8.1256758496280064</v>
      </c>
      <c r="D32" s="18">
        <f t="shared" si="8"/>
        <v>7.97362535891126</v>
      </c>
      <c r="E32" s="18">
        <f t="shared" si="8"/>
        <v>7.8452861180782136</v>
      </c>
      <c r="F32" s="18">
        <f t="shared" si="8"/>
        <v>7.633579288938602</v>
      </c>
      <c r="H32" s="40">
        <f t="shared" si="11"/>
        <v>-0.45162136904954625</v>
      </c>
      <c r="I32" s="40">
        <f t="shared" si="12"/>
        <v>46.709577238565892</v>
      </c>
      <c r="J32" s="40">
        <f t="shared" si="13"/>
        <v>46.257955869516351</v>
      </c>
      <c r="L32" t="str">
        <f>$A$14</f>
        <v>Sales and customer service occupations</v>
      </c>
      <c r="M32" s="18">
        <f t="shared" ref="M32:Q32" si="30">M14/M$18*100</f>
        <v>6.097093280742806</v>
      </c>
      <c r="N32" s="18">
        <f t="shared" si="30"/>
        <v>5.6267646214479283</v>
      </c>
      <c r="O32" s="18">
        <f t="shared" si="30"/>
        <v>5.7002122568908744</v>
      </c>
      <c r="P32" s="18">
        <f t="shared" si="30"/>
        <v>5.7917300971254404</v>
      </c>
      <c r="Q32" s="18">
        <f t="shared" si="30"/>
        <v>5.7884510232123247</v>
      </c>
      <c r="S32" s="40">
        <f t="shared" si="15"/>
        <v>4.0226343381466947</v>
      </c>
      <c r="T32" s="40">
        <f t="shared" si="16"/>
        <v>33.935243571757262</v>
      </c>
      <c r="U32" s="40">
        <f t="shared" si="17"/>
        <v>37.957877909903956</v>
      </c>
      <c r="W32" t="str">
        <f>$A$14</f>
        <v>Sales and customer service occupations</v>
      </c>
      <c r="X32" s="18">
        <f t="shared" ref="X32:AB32" si="31">X14/X$18*100</f>
        <v>12.380664048179876</v>
      </c>
      <c r="Y32" s="18">
        <f t="shared" si="31"/>
        <v>10.795654125676124</v>
      </c>
      <c r="Z32" s="18">
        <f t="shared" si="31"/>
        <v>10.442715202575727</v>
      </c>
      <c r="AA32" s="18">
        <f t="shared" si="31"/>
        <v>10.049727929945091</v>
      </c>
      <c r="AB32" s="18">
        <f t="shared" si="31"/>
        <v>9.5763577156644928</v>
      </c>
      <c r="AD32" s="40">
        <f t="shared" si="19"/>
        <v>-3.1041307525653754</v>
      </c>
      <c r="AE32" s="40">
        <f t="shared" si="20"/>
        <v>54.282689312799029</v>
      </c>
      <c r="AF32" s="40">
        <f t="shared" si="21"/>
        <v>51.178558560233647</v>
      </c>
    </row>
    <row r="33" spans="1:32" x14ac:dyDescent="0.2">
      <c r="A33" t="str">
        <f>$A$15</f>
        <v>Process, plant and machine operatives</v>
      </c>
      <c r="B33" s="18">
        <f t="shared" si="8"/>
        <v>7.9703989909835</v>
      </c>
      <c r="C33" s="18">
        <f t="shared" si="8"/>
        <v>7.9319325848438966</v>
      </c>
      <c r="D33" s="18">
        <f t="shared" si="8"/>
        <v>7.3971265223388345</v>
      </c>
      <c r="E33" s="18">
        <f t="shared" si="8"/>
        <v>7.3357877014429533</v>
      </c>
      <c r="F33" s="18">
        <f t="shared" si="8"/>
        <v>6.7363030220009401</v>
      </c>
      <c r="G33" s="11"/>
      <c r="H33" s="40">
        <f t="shared" si="11"/>
        <v>-5.306457375672176</v>
      </c>
      <c r="I33" s="40">
        <f t="shared" si="12"/>
        <v>45.767895679652959</v>
      </c>
      <c r="J33" s="40">
        <f t="shared" si="13"/>
        <v>40.461438303980778</v>
      </c>
      <c r="L33" t="str">
        <f>$A$15</f>
        <v>Process, plant and machine operatives</v>
      </c>
      <c r="M33" s="18">
        <f t="shared" ref="M33:Q33" si="32">M15/M$18*100</f>
        <v>12.76903861382854</v>
      </c>
      <c r="N33" s="18">
        <f t="shared" si="32"/>
        <v>12.957492404756705</v>
      </c>
      <c r="O33" s="18">
        <f t="shared" si="32"/>
        <v>12.222653509287488</v>
      </c>
      <c r="P33" s="18">
        <f t="shared" si="32"/>
        <v>11.873872432672229</v>
      </c>
      <c r="Q33" s="18">
        <f t="shared" si="32"/>
        <v>10.771576972132115</v>
      </c>
      <c r="R33" s="11"/>
      <c r="S33" s="40">
        <f t="shared" si="15"/>
        <v>-9.7244170973652331</v>
      </c>
      <c r="T33" s="40">
        <f t="shared" si="16"/>
        <v>43.568356237031693</v>
      </c>
      <c r="U33" s="40">
        <f t="shared" si="17"/>
        <v>33.84393913966646</v>
      </c>
      <c r="W33" t="str">
        <f>$A$15</f>
        <v>Process, plant and machine operatives</v>
      </c>
      <c r="X33" s="18">
        <f t="shared" ref="X33:AB33" si="33">X15/X$18*100</f>
        <v>2.5540097540833631</v>
      </c>
      <c r="Y33" s="18">
        <f t="shared" si="33"/>
        <v>2.5623398626888081</v>
      </c>
      <c r="Z33" s="18">
        <f t="shared" si="33"/>
        <v>2.1562577760404946</v>
      </c>
      <c r="AA33" s="18">
        <f t="shared" si="33"/>
        <v>2.464265510061491</v>
      </c>
      <c r="AB33" s="18">
        <f t="shared" si="33"/>
        <v>2.4874693111596957</v>
      </c>
      <c r="AC33" s="11"/>
      <c r="AD33" s="40">
        <f t="shared" si="19"/>
        <v>21.892052339783316</v>
      </c>
      <c r="AE33" s="40">
        <f t="shared" si="20"/>
        <v>59.309032011411077</v>
      </c>
      <c r="AF33" s="40">
        <f t="shared" si="21"/>
        <v>81.201084351194382</v>
      </c>
    </row>
    <row r="34" spans="1:32" x14ac:dyDescent="0.2">
      <c r="A34" t="str">
        <f>$A$16</f>
        <v>Elementary occupations</v>
      </c>
      <c r="B34" s="18">
        <f t="shared" si="8"/>
        <v>12.358202860044724</v>
      </c>
      <c r="C34" s="18">
        <f t="shared" si="8"/>
        <v>10.899242772512833</v>
      </c>
      <c r="D34" s="18">
        <f t="shared" si="8"/>
        <v>10.111194057401688</v>
      </c>
      <c r="E34" s="18">
        <f t="shared" si="8"/>
        <v>10.178256705075235</v>
      </c>
      <c r="F34" s="18">
        <f t="shared" si="8"/>
        <v>9.4273359171135045</v>
      </c>
      <c r="G34" s="11"/>
      <c r="H34" s="40">
        <f t="shared" si="11"/>
        <v>-3.0498839735380852</v>
      </c>
      <c r="I34" s="40">
        <f t="shared" si="12"/>
        <v>46.858757364932643</v>
      </c>
      <c r="J34" s="40">
        <f t="shared" si="13"/>
        <v>43.808873391394556</v>
      </c>
      <c r="L34" t="str">
        <f>$A$16</f>
        <v>Elementary occupations</v>
      </c>
      <c r="M34" s="18">
        <f t="shared" ref="M34:Q34" si="34">M16/M$18*100</f>
        <v>13.090162658353185</v>
      </c>
      <c r="N34" s="18">
        <f t="shared" si="34"/>
        <v>11.061655610884442</v>
      </c>
      <c r="O34" s="18">
        <f t="shared" si="34"/>
        <v>10.537876560453361</v>
      </c>
      <c r="P34" s="18">
        <f t="shared" si="34"/>
        <v>10.943855901221866</v>
      </c>
      <c r="Q34" s="18">
        <f t="shared" si="34"/>
        <v>10.215087705483583</v>
      </c>
      <c r="R34" s="11"/>
      <c r="S34" s="40">
        <f t="shared" si="15"/>
        <v>-0.70085585139330275</v>
      </c>
      <c r="T34" s="40">
        <f t="shared" si="16"/>
        <v>38.434089787251757</v>
      </c>
      <c r="U34" s="40">
        <f t="shared" si="17"/>
        <v>37.733233935858458</v>
      </c>
      <c r="W34" t="str">
        <f>$A$16</f>
        <v>Elementary occupations</v>
      </c>
      <c r="X34" s="18">
        <f t="shared" ref="X34:AB34" si="35">X16/X$18*100</f>
        <v>11.532014714027831</v>
      </c>
      <c r="Y34" s="18">
        <f t="shared" si="35"/>
        <v>10.72571169813396</v>
      </c>
      <c r="Z34" s="18">
        <f t="shared" si="35"/>
        <v>9.6477862263225234</v>
      </c>
      <c r="AA34" s="18">
        <f t="shared" si="35"/>
        <v>9.3564048238033113</v>
      </c>
      <c r="AB34" s="18">
        <f t="shared" si="35"/>
        <v>8.5978937539380862</v>
      </c>
      <c r="AC34" s="11"/>
      <c r="AD34" s="40">
        <f t="shared" si="19"/>
        <v>-5.8364682720698724</v>
      </c>
      <c r="AE34" s="40">
        <f t="shared" si="20"/>
        <v>56.852697484679801</v>
      </c>
      <c r="AF34" s="40">
        <f t="shared" si="21"/>
        <v>51.016229212609929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3.982869142453545</v>
      </c>
      <c r="I36" s="43">
        <f t="shared" si="12"/>
        <v>48.611139542274373</v>
      </c>
      <c r="J36" s="43">
        <f t="shared" si="13"/>
        <v>52.594008684727925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2.4369201485133321</v>
      </c>
      <c r="T36" s="43">
        <f t="shared" ref="T36" si="37">IF(O18&gt;0,(T18/O18)*100,0)</f>
        <v>40.194138137559641</v>
      </c>
      <c r="U36" s="43">
        <f t="shared" ref="U36" si="38">IF(O18&gt;0,(U18/O18)*100,0)</f>
        <v>42.631058286072971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5.6618807380008063</v>
      </c>
      <c r="AE36" s="43">
        <f t="shared" ref="AE36" si="40">IF(Z18&gt;0,(AE18/Z18)*100,0)</f>
        <v>57.752607348552779</v>
      </c>
      <c r="AF36" s="43">
        <f t="shared" ref="AF36" si="41">IF(Z18&gt;0,(AF18/Z18)*100,0)</f>
        <v>63.414488086553575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Derbyshire and Nottinghamshire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Derbyshire and Nottinghamshire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Derbyshire and Nottinghamshire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3.9806849032933522</v>
      </c>
      <c r="C46" s="18">
        <f t="shared" si="42"/>
        <v>4.0681309954920808</v>
      </c>
      <c r="D46" s="18">
        <f t="shared" si="42"/>
        <v>-1.3451721032396446</v>
      </c>
      <c r="E46" s="18">
        <f t="shared" si="42"/>
        <v>0.84964543811190119</v>
      </c>
      <c r="F46" s="18">
        <f>IF(F$6-D$6 &lt;&gt; 0,(EXP(LN(F8/D8)/(F$6-D$6))-1)*100,0)</f>
        <v>0.11266709766128979</v>
      </c>
      <c r="H46" s="18">
        <f>IF($F$6-$D$6 &lt;&gt; 0,(EXP(LN(1+(H26/100))/($F$6-$D$6))-1)*100,0)</f>
        <v>0.11266709766128979</v>
      </c>
      <c r="I46" s="18">
        <f>IF($F$6-$D$6 &lt;&gt; 0,(EXP(LN(1+(I26/100))/($F$6-$D$6))-1)*100,0)</f>
        <v>2.7280669289047044</v>
      </c>
      <c r="J46" s="18">
        <f>IF($F$6-$D$6 &lt;&gt; 0,(EXP(LN(1+(J26/100))/($F$6-$D$6))-1)*100,0)</f>
        <v>2.8055635955774427</v>
      </c>
      <c r="L46" t="str">
        <f>$A$8</f>
        <v>Managers, directors and senior officials</v>
      </c>
      <c r="M46" s="18">
        <f t="shared" ref="M46:M54" si="43">IF(N$6-M$6 &lt;&gt; 0,(EXP(LN(N8/M8)/(N$6-M$6))-1)*100,0)</f>
        <v>2.9400767810226824</v>
      </c>
      <c r="N46" s="18">
        <f t="shared" ref="N46:N54" si="44">IF(O$6-N$6 &lt;&gt; 0,(EXP(LN(O8/N8)/(O$6-N$6))-1)*100,0)</f>
        <v>4.6646256558751098</v>
      </c>
      <c r="O46" s="18">
        <f t="shared" ref="O46:O54" si="45">IF(P$6-O$6 &lt;&gt; 0,(EXP(LN(P8/O8)/(P$6-O$6))-1)*100,0)</f>
        <v>-1.4340083864033182</v>
      </c>
      <c r="P46" s="18">
        <f t="shared" ref="P46:P54" si="46">IF(Q$6-P$6 &lt;&gt; 0,(EXP(LN(Q8/P8)/(Q$6-P$6))-1)*100,0)</f>
        <v>0.60600772637167122</v>
      </c>
      <c r="Q46" s="18">
        <f>IF(Q$6-O$6 &lt;&gt; 0,(EXP(LN(Q8/O8)/(Q$6-O$6))-1)*100,0)</f>
        <v>-7.8646351786870738E-2</v>
      </c>
      <c r="S46" s="18">
        <f>IF($F$6-$D$6 &lt;&gt; 0,(EXP(LN(1+(S26/100))/($F$6-$D$6))-1)*100,0)</f>
        <v>-7.8646351786870738E-2</v>
      </c>
      <c r="T46" s="18">
        <f>IF($F$6-$D$6 &lt;&gt; 0,(EXP(LN(1+(T26/100))/($F$6-$D$6))-1)*100,0)</f>
        <v>2.5124641519062685</v>
      </c>
      <c r="U46" s="18">
        <f>IF($F$6-$D$6 &lt;&gt; 0,(EXP(LN(1+(U26/100))/($F$6-$D$6))-1)*100,0)</f>
        <v>2.4569939064807755</v>
      </c>
      <c r="W46" t="str">
        <f>$A$8</f>
        <v>Managers, directors and senior officials</v>
      </c>
      <c r="X46" s="18">
        <f t="shared" ref="X46:X54" si="47">IF(Y$6-X$6 &lt;&gt; 0,(EXP(LN(Y8/X8)/(Y$6-X$6))-1)*100,0)</f>
        <v>6.2499096203395776</v>
      </c>
      <c r="Y46" s="18">
        <f t="shared" ref="Y46:Y54" si="48">IF(Z$6-Y$6 &lt;&gt; 0,(EXP(LN(Z8/Y8)/(Z$6-Y$6))-1)*100,0)</f>
        <v>2.8660445728734496</v>
      </c>
      <c r="Z46" s="18">
        <f t="shared" ref="Z46:Z54" si="49">IF(AA$6-Z$6 &lt;&gt; 0,(EXP(LN(AA8/Z8)/(AA$6-Z$6))-1)*100,0)</f>
        <v>-1.1640087992378145</v>
      </c>
      <c r="AA46" s="18">
        <f t="shared" ref="AA46:AA54" si="50">IF(AB$6-AA$6 &lt;&gt; 0,(EXP(LN(AB8/AA8)/(AB$6-AA$6))-1)*100,0)</f>
        <v>1.3268226203667854</v>
      </c>
      <c r="AB46" s="18">
        <f>IF(AB$6-Z$6 &lt;&gt; 0,(EXP(LN(AB8/Z8)/(AB$6-Z$6))-1)*100,0)</f>
        <v>0.4896476853159859</v>
      </c>
      <c r="AD46" s="18">
        <f>IF($F$6-$D$6 &lt;&gt; 0,(EXP(LN(1+(AD26/100))/($F$6-$D$6))-1)*100,0)</f>
        <v>0.4896476853159859</v>
      </c>
      <c r="AE46" s="18">
        <f>IF($F$6-$D$6 &lt;&gt; 0,(EXP(LN(1+(AE26/100))/($F$6-$D$6))-1)*100,0)</f>
        <v>3.1512951851913718</v>
      </c>
      <c r="AF46" s="18">
        <f>IF($F$6-$D$6 &lt;&gt; 0,(EXP(LN(1+(AF26/100))/($F$6-$D$6))-1)*100,0)</f>
        <v>3.4724356324160821</v>
      </c>
    </row>
    <row r="47" spans="1:32" x14ac:dyDescent="0.2">
      <c r="A47" t="str">
        <f>$A$9</f>
        <v>Professional occupations</v>
      </c>
      <c r="B47" s="18">
        <f t="shared" si="42"/>
        <v>3.8858078244777383</v>
      </c>
      <c r="C47" s="18">
        <f t="shared" si="42"/>
        <v>6.2068442964451576</v>
      </c>
      <c r="D47" s="18">
        <f t="shared" si="42"/>
        <v>1.2200594254333286</v>
      </c>
      <c r="E47" s="18">
        <f t="shared" si="42"/>
        <v>0.96334634280299536</v>
      </c>
      <c r="F47" s="18">
        <f>IF(F$6-D$6 &lt;&gt; 0,(EXP(LN(F9/D9)/(F$6-D$6))-1)*100,0)</f>
        <v>1.0488449472832784</v>
      </c>
      <c r="H47" s="18">
        <f t="shared" ref="H47:J56" si="51">IF($F$6-$D$6 &lt;&gt; 0,(EXP(LN(1+(H27/100))/($F$6-$D$6))-1)*100,0)</f>
        <v>1.0488449472832784</v>
      </c>
      <c r="I47" s="18">
        <f t="shared" si="51"/>
        <v>2.6927711587281244</v>
      </c>
      <c r="J47" s="18">
        <f t="shared" si="51"/>
        <v>3.4328441839378332</v>
      </c>
      <c r="L47" t="str">
        <f>$A$9</f>
        <v>Professional occupations</v>
      </c>
      <c r="M47" s="18">
        <f t="shared" si="43"/>
        <v>3.0352612619423347</v>
      </c>
      <c r="N47" s="18">
        <f t="shared" si="44"/>
        <v>5.5928891902760958</v>
      </c>
      <c r="O47" s="18">
        <f t="shared" si="45"/>
        <v>1.8311467785178337</v>
      </c>
      <c r="P47" s="18">
        <f t="shared" si="46"/>
        <v>0.87944449457459939</v>
      </c>
      <c r="Q47" s="18">
        <f>IF(Q$6-O$6 &lt;&gt; 0,(EXP(LN(Q9/O9)/(Q$6-O$6))-1)*100,0)</f>
        <v>1.1956861837762789</v>
      </c>
      <c r="S47" s="18">
        <f t="shared" ref="S47:U47" si="52">IF($F$6-$D$6 &lt;&gt; 0,(EXP(LN(1+(S27/100))/($F$6-$D$6))-1)*100,0)</f>
        <v>1.1956861837762789</v>
      </c>
      <c r="T47" s="18">
        <f t="shared" si="52"/>
        <v>2.3346914082878589</v>
      </c>
      <c r="U47" s="18">
        <f t="shared" si="52"/>
        <v>3.2208091542950346</v>
      </c>
      <c r="W47" t="str">
        <f>$A$9</f>
        <v>Professional occupations</v>
      </c>
      <c r="X47" s="18">
        <f t="shared" si="47"/>
        <v>4.9067427718229695</v>
      </c>
      <c r="Y47" s="18">
        <f t="shared" si="48"/>
        <v>6.9113757568794121</v>
      </c>
      <c r="Z47" s="18">
        <f t="shared" si="49"/>
        <v>0.50913707913837758</v>
      </c>
      <c r="AA47" s="18">
        <f t="shared" si="50"/>
        <v>1.0640275306300184</v>
      </c>
      <c r="AB47" s="18">
        <f>IF(AB$6-Z$6 &lt;&gt; 0,(EXP(LN(AB9/Z9)/(AB$6-Z$6))-1)*100,0)</f>
        <v>0.87872449741723813</v>
      </c>
      <c r="AD47" s="18">
        <f t="shared" ref="AD47:AF47" si="53">IF($F$6-$D$6 &lt;&gt; 0,(EXP(LN(1+(AD27/100))/($F$6-$D$6))-1)*100,0)</f>
        <v>0.87872449741723813</v>
      </c>
      <c r="AE47" s="18">
        <f t="shared" si="53"/>
        <v>3.0785417273049509</v>
      </c>
      <c r="AF47" s="18">
        <f t="shared" si="53"/>
        <v>3.6660258105521093</v>
      </c>
    </row>
    <row r="48" spans="1:32" x14ac:dyDescent="0.2">
      <c r="A48" t="str">
        <f>$A$10</f>
        <v>Associate professional occupations</v>
      </c>
      <c r="B48" s="18">
        <f t="shared" si="42"/>
        <v>1.8909306443790852</v>
      </c>
      <c r="C48" s="18">
        <f t="shared" si="42"/>
        <v>5.3386159250489618</v>
      </c>
      <c r="D48" s="18">
        <f t="shared" si="42"/>
        <v>0.97926431643939882</v>
      </c>
      <c r="E48" s="18">
        <f t="shared" si="42"/>
        <v>0.81318976463760073</v>
      </c>
      <c r="F48" s="18">
        <f t="shared" ref="F48:F56" si="54">IF(F$6-D$6 &lt;&gt; 0,(EXP(LN(F10/D10)/(F$6-D$6))-1)*100,0)</f>
        <v>0.86851757827004494</v>
      </c>
      <c r="H48" s="18">
        <f t="shared" si="51"/>
        <v>0.86851757827004494</v>
      </c>
      <c r="I48" s="18">
        <f t="shared" si="51"/>
        <v>2.7317682818970734</v>
      </c>
      <c r="J48" s="18">
        <f t="shared" si="51"/>
        <v>3.3391245743236597</v>
      </c>
      <c r="L48" t="str">
        <f>$A$10</f>
        <v>Associate professional occupations</v>
      </c>
      <c r="M48" s="18">
        <f t="shared" si="43"/>
        <v>0.87497710099080361</v>
      </c>
      <c r="N48" s="18">
        <f t="shared" si="44"/>
        <v>5.6248094451402109</v>
      </c>
      <c r="O48" s="18">
        <f t="shared" si="45"/>
        <v>-1.0248328747807345</v>
      </c>
      <c r="P48" s="18">
        <f>IF(Q$6-P$6 &lt;&gt; 0,(EXP(LN(Q10/P10)/(Q$6-P$6))-1)*100,0)</f>
        <v>0.26217155605874343</v>
      </c>
      <c r="Q48" s="18">
        <f t="shared" ref="Q48:Q54" si="55">IF(Q$6-O$6 &lt;&gt; 0,(EXP(LN(Q10/O10)/(Q$6-O$6))-1)*100,0)</f>
        <v>-0.16867873453817461</v>
      </c>
      <c r="S48" s="18">
        <f t="shared" ref="S48:U48" si="56">IF($F$6-$D$6 &lt;&gt; 0,(EXP(LN(1+(S28/100))/($F$6-$D$6))-1)*100,0)</f>
        <v>-0.16867873453817461</v>
      </c>
      <c r="T48" s="18">
        <f t="shared" si="56"/>
        <v>2.0625271614282958</v>
      </c>
      <c r="U48" s="18">
        <f t="shared" si="56"/>
        <v>1.9361784725053344</v>
      </c>
      <c r="W48" t="str">
        <f>$A$10</f>
        <v>Associate professional occupations</v>
      </c>
      <c r="X48" s="18">
        <f t="shared" si="47"/>
        <v>3.170605579374719</v>
      </c>
      <c r="Y48" s="18">
        <f t="shared" si="48"/>
        <v>4.9978396834022831</v>
      </c>
      <c r="Z48" s="18">
        <f t="shared" si="49"/>
        <v>3.1876853301696872</v>
      </c>
      <c r="AA48" s="18">
        <f t="shared" si="50"/>
        <v>1.3242448338996127</v>
      </c>
      <c r="AB48" s="18">
        <f t="shared" ref="AB48:AB54" si="57">IF(AB$6-Z$6 &lt;&gt; 0,(EXP(LN(AB10/Z10)/(AB$6-Z$6))-1)*100,0)</f>
        <v>1.9416222911273096</v>
      </c>
      <c r="AD48" s="18">
        <f t="shared" ref="AD48:AF48" si="58">IF($F$6-$D$6 &lt;&gt; 0,(EXP(LN(1+(AD28/100))/($F$6-$D$6))-1)*100,0)</f>
        <v>1.9416222911273096</v>
      </c>
      <c r="AE48" s="18">
        <f t="shared" si="58"/>
        <v>3.4605365463476812</v>
      </c>
      <c r="AF48" s="18">
        <f t="shared" si="58"/>
        <v>4.7299455553777792</v>
      </c>
    </row>
    <row r="49" spans="1:32" x14ac:dyDescent="0.2">
      <c r="A49" t="str">
        <f>$A$11</f>
        <v>Administrative and secretarial occupations</v>
      </c>
      <c r="B49" s="18">
        <f t="shared" si="42"/>
        <v>-0.32732432561637381</v>
      </c>
      <c r="C49" s="18">
        <f t="shared" si="42"/>
        <v>3.2474634143163872</v>
      </c>
      <c r="D49" s="18">
        <f t="shared" si="42"/>
        <v>-4.0759134750989467E-2</v>
      </c>
      <c r="E49" s="18">
        <f t="shared" si="42"/>
        <v>-0.64583885730655766</v>
      </c>
      <c r="F49" s="18">
        <f t="shared" si="54"/>
        <v>-0.44455368272784401</v>
      </c>
      <c r="H49" s="18">
        <f t="shared" si="51"/>
        <v>-0.44455368272784401</v>
      </c>
      <c r="I49" s="18">
        <f t="shared" si="51"/>
        <v>2.7369140142266879</v>
      </c>
      <c r="J49" s="18">
        <f t="shared" si="51"/>
        <v>2.4354841635324531</v>
      </c>
      <c r="L49" t="str">
        <f>$A$11</f>
        <v>Administrative and secretarial occupations</v>
      </c>
      <c r="M49" s="18">
        <f t="shared" si="43"/>
        <v>-1.8978767799689988</v>
      </c>
      <c r="N49" s="18">
        <f t="shared" si="44"/>
        <v>20.08023879914591</v>
      </c>
      <c r="O49" s="18">
        <f t="shared" si="45"/>
        <v>0.65970882807016018</v>
      </c>
      <c r="P49" s="18">
        <f t="shared" si="46"/>
        <v>0.91548396514260499</v>
      </c>
      <c r="Q49" s="18">
        <f t="shared" si="55"/>
        <v>0.83015345403751883</v>
      </c>
      <c r="S49" s="18">
        <f t="shared" ref="S49:U49" si="59">IF($F$6-$D$6 &lt;&gt; 0,(EXP(LN(1+(S29/100))/($F$6-$D$6))-1)*100,0)</f>
        <v>0.83015345403751883</v>
      </c>
      <c r="T49" s="18">
        <f t="shared" si="59"/>
        <v>2.2064758998610712</v>
      </c>
      <c r="U49" s="18">
        <f t="shared" si="59"/>
        <v>2.8277706398636582</v>
      </c>
      <c r="W49" t="str">
        <f>$A$11</f>
        <v>Administrative and secretarial occupations</v>
      </c>
      <c r="X49" s="18">
        <f t="shared" si="47"/>
        <v>6.3894027711142165E-2</v>
      </c>
      <c r="Y49" s="18">
        <f t="shared" si="48"/>
        <v>-0.74242470995939946</v>
      </c>
      <c r="Z49" s="18">
        <f t="shared" si="49"/>
        <v>-0.24529291615870141</v>
      </c>
      <c r="AA49" s="18">
        <f t="shared" si="50"/>
        <v>-1.1606278979448104</v>
      </c>
      <c r="AB49" s="18">
        <f t="shared" si="57"/>
        <v>-0.85645328404465593</v>
      </c>
      <c r="AD49" s="18">
        <f t="shared" ref="AD49:AF49" si="60">IF($F$6-$D$6 &lt;&gt; 0,(EXP(LN(1+(AD29/100))/($F$6-$D$6))-1)*100,0)</f>
        <v>-0.85645328404465593</v>
      </c>
      <c r="AE49" s="18">
        <f t="shared" si="60"/>
        <v>2.8821972119747574</v>
      </c>
      <c r="AF49" s="18">
        <f t="shared" si="60"/>
        <v>2.3190048055151902</v>
      </c>
    </row>
    <row r="50" spans="1:32" x14ac:dyDescent="0.2">
      <c r="A50" t="str">
        <f>$A$12</f>
        <v>Skilled trades occupations</v>
      </c>
      <c r="B50" s="18">
        <f t="shared" si="42"/>
        <v>-0.11990461365858351</v>
      </c>
      <c r="C50" s="18">
        <f t="shared" si="42"/>
        <v>-9.5200600849504333</v>
      </c>
      <c r="D50" s="18">
        <f t="shared" si="42"/>
        <v>-0.64125101170943166</v>
      </c>
      <c r="E50" s="18">
        <f t="shared" si="42"/>
        <v>-0.79701629710435817</v>
      </c>
      <c r="F50" s="18">
        <f t="shared" si="54"/>
        <v>-0.74512168691035496</v>
      </c>
      <c r="H50" s="18">
        <f t="shared" si="51"/>
        <v>-0.74512168691035496</v>
      </c>
      <c r="I50" s="18">
        <f t="shared" si="51"/>
        <v>2.2491749143468409</v>
      </c>
      <c r="J50" s="18">
        <f t="shared" si="51"/>
        <v>1.7116600746075905</v>
      </c>
      <c r="L50" t="str">
        <f>$A$12</f>
        <v>Skilled trades occupations</v>
      </c>
      <c r="M50" s="18">
        <f t="shared" si="43"/>
        <v>-0.5104054770621369</v>
      </c>
      <c r="N50" s="18">
        <f t="shared" si="44"/>
        <v>-10.367745585204968</v>
      </c>
      <c r="O50" s="18">
        <f t="shared" si="45"/>
        <v>-0.78563111557184984</v>
      </c>
      <c r="P50" s="18">
        <f t="shared" si="46"/>
        <v>-0.94688589336872075</v>
      </c>
      <c r="Q50" s="18">
        <f t="shared" si="55"/>
        <v>-0.8931634429474089</v>
      </c>
      <c r="S50" s="18">
        <f t="shared" ref="S50:U50" si="61">IF($F$6-$D$6 &lt;&gt; 0,(EXP(LN(1+(S30/100))/($F$6-$D$6))-1)*100,0)</f>
        <v>-0.8931634429474089</v>
      </c>
      <c r="T50" s="18">
        <f t="shared" si="61"/>
        <v>2.0978095165526511</v>
      </c>
      <c r="U50" s="18">
        <f t="shared" si="61"/>
        <v>1.4413725414786249</v>
      </c>
      <c r="W50" t="str">
        <f>$A$12</f>
        <v>Skilled trades occupations</v>
      </c>
      <c r="X50" s="18">
        <f t="shared" si="47"/>
        <v>2.9582321958675051</v>
      </c>
      <c r="Y50" s="18">
        <f t="shared" si="48"/>
        <v>-3.3833160515871485</v>
      </c>
      <c r="Z50" s="18">
        <f t="shared" si="49"/>
        <v>0.30731689765146619</v>
      </c>
      <c r="AA50" s="18">
        <f t="shared" si="50"/>
        <v>0.11107834806711736</v>
      </c>
      <c r="AB50" s="18">
        <f t="shared" si="57"/>
        <v>0.17644850347955376</v>
      </c>
      <c r="AD50" s="18">
        <f t="shared" ref="AD50:AF50" si="62">IF($F$6-$D$6 &lt;&gt; 0,(EXP(LN(1+(AD30/100))/($F$6-$D$6))-1)*100,0)</f>
        <v>0.17644850347955376</v>
      </c>
      <c r="AE50" s="18">
        <f t="shared" si="62"/>
        <v>3.1919412221208088</v>
      </c>
      <c r="AF50" s="18">
        <f t="shared" si="62"/>
        <v>3.3061191692290492</v>
      </c>
    </row>
    <row r="51" spans="1:32" x14ac:dyDescent="0.2">
      <c r="A51" t="str">
        <f>$A$13</f>
        <v>Caring, leisure and other service occupations</v>
      </c>
      <c r="B51" s="18">
        <f t="shared" si="42"/>
        <v>1.7122650657643845</v>
      </c>
      <c r="C51" s="18">
        <f t="shared" si="42"/>
        <v>-3.779662475347878</v>
      </c>
      <c r="D51" s="18">
        <f t="shared" si="42"/>
        <v>0.32890631136657245</v>
      </c>
      <c r="E51" s="18">
        <f t="shared" si="42"/>
        <v>0.56615142453795286</v>
      </c>
      <c r="F51" s="18">
        <f t="shared" si="54"/>
        <v>0.48700745142955526</v>
      </c>
      <c r="H51" s="18">
        <f t="shared" si="51"/>
        <v>0.48700745142955526</v>
      </c>
      <c r="I51" s="18">
        <f t="shared" si="51"/>
        <v>3.0176657673626206</v>
      </c>
      <c r="J51" s="18">
        <f t="shared" si="51"/>
        <v>3.3427664670684809</v>
      </c>
      <c r="L51" t="str">
        <f>$A$13</f>
        <v>Caring, leisure and other service occupations</v>
      </c>
      <c r="M51" s="18">
        <f t="shared" si="43"/>
        <v>1.310907283388496</v>
      </c>
      <c r="N51" s="18">
        <f t="shared" si="44"/>
        <v>0.41477994252405725</v>
      </c>
      <c r="O51" s="18">
        <f t="shared" si="45"/>
        <v>1.861804790721977</v>
      </c>
      <c r="P51" s="18">
        <f t="shared" si="46"/>
        <v>1.2931895648436553</v>
      </c>
      <c r="Q51" s="18">
        <f t="shared" si="55"/>
        <v>1.4823744137744566</v>
      </c>
      <c r="S51" s="18">
        <f t="shared" ref="S51:U51" si="63">IF($F$6-$D$6 &lt;&gt; 0,(EXP(LN(1+(S31/100))/($F$6-$D$6))-1)*100,0)</f>
        <v>1.4823744137744566</v>
      </c>
      <c r="T51" s="18">
        <f t="shared" si="63"/>
        <v>2.6955390805865731</v>
      </c>
      <c r="U51" s="18">
        <f t="shared" si="63"/>
        <v>3.7507658936833943</v>
      </c>
      <c r="W51" t="str">
        <f>$A$13</f>
        <v>Caring, leisure and other service occupations</v>
      </c>
      <c r="X51" s="18">
        <f t="shared" si="47"/>
        <v>1.8019532775258584</v>
      </c>
      <c r="Y51" s="18">
        <f t="shared" si="48"/>
        <v>-4.705690468515944</v>
      </c>
      <c r="Z51" s="18">
        <f t="shared" si="49"/>
        <v>-4.1493768374600837E-2</v>
      </c>
      <c r="AA51" s="18">
        <f t="shared" si="50"/>
        <v>0.37245224023161327</v>
      </c>
      <c r="AB51" s="18">
        <f t="shared" si="57"/>
        <v>0.23428011771766677</v>
      </c>
      <c r="AD51" s="18">
        <f t="shared" ref="AD51:AF51" si="64">IF($F$6-$D$6 &lt;&gt; 0,(EXP(LN(1+(AD31/100))/($F$6-$D$6))-1)*100,0)</f>
        <v>0.23428011771766677</v>
      </c>
      <c r="AE51" s="18">
        <f t="shared" si="64"/>
        <v>3.0906235906513757</v>
      </c>
      <c r="AF51" s="18">
        <f t="shared" si="64"/>
        <v>3.2445308080665702</v>
      </c>
    </row>
    <row r="52" spans="1:32" x14ac:dyDescent="0.2">
      <c r="A52" t="str">
        <f>$A$14</f>
        <v>Sales and customer service occupations</v>
      </c>
      <c r="B52" s="18">
        <f t="shared" si="42"/>
        <v>-1.4799667907213099</v>
      </c>
      <c r="C52" s="18">
        <f t="shared" si="42"/>
        <v>-2.1494113121050096</v>
      </c>
      <c r="D52" s="18">
        <f t="shared" si="42"/>
        <v>-6.0078485350956168E-2</v>
      </c>
      <c r="E52" s="18">
        <f t="shared" si="42"/>
        <v>-1.5214998473778163E-2</v>
      </c>
      <c r="F52" s="18">
        <f t="shared" si="54"/>
        <v>-3.0171731366945842E-2</v>
      </c>
      <c r="H52" s="18">
        <f t="shared" si="51"/>
        <v>-3.0171731366945842E-2</v>
      </c>
      <c r="I52" s="18">
        <f t="shared" si="51"/>
        <v>2.5881577728484206</v>
      </c>
      <c r="J52" s="18">
        <f t="shared" si="51"/>
        <v>2.5670740805680659</v>
      </c>
      <c r="L52" t="str">
        <f>$A$14</f>
        <v>Sales and customer service occupations</v>
      </c>
      <c r="M52" s="18">
        <f t="shared" si="43"/>
        <v>-1.4509551495713868</v>
      </c>
      <c r="N52" s="18">
        <f t="shared" si="44"/>
        <v>1.8165069572984693</v>
      </c>
      <c r="O52" s="18">
        <f t="shared" si="45"/>
        <v>0.47190883981711451</v>
      </c>
      <c r="P52" s="18">
        <f t="shared" si="46"/>
        <v>0.15911029933031173</v>
      </c>
      <c r="Q52" s="18">
        <f t="shared" si="55"/>
        <v>0.26326812575987457</v>
      </c>
      <c r="S52" s="18">
        <f t="shared" ref="S52:U52" si="65">IF($F$6-$D$6 &lt;&gt; 0,(EXP(LN(1+(S32/100))/($F$6-$D$6))-1)*100,0)</f>
        <v>0.26326812575987457</v>
      </c>
      <c r="T52" s="18">
        <f t="shared" si="65"/>
        <v>1.9670037875106683</v>
      </c>
      <c r="U52" s="18">
        <f t="shared" si="65"/>
        <v>2.1683627103339154</v>
      </c>
      <c r="W52" t="str">
        <f>$A$14</f>
        <v>Sales and customer service occupations</v>
      </c>
      <c r="X52" s="18">
        <f t="shared" si="47"/>
        <v>-1.4961044842927373</v>
      </c>
      <c r="Y52" s="18">
        <f t="shared" si="48"/>
        <v>-4.3579776339029657</v>
      </c>
      <c r="Z52" s="18">
        <f t="shared" si="49"/>
        <v>-0.38088941160532297</v>
      </c>
      <c r="AA52" s="18">
        <f t="shared" si="50"/>
        <v>-0.1244471492144239</v>
      </c>
      <c r="AB52" s="18">
        <f t="shared" si="57"/>
        <v>-0.21000116852361028</v>
      </c>
      <c r="AD52" s="18">
        <f t="shared" ref="AD52:AF52" si="66">IF($F$6-$D$6 &lt;&gt; 0,(EXP(LN(1+(AD32/100))/($F$6-$D$6))-1)*100,0)</f>
        <v>-0.21000116852361028</v>
      </c>
      <c r="AE52" s="18">
        <f t="shared" si="66"/>
        <v>2.9329643259578431</v>
      </c>
      <c r="AF52" s="18">
        <f t="shared" si="66"/>
        <v>2.7935851631396114</v>
      </c>
    </row>
    <row r="53" spans="1:32" x14ac:dyDescent="0.2">
      <c r="A53" t="str">
        <f>$A$15</f>
        <v>Process, plant and machine operatives</v>
      </c>
      <c r="B53" s="18">
        <f t="shared" si="42"/>
        <v>1.0841648853250119</v>
      </c>
      <c r="C53" s="18">
        <f t="shared" si="42"/>
        <v>-7.0068107315823465</v>
      </c>
      <c r="D53" s="18">
        <f t="shared" si="42"/>
        <v>9.7943120487697932E-2</v>
      </c>
      <c r="E53" s="18">
        <f t="shared" si="42"/>
        <v>-0.59242952646633151</v>
      </c>
      <c r="F53" s="18">
        <f t="shared" si="54"/>
        <v>-0.36283599246280662</v>
      </c>
      <c r="H53" s="18">
        <f t="shared" si="51"/>
        <v>-0.36283599246280662</v>
      </c>
      <c r="I53" s="18">
        <f t="shared" si="51"/>
        <v>2.5441270417883244</v>
      </c>
      <c r="J53" s="18">
        <f t="shared" si="51"/>
        <v>2.2909332125134796</v>
      </c>
      <c r="L53" t="str">
        <f>$A$15</f>
        <v>Process, plant and machine operatives</v>
      </c>
      <c r="M53" s="18">
        <f t="shared" si="43"/>
        <v>0.9157919843169271</v>
      </c>
      <c r="N53" s="18">
        <f t="shared" si="44"/>
        <v>-5.1951726815362314</v>
      </c>
      <c r="O53" s="18">
        <f t="shared" si="45"/>
        <v>-0.42585830266915758</v>
      </c>
      <c r="P53" s="18">
        <f t="shared" si="46"/>
        <v>-0.80637896812433274</v>
      </c>
      <c r="Q53" s="18">
        <f t="shared" si="55"/>
        <v>-0.67970059382832515</v>
      </c>
      <c r="S53" s="18">
        <f t="shared" ref="S53:U53" si="67">IF($F$6-$D$6 &lt;&gt; 0,(EXP(LN(1+(S33/100))/($F$6-$D$6))-1)*100,0)</f>
        <v>-0.67970059382832515</v>
      </c>
      <c r="T53" s="18">
        <f t="shared" si="67"/>
        <v>2.4402387245982649</v>
      </c>
      <c r="U53" s="18">
        <f t="shared" si="67"/>
        <v>1.9623682127740683</v>
      </c>
      <c r="W53" t="str">
        <f>$A$15</f>
        <v>Process, plant and machine operatives</v>
      </c>
      <c r="X53" s="18">
        <f t="shared" si="47"/>
        <v>2.0189138377102234</v>
      </c>
      <c r="Y53" s="18">
        <f t="shared" si="48"/>
        <v>-16.795229992442994</v>
      </c>
      <c r="Z53" s="18">
        <f t="shared" si="49"/>
        <v>3.1031300238098636</v>
      </c>
      <c r="AA53" s="18">
        <f t="shared" si="50"/>
        <v>0.45269992183152308</v>
      </c>
      <c r="AB53" s="18">
        <f t="shared" si="57"/>
        <v>1.3285184182531884</v>
      </c>
      <c r="AD53" s="18">
        <f t="shared" ref="AD53:AF53" si="68">IF($F$6-$D$6 &lt;&gt; 0,(EXP(LN(1+(AD33/100))/($F$6-$D$6))-1)*100,0)</f>
        <v>1.3285184182531884</v>
      </c>
      <c r="AE53" s="18">
        <f t="shared" si="68"/>
        <v>3.1531971804195535</v>
      </c>
      <c r="AF53" s="18">
        <f t="shared" si="68"/>
        <v>4.0424857047910434</v>
      </c>
    </row>
    <row r="54" spans="1:32" x14ac:dyDescent="0.2">
      <c r="A54" t="str">
        <f>$A$16</f>
        <v>Elementary occupations</v>
      </c>
      <c r="B54" s="18">
        <f t="shared" si="42"/>
        <v>-1.9226684842883368</v>
      </c>
      <c r="C54" s="18">
        <f t="shared" si="42"/>
        <v>-7.4932913816968867</v>
      </c>
      <c r="D54" s="18">
        <f t="shared" si="42"/>
        <v>0.397431631482692</v>
      </c>
      <c r="E54" s="18">
        <f t="shared" si="42"/>
        <v>-0.50676962245553847</v>
      </c>
      <c r="F54" s="18">
        <f t="shared" si="54"/>
        <v>-0.20627767147851639</v>
      </c>
      <c r="H54" s="18">
        <f t="shared" si="51"/>
        <v>-0.20627767147851639</v>
      </c>
      <c r="I54" s="18">
        <f t="shared" si="51"/>
        <v>2.5951088559317714</v>
      </c>
      <c r="J54" s="18">
        <f t="shared" si="51"/>
        <v>2.4516708598824266</v>
      </c>
      <c r="L54" t="str">
        <f>$A$16</f>
        <v>Elementary occupations</v>
      </c>
      <c r="M54" s="18">
        <f t="shared" si="43"/>
        <v>-3.5977401413825549</v>
      </c>
      <c r="N54" s="18">
        <f t="shared" si="44"/>
        <v>-4.2543861643477898</v>
      </c>
      <c r="O54" s="18">
        <f t="shared" si="45"/>
        <v>0.91242616715307978</v>
      </c>
      <c r="P54" s="18">
        <f t="shared" si="46"/>
        <v>-0.52310371459233229</v>
      </c>
      <c r="Q54" s="18">
        <f t="shared" si="55"/>
        <v>-4.6877234655839928E-2</v>
      </c>
      <c r="S54" s="18">
        <f t="shared" ref="S54:U54" si="69">IF($F$6-$D$6 &lt;&gt; 0,(EXP(LN(1+(S34/100))/($F$6-$D$6))-1)*100,0)</f>
        <v>-4.6877234655839928E-2</v>
      </c>
      <c r="T54" s="18">
        <f t="shared" si="69"/>
        <v>2.1918363422991138</v>
      </c>
      <c r="U54" s="18">
        <f t="shared" si="69"/>
        <v>2.1572632034955186</v>
      </c>
      <c r="W54" t="str">
        <f>$A$16</f>
        <v>Elementary occupations</v>
      </c>
      <c r="X54" s="18">
        <f t="shared" si="47"/>
        <v>0.10537177955001198</v>
      </c>
      <c r="Y54" s="18">
        <f t="shared" si="48"/>
        <v>-11.06231278558174</v>
      </c>
      <c r="Z54" s="18">
        <f t="shared" si="49"/>
        <v>-0.22752346916471433</v>
      </c>
      <c r="AA54" s="18">
        <f t="shared" si="50"/>
        <v>-0.48629455221342877</v>
      </c>
      <c r="AB54" s="18">
        <f t="shared" si="57"/>
        <v>-0.40011218303964702</v>
      </c>
      <c r="AD54" s="18">
        <f t="shared" ref="AD54:AF54" si="70">IF($F$6-$D$6 &lt;&gt; 0,(EXP(LN(1+(AD34/100))/($F$6-$D$6))-1)*100,0)</f>
        <v>-0.40011218303964702</v>
      </c>
      <c r="AE54" s="18">
        <f t="shared" si="70"/>
        <v>3.0463941796498029</v>
      </c>
      <c r="AF54" s="18">
        <f t="shared" si="70"/>
        <v>2.7862231038086938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1.2064961440545918</v>
      </c>
      <c r="C56" s="26">
        <f>IF(D$6-C$6 &lt;&gt; 0,(EXP(LN(D18/C18)/(D$6-C$6))-1)*100,0)</f>
        <v>-0.28348090313624619</v>
      </c>
      <c r="D56" s="26">
        <f>IF(E$6-D$6 &lt;&gt; 0,(EXP(LN(E18/D18)/(E$6-D$6))-1)*100,0)</f>
        <v>0.26478155132725334</v>
      </c>
      <c r="E56" s="26">
        <f>IF(F$6-E$6 &lt;&gt; 0,(EXP(LN(F18/E18)/(F$6-E$6))-1)*100,0)</f>
        <v>0.25867798237886319</v>
      </c>
      <c r="F56" s="26">
        <f t="shared" si="54"/>
        <v>0.26071246407701754</v>
      </c>
      <c r="H56" s="26">
        <f t="shared" si="51"/>
        <v>0.26071246407701754</v>
      </c>
      <c r="I56" s="26">
        <f t="shared" ref="I56" si="71">IF($F$6-$D$6 &lt;&gt; 0,(EXP(LN(1+(I36/100))/($F$6-$D$6))-1)*100,0)</f>
        <v>2.6762718016234643</v>
      </c>
      <c r="J56" s="26">
        <f t="shared" ref="J56" si="72">IF($F$6-$D$6 &lt;&gt; 0,(EXP(LN(1+(J36/100))/($F$6-$D$6))-1)*100,0)</f>
        <v>2.8574686818172879</v>
      </c>
      <c r="L56" s="24" t="str">
        <f>$A$18</f>
        <v>All occupations</v>
      </c>
      <c r="M56" s="26">
        <f>IF(N$6-M$6 &lt;&gt; 0,(EXP(LN(N18/M18)/(N$6-M$6))-1)*100,0)</f>
        <v>0.54684373719027235</v>
      </c>
      <c r="N56" s="26">
        <f>IF(O$6-N$6 &lt;&gt; 0,(EXP(LN(O18/N18)/(O$6-N$6))-1)*100,0)</f>
        <v>0.50459411124021969</v>
      </c>
      <c r="O56" s="26">
        <f>IF(P$6-O$6 &lt;&gt; 0,(EXP(LN(P18/O18)/(P$6-O$6))-1)*100,0)</f>
        <v>0.15236194292409522</v>
      </c>
      <c r="P56" s="26">
        <f>IF(Q$6-P$6 &lt;&gt; 0,(EXP(LN(Q18/P18)/(Q$6-P$6))-1)*100,0)</f>
        <v>0.16478272243265479</v>
      </c>
      <c r="Q56" s="26">
        <f t="shared" ref="Q56" si="73">IF(Q$6-O$6 &lt;&gt; 0,(EXP(LN(Q18/O18)/(Q$6-O$6))-1)*100,0)</f>
        <v>0.16064229144916453</v>
      </c>
      <c r="S56" s="26">
        <f t="shared" ref="S56:U56" si="74">IF($F$6-$D$6 &lt;&gt; 0,(EXP(LN(1+(S36/100))/($F$6-$D$6))-1)*100,0)</f>
        <v>0.16064229144916453</v>
      </c>
      <c r="T56" s="26">
        <f t="shared" si="74"/>
        <v>2.2779442642451242</v>
      </c>
      <c r="U56" s="26">
        <f t="shared" si="74"/>
        <v>2.3955163370792176</v>
      </c>
      <c r="W56" s="24" t="str">
        <f>$A$18</f>
        <v>All occupations</v>
      </c>
      <c r="X56" s="26">
        <f>IF(Y$6-X$6 &lt;&gt; 0,(EXP(LN(Y18/X18)/(Y$6-X$6))-1)*100,0)</f>
        <v>1.9358972701481791</v>
      </c>
      <c r="Y56" s="26">
        <f>IF(Z$6-Y$6 &lt;&gt; 0,(EXP(LN(Z18/Y18)/(Z$6-Y$6))-1)*100,0)</f>
        <v>-1.1255048792396583</v>
      </c>
      <c r="Z56" s="26">
        <f>IF(AA$6-Z$6 &lt;&gt; 0,(EXP(LN(AA18/Z18)/(AA$6-Z$6))-1)*100,0)</f>
        <v>0.38630887453416918</v>
      </c>
      <c r="AA56" s="26">
        <f>IF(AB$6-AA$6 &lt;&gt; 0,(EXP(LN(AB18/AA18)/(AB$6-AA$6))-1)*100,0)</f>
        <v>0.35859917984626399</v>
      </c>
      <c r="AB56" s="26">
        <f t="shared" ref="AB56" si="75">IF(AB$6-Z$6 &lt;&gt; 0,(EXP(LN(AB18/Z18)/(AB$6-Z$6))-1)*100,0)</f>
        <v>0.3678348947797172</v>
      </c>
      <c r="AD56" s="26">
        <f t="shared" ref="AD56:AF56" si="76">IF($F$6-$D$6 &lt;&gt; 0,(EXP(LN(1+(AD36/100))/($F$6-$D$6))-1)*100,0)</f>
        <v>0.3678348947797172</v>
      </c>
      <c r="AE56" s="26">
        <f t="shared" si="76"/>
        <v>3.0857028643675566</v>
      </c>
      <c r="AF56" s="26">
        <f t="shared" si="76"/>
        <v>3.3283205244419189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16.368259840295011</v>
      </c>
      <c r="C64" s="27">
        <f t="shared" si="77"/>
        <v>4.6062534251186946</v>
      </c>
      <c r="D64" s="27">
        <f t="shared" si="77"/>
        <v>-7.7149807969054649</v>
      </c>
      <c r="E64" s="27">
        <f t="shared" si="77"/>
        <v>9.722165694051867</v>
      </c>
      <c r="F64" s="27">
        <f>F8-D8</f>
        <v>2.0071848971464021</v>
      </c>
      <c r="L64" t="str">
        <f>$A$8</f>
        <v>Managers, directors and senior officials</v>
      </c>
      <c r="M64" s="27">
        <f t="shared" ref="M64:M72" si="78">N8-M8</f>
        <v>8.2821653827410842</v>
      </c>
      <c r="N64" s="27">
        <f t="shared" ref="N64:N72" si="79">O8-N8</f>
        <v>3.5300053727458618</v>
      </c>
      <c r="O64" s="27">
        <f t="shared" ref="O64:O72" si="80">P8-O8</f>
        <v>-5.5185500001065435</v>
      </c>
      <c r="P64" s="27">
        <f t="shared" ref="P64:P72" si="81">Q8-P8</f>
        <v>4.5892862286330001</v>
      </c>
      <c r="Q64" s="27">
        <f>Q8-O8</f>
        <v>-0.92926377147354344</v>
      </c>
      <c r="W64" t="str">
        <f>$A$8</f>
        <v>Managers, directors and senior officials</v>
      </c>
      <c r="X64" s="27">
        <f t="shared" ref="X64:X72" si="82">Y8-X8</f>
        <v>8.0860944575538554</v>
      </c>
      <c r="Y64" s="27">
        <f t="shared" ref="Y64:Y72" si="83">Z8-Y8</f>
        <v>1.0762480523726907</v>
      </c>
      <c r="Z64" s="27">
        <f t="shared" ref="Z64:Z72" si="84">AA8-Z8</f>
        <v>-2.1964307967988148</v>
      </c>
      <c r="AA64" s="27">
        <f t="shared" ref="AA64:AA72" si="85">AB8-AA8</f>
        <v>5.132879465419002</v>
      </c>
      <c r="AB64" s="27">
        <f>AB8-Z8</f>
        <v>2.9364486686201872</v>
      </c>
    </row>
    <row r="65" spans="1:31" x14ac:dyDescent="0.2">
      <c r="A65" t="str">
        <f>$A$9</f>
        <v>Professional occupations</v>
      </c>
      <c r="B65" s="27">
        <f t="shared" si="77"/>
        <v>30.595961635204475</v>
      </c>
      <c r="C65" s="27">
        <f t="shared" si="77"/>
        <v>13.427334536393687</v>
      </c>
      <c r="D65" s="27">
        <f t="shared" si="77"/>
        <v>14.36215113560192</v>
      </c>
      <c r="E65" s="27">
        <f t="shared" si="77"/>
        <v>24.563391157404482</v>
      </c>
      <c r="F65" s="27">
        <f t="shared" ref="F65:F72" si="86">F9-D9</f>
        <v>38.925542293006401</v>
      </c>
      <c r="L65" t="str">
        <f>$A$9</f>
        <v>Professional occupations</v>
      </c>
      <c r="M65" s="27">
        <f t="shared" si="78"/>
        <v>13.030997775026961</v>
      </c>
      <c r="N65" s="27">
        <f t="shared" si="79"/>
        <v>6.4651686004501983</v>
      </c>
      <c r="O65" s="27">
        <f t="shared" si="80"/>
        <v>11.592463428767587</v>
      </c>
      <c r="P65" s="27">
        <f t="shared" si="81"/>
        <v>12.230362472256672</v>
      </c>
      <c r="Q65" s="27">
        <f t="shared" ref="Q65:Q72" si="87">Q9-O9</f>
        <v>23.82282590102426</v>
      </c>
      <c r="W65" t="str">
        <f>$A$9</f>
        <v>Professional occupations</v>
      </c>
      <c r="X65" s="27">
        <f t="shared" si="82"/>
        <v>17.564963860177556</v>
      </c>
      <c r="Y65" s="27">
        <f t="shared" si="83"/>
        <v>6.962165935943446</v>
      </c>
      <c r="Z65" s="27">
        <f t="shared" si="84"/>
        <v>2.7696877068342332</v>
      </c>
      <c r="AA65" s="27">
        <f t="shared" si="85"/>
        <v>12.333028685148079</v>
      </c>
      <c r="AB65" s="27">
        <f t="shared" ref="AB65:AB72" si="88">AB9-Z9</f>
        <v>15.102716391982312</v>
      </c>
    </row>
    <row r="66" spans="1:31" x14ac:dyDescent="0.2">
      <c r="A66" t="str">
        <f>$A$10</f>
        <v>Associate professional occupations</v>
      </c>
      <c r="B66" s="27">
        <f t="shared" si="77"/>
        <v>9.2136881979762393</v>
      </c>
      <c r="C66" s="27">
        <f t="shared" si="77"/>
        <v>6.8134986476060249</v>
      </c>
      <c r="D66" s="27">
        <f t="shared" si="77"/>
        <v>6.7128150939537079</v>
      </c>
      <c r="E66" s="27">
        <f t="shared" si="77"/>
        <v>11.907692886345728</v>
      </c>
      <c r="F66" s="27">
        <f t="shared" si="86"/>
        <v>18.620507980299436</v>
      </c>
      <c r="L66" t="str">
        <f>$A$10</f>
        <v>Associate professional occupations</v>
      </c>
      <c r="M66" s="27">
        <f t="shared" si="78"/>
        <v>2.3756522323980533</v>
      </c>
      <c r="N66" s="27">
        <f t="shared" si="79"/>
        <v>3.9018630647397572</v>
      </c>
      <c r="O66" s="27">
        <f t="shared" si="80"/>
        <v>-3.6783391733962958</v>
      </c>
      <c r="P66" s="27">
        <f t="shared" si="81"/>
        <v>1.8461891732422373</v>
      </c>
      <c r="Q66" s="27">
        <f t="shared" si="87"/>
        <v>-1.8321500001540585</v>
      </c>
      <c r="W66" t="str">
        <f>$A$10</f>
        <v>Associate professional occupations</v>
      </c>
      <c r="X66" s="27">
        <f t="shared" si="82"/>
        <v>6.8380359655781859</v>
      </c>
      <c r="Y66" s="27">
        <f t="shared" si="83"/>
        <v>2.9116355828661398</v>
      </c>
      <c r="Z66" s="27">
        <f t="shared" si="84"/>
        <v>10.391154267350103</v>
      </c>
      <c r="AA66" s="27">
        <f t="shared" si="85"/>
        <v>10.061503713103491</v>
      </c>
      <c r="AB66" s="27">
        <f t="shared" si="88"/>
        <v>20.452657980453594</v>
      </c>
    </row>
    <row r="67" spans="1:31" x14ac:dyDescent="0.2">
      <c r="A67" t="str">
        <f>$A$11</f>
        <v>Administrative and secretarial occupations</v>
      </c>
      <c r="B67" s="27">
        <f t="shared" si="77"/>
        <v>-1.4471603049899784</v>
      </c>
      <c r="C67" s="27">
        <f t="shared" si="77"/>
        <v>3.5600820709513812</v>
      </c>
      <c r="D67" s="27">
        <f t="shared" si="77"/>
        <v>-0.2304814962559476</v>
      </c>
      <c r="E67" s="27">
        <f t="shared" si="77"/>
        <v>-7.0867405160524299</v>
      </c>
      <c r="F67" s="27">
        <f t="shared" si="86"/>
        <v>-7.3172220123083775</v>
      </c>
      <c r="L67" t="str">
        <f>$A$11</f>
        <v>Administrative and secretarial occupations</v>
      </c>
      <c r="M67" s="27">
        <f t="shared" si="78"/>
        <v>-1.6732923232466632</v>
      </c>
      <c r="N67" s="27">
        <f t="shared" si="79"/>
        <v>4.2180240670641744</v>
      </c>
      <c r="O67" s="27">
        <f t="shared" si="80"/>
        <v>0.84307097891357685</v>
      </c>
      <c r="P67" s="27">
        <f t="shared" si="81"/>
        <v>2.4871370556422683</v>
      </c>
      <c r="Q67" s="27">
        <f t="shared" si="87"/>
        <v>3.3302080345558451</v>
      </c>
      <c r="W67" t="str">
        <f>$A$11</f>
        <v>Administrative and secretarial occupations</v>
      </c>
      <c r="X67" s="27">
        <f t="shared" si="82"/>
        <v>0.22613201825650719</v>
      </c>
      <c r="Y67" s="27">
        <f t="shared" si="83"/>
        <v>-0.65794199611261206</v>
      </c>
      <c r="Z67" s="27">
        <f t="shared" si="84"/>
        <v>-1.0735524751696346</v>
      </c>
      <c r="AA67" s="27">
        <f t="shared" si="85"/>
        <v>-9.5738775716947941</v>
      </c>
      <c r="AB67" s="27">
        <f t="shared" si="88"/>
        <v>-10.647430046864429</v>
      </c>
    </row>
    <row r="68" spans="1:31" x14ac:dyDescent="0.2">
      <c r="A68" t="str">
        <f>$A$12</f>
        <v>Skilled trades occupations</v>
      </c>
      <c r="B68" s="27">
        <f t="shared" si="77"/>
        <v>-0.5021333227687137</v>
      </c>
      <c r="C68" s="27">
        <f t="shared" si="77"/>
        <v>-9.9371038264204401</v>
      </c>
      <c r="D68" s="27">
        <f t="shared" si="77"/>
        <v>-2.9895148294369278</v>
      </c>
      <c r="E68" s="27">
        <f t="shared" si="77"/>
        <v>-7.0330908907715468</v>
      </c>
      <c r="F68" s="27">
        <f t="shared" si="86"/>
        <v>-10.022605720208475</v>
      </c>
      <c r="L68" t="str">
        <f>$A$12</f>
        <v>Skilled trades occupations</v>
      </c>
      <c r="M68" s="27">
        <f t="shared" si="78"/>
        <v>-1.8965551659163964</v>
      </c>
      <c r="N68" s="27">
        <f t="shared" si="79"/>
        <v>-9.5084896593326818</v>
      </c>
      <c r="O68" s="27">
        <f t="shared" si="80"/>
        <v>-3.1787499936618389</v>
      </c>
      <c r="P68" s="27">
        <f t="shared" si="81"/>
        <v>-7.1718432564540393</v>
      </c>
      <c r="Q68" s="27">
        <f t="shared" si="87"/>
        <v>-10.350593250115878</v>
      </c>
      <c r="W68" t="str">
        <f>$A$12</f>
        <v>Skilled trades occupations</v>
      </c>
      <c r="X68" s="27">
        <f t="shared" si="82"/>
        <v>1.3944218431476241</v>
      </c>
      <c r="Y68" s="27">
        <f t="shared" si="83"/>
        <v>-0.42861416708766775</v>
      </c>
      <c r="Z68" s="27">
        <f t="shared" si="84"/>
        <v>0.18923516422490749</v>
      </c>
      <c r="AA68" s="27">
        <f t="shared" si="85"/>
        <v>0.13875236568246407</v>
      </c>
      <c r="AB68" s="27">
        <f t="shared" si="88"/>
        <v>0.32798752990737157</v>
      </c>
    </row>
    <row r="69" spans="1:31" x14ac:dyDescent="0.2">
      <c r="A69" t="str">
        <f>$A$13</f>
        <v>Caring, leisure and other service occupations</v>
      </c>
      <c r="B69" s="27">
        <f t="shared" si="77"/>
        <v>8.1727030813247836</v>
      </c>
      <c r="C69" s="27">
        <f t="shared" si="77"/>
        <v>-4.7048180393216086</v>
      </c>
      <c r="D69" s="27">
        <f t="shared" si="77"/>
        <v>1.9826942127329374</v>
      </c>
      <c r="E69" s="27">
        <f t="shared" si="77"/>
        <v>7.0714750963335575</v>
      </c>
      <c r="F69" s="27">
        <f t="shared" si="86"/>
        <v>9.054169309066495</v>
      </c>
      <c r="L69" t="str">
        <f>$A$13</f>
        <v>Caring, leisure and other service occupations</v>
      </c>
      <c r="M69" s="27">
        <f t="shared" si="78"/>
        <v>1.1427245640445847</v>
      </c>
      <c r="N69" s="27">
        <f t="shared" si="79"/>
        <v>9.3373107828107038E-2</v>
      </c>
      <c r="O69" s="27">
        <f t="shared" si="80"/>
        <v>2.1841193315178877</v>
      </c>
      <c r="P69" s="27">
        <f t="shared" si="81"/>
        <v>3.3988153149770568</v>
      </c>
      <c r="Q69" s="27">
        <f t="shared" si="87"/>
        <v>5.5829346464949445</v>
      </c>
      <c r="W69" t="str">
        <f>$A$13</f>
        <v>Caring, leisure and other service occupations</v>
      </c>
      <c r="X69" s="27">
        <f t="shared" si="82"/>
        <v>7.0299785172801563</v>
      </c>
      <c r="Y69" s="27">
        <f t="shared" si="83"/>
        <v>-4.798191147149609</v>
      </c>
      <c r="Z69" s="27">
        <f t="shared" si="84"/>
        <v>-0.20142511878499647</v>
      </c>
      <c r="AA69" s="27">
        <f t="shared" si="85"/>
        <v>3.6726597813565292</v>
      </c>
      <c r="AB69" s="27">
        <f t="shared" si="88"/>
        <v>3.4712346625715327</v>
      </c>
    </row>
    <row r="70" spans="1:31" x14ac:dyDescent="0.2">
      <c r="A70" t="str">
        <f>$A$14</f>
        <v>Sales and customer service occupations</v>
      </c>
      <c r="B70" s="27">
        <f t="shared" si="77"/>
        <v>-5.439686953936274</v>
      </c>
      <c r="C70" s="27">
        <f t="shared" si="77"/>
        <v>-1.9025343540342021</v>
      </c>
      <c r="D70" s="27">
        <f t="shared" si="77"/>
        <v>-0.25986247143303842</v>
      </c>
      <c r="E70" s="27">
        <f t="shared" si="77"/>
        <v>-0.13129434527543538</v>
      </c>
      <c r="F70" s="27">
        <f t="shared" si="86"/>
        <v>-0.3911568167084738</v>
      </c>
      <c r="L70" t="str">
        <f>$A$14</f>
        <v>Sales and customer service occupations</v>
      </c>
      <c r="M70" s="27">
        <f t="shared" si="78"/>
        <v>-1.9061787571638007</v>
      </c>
      <c r="N70" s="27">
        <f t="shared" si="79"/>
        <v>0.57512173021873281</v>
      </c>
      <c r="O70" s="27">
        <f t="shared" si="80"/>
        <v>0.76783508921023724</v>
      </c>
      <c r="P70" s="27">
        <f t="shared" si="81"/>
        <v>0.52890059346110263</v>
      </c>
      <c r="Q70" s="27">
        <f t="shared" si="87"/>
        <v>1.2967356826713399</v>
      </c>
      <c r="W70" t="str">
        <f>$A$14</f>
        <v>Sales and customer service occupations</v>
      </c>
      <c r="X70" s="27">
        <f t="shared" si="82"/>
        <v>-3.5335081967724165</v>
      </c>
      <c r="Y70" s="27">
        <f t="shared" si="83"/>
        <v>-2.4776560842531836</v>
      </c>
      <c r="Z70" s="27">
        <f t="shared" si="84"/>
        <v>-1.0276975606431478</v>
      </c>
      <c r="AA70" s="27">
        <f t="shared" si="85"/>
        <v>-0.66019493873658774</v>
      </c>
      <c r="AB70" s="27">
        <f t="shared" si="88"/>
        <v>-1.6878924993797355</v>
      </c>
    </row>
    <row r="71" spans="1:31" x14ac:dyDescent="0.2">
      <c r="A71" t="str">
        <f>$A$15</f>
        <v>Process, plant and machine operatives</v>
      </c>
      <c r="B71" s="27">
        <f t="shared" si="77"/>
        <v>3.6476366411399113</v>
      </c>
      <c r="C71" s="27">
        <f t="shared" si="77"/>
        <v>-6.054145926786731</v>
      </c>
      <c r="D71" s="27">
        <f t="shared" si="77"/>
        <v>0.39425599394488131</v>
      </c>
      <c r="E71" s="27">
        <f t="shared" si="77"/>
        <v>-4.6579725005519776</v>
      </c>
      <c r="F71" s="27">
        <f t="shared" si="86"/>
        <v>-4.2637165066070963</v>
      </c>
      <c r="L71" t="str">
        <f>$A$15</f>
        <v>Process, plant and machine operatives</v>
      </c>
      <c r="M71" s="27">
        <f t="shared" si="78"/>
        <v>2.6107571792053363</v>
      </c>
      <c r="N71" s="27">
        <f t="shared" si="79"/>
        <v>-3.7877814598226109</v>
      </c>
      <c r="O71" s="27">
        <f t="shared" si="80"/>
        <v>-1.4593234257773275</v>
      </c>
      <c r="P71" s="27">
        <f t="shared" si="81"/>
        <v>-5.2623739555133042</v>
      </c>
      <c r="Q71" s="27">
        <f t="shared" si="87"/>
        <v>-6.7216973812906318</v>
      </c>
      <c r="W71" t="str">
        <f>$A$15</f>
        <v>Process, plant and machine operatives</v>
      </c>
      <c r="X71" s="27">
        <f t="shared" si="82"/>
        <v>1.0368794619345163</v>
      </c>
      <c r="Y71" s="27">
        <f t="shared" si="83"/>
        <v>-2.2663644669640792</v>
      </c>
      <c r="Z71" s="27">
        <f t="shared" si="84"/>
        <v>1.8535794197222337</v>
      </c>
      <c r="AA71" s="27">
        <f t="shared" si="85"/>
        <v>0.60440145496128928</v>
      </c>
      <c r="AB71" s="27">
        <f t="shared" si="88"/>
        <v>2.457980874683523</v>
      </c>
    </row>
    <row r="72" spans="1:31" x14ac:dyDescent="0.2">
      <c r="A72" t="str">
        <f>$A$16</f>
        <v>Elementary occupations</v>
      </c>
      <c r="B72" s="27">
        <f t="shared" si="77"/>
        <v>-9.5872688142460731</v>
      </c>
      <c r="C72" s="27">
        <f t="shared" si="77"/>
        <v>-8.8965665335053785</v>
      </c>
      <c r="D72" s="27">
        <f t="shared" si="77"/>
        <v>2.1999231577976133</v>
      </c>
      <c r="E72" s="27">
        <f t="shared" si="77"/>
        <v>-5.549626581485029</v>
      </c>
      <c r="F72" s="27">
        <f t="shared" si="86"/>
        <v>-3.3497034236874157</v>
      </c>
      <c r="L72" t="str">
        <f>$A$16</f>
        <v>Elementary occupations</v>
      </c>
      <c r="M72" s="27">
        <f t="shared" si="78"/>
        <v>-9.8247199947318791</v>
      </c>
      <c r="N72" s="27">
        <f t="shared" si="79"/>
        <v>-2.6480184350224079</v>
      </c>
      <c r="O72" s="27">
        <f t="shared" si="80"/>
        <v>2.7688271457979567</v>
      </c>
      <c r="P72" s="27">
        <f t="shared" si="81"/>
        <v>-3.1864956125518376</v>
      </c>
      <c r="Q72" s="27">
        <f t="shared" si="87"/>
        <v>-0.41766846675388081</v>
      </c>
      <c r="W72" t="str">
        <f>$A$16</f>
        <v>Elementary occupations</v>
      </c>
      <c r="X72" s="27">
        <f t="shared" si="82"/>
        <v>0.23745118048577751</v>
      </c>
      <c r="Y72" s="27">
        <f t="shared" si="83"/>
        <v>-6.2485480984829849</v>
      </c>
      <c r="Z72" s="27">
        <f t="shared" si="84"/>
        <v>-0.5689039880003719</v>
      </c>
      <c r="AA72" s="27">
        <f t="shared" si="85"/>
        <v>-2.3631309689330635</v>
      </c>
      <c r="AB72" s="27">
        <f t="shared" si="88"/>
        <v>-2.9320349569334354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51.021999999999252</v>
      </c>
      <c r="C74" s="29">
        <f t="shared" ref="C74" si="89">D18-C18</f>
        <v>-3.0879999999986012</v>
      </c>
      <c r="D74" s="29">
        <f>E18-D18</f>
        <v>14.456999999999653</v>
      </c>
      <c r="E74" s="29">
        <f>F18-E18</f>
        <v>28.805999999999358</v>
      </c>
      <c r="F74" s="29">
        <f>F18-D18</f>
        <v>43.26299999999901</v>
      </c>
      <c r="L74" s="24" t="str">
        <f>$A$18</f>
        <v>All occupations</v>
      </c>
      <c r="M74" s="29">
        <f>N18-M18</f>
        <v>12.141550892357486</v>
      </c>
      <c r="N74" s="29">
        <f t="shared" ref="N74" si="90">O18-N18</f>
        <v>2.839266388868964</v>
      </c>
      <c r="O74" s="29">
        <f>P18-O18</f>
        <v>4.3213533812652258</v>
      </c>
      <c r="P74" s="29">
        <f>Q18-P18</f>
        <v>9.4599780136932168</v>
      </c>
      <c r="Q74" s="29">
        <f>Q18-O18</f>
        <v>13.781331394958443</v>
      </c>
      <c r="W74" s="24" t="str">
        <f>$A$18</f>
        <v>All occupations</v>
      </c>
      <c r="X74" s="29">
        <f>Y18-X18</f>
        <v>38.880449107641823</v>
      </c>
      <c r="Y74" s="29">
        <f t="shared" ref="Y74" si="91">Z18-Y18</f>
        <v>-5.9272663888679062</v>
      </c>
      <c r="Z74" s="29">
        <f>AA18-Z18</f>
        <v>10.13564661873454</v>
      </c>
      <c r="AA74" s="29">
        <f>AB18-AA18</f>
        <v>19.346021986306368</v>
      </c>
      <c r="AB74" s="29">
        <f>AB18-Z18</f>
        <v>29.481668605040909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96.85949585938404</v>
      </c>
      <c r="C80" s="11">
        <f t="shared" si="92"/>
        <v>113.22775569967905</v>
      </c>
      <c r="D80" s="11">
        <f t="shared" si="92"/>
        <v>117.83400912479775</v>
      </c>
      <c r="E80" s="11">
        <f t="shared" si="92"/>
        <v>110.11902832789228</v>
      </c>
      <c r="F80" s="11">
        <f t="shared" si="92"/>
        <v>119.84119402194415</v>
      </c>
      <c r="H80" s="40">
        <f>IF(D$6-B$6 &lt;&gt; 0,(EXP(LN(D8/B8)/(D$6-B$6))-1)*100,0)</f>
        <v>3.9981682414388597</v>
      </c>
      <c r="I80" s="40">
        <f t="shared" ref="I80:I88" si="93">F46</f>
        <v>0.11266709766128979</v>
      </c>
      <c r="L80" t="str">
        <f t="shared" ref="L80:Q88" si="94">L8</f>
        <v>Managers, directors and senior officials</v>
      </c>
      <c r="M80" s="11">
        <f t="shared" si="94"/>
        <v>67.393904535105662</v>
      </c>
      <c r="N80" s="11">
        <f t="shared" si="94"/>
        <v>75.676069917846746</v>
      </c>
      <c r="O80" s="11">
        <f t="shared" si="94"/>
        <v>79.206075290592608</v>
      </c>
      <c r="P80" s="11">
        <f t="shared" si="94"/>
        <v>73.687525290486064</v>
      </c>
      <c r="Q80" s="11">
        <f t="shared" si="94"/>
        <v>78.276811519119065</v>
      </c>
      <c r="S80" s="40">
        <f t="shared" ref="S80:S88" si="95">IF(O$6-M$6 &lt;&gt; 0,(EXP(LN(O8/M8)/(O$6-M$6))-1)*100,0)</f>
        <v>3.282698218584934</v>
      </c>
      <c r="T80" s="40">
        <f t="shared" ref="T80:T88" si="96">Q46</f>
        <v>-7.8646351786870738E-2</v>
      </c>
      <c r="W80" t="str">
        <f t="shared" ref="W80:AB88" si="97">W8</f>
        <v>Managers, directors and senior officials</v>
      </c>
      <c r="X80" s="11">
        <f t="shared" si="97"/>
        <v>29.465591324278414</v>
      </c>
      <c r="Y80" s="11">
        <f t="shared" si="97"/>
        <v>37.551685781832269</v>
      </c>
      <c r="Z80" s="11">
        <f t="shared" si="97"/>
        <v>38.62793383420496</v>
      </c>
      <c r="AA80" s="11">
        <f t="shared" si="97"/>
        <v>36.431503037406145</v>
      </c>
      <c r="AB80" s="11">
        <f t="shared" si="97"/>
        <v>41.564382502825147</v>
      </c>
      <c r="AD80" s="40">
        <f t="shared" ref="AD80:AD88" si="98">IF(Z$6-X$6 &lt;&gt; 0,(EXP(LN(Z8/X8)/(Z$6-X$6))-1)*100,0)</f>
        <v>5.5643465051956387</v>
      </c>
      <c r="AE80" s="40">
        <f t="shared" ref="AE80:AE88" si="99">AB46</f>
        <v>0.4896476853159859</v>
      </c>
    </row>
    <row r="81" spans="1:31" x14ac:dyDescent="0.2">
      <c r="A81" t="str">
        <f t="shared" si="92"/>
        <v>Professional occupations</v>
      </c>
      <c r="B81" s="11">
        <f t="shared" si="92"/>
        <v>185.73513827790165</v>
      </c>
      <c r="C81" s="11">
        <f t="shared" si="92"/>
        <v>216.33109991310613</v>
      </c>
      <c r="D81" s="11">
        <f t="shared" si="92"/>
        <v>229.75843444949982</v>
      </c>
      <c r="E81" s="11">
        <f t="shared" si="92"/>
        <v>244.12058558510174</v>
      </c>
      <c r="F81" s="11">
        <f t="shared" si="92"/>
        <v>268.68397674250622</v>
      </c>
      <c r="H81" s="40">
        <f t="shared" ref="H81:H88" si="100">IF(D$6-B$6 &lt;&gt; 0,(EXP(LN(D9/B9)/(D$6-B$6))-1)*100,0)</f>
        <v>4.3459213133577368</v>
      </c>
      <c r="I81" s="40">
        <f t="shared" si="93"/>
        <v>1.0488449472832784</v>
      </c>
      <c r="L81" t="str">
        <f t="shared" si="94"/>
        <v>Professional occupations</v>
      </c>
      <c r="M81" s="11">
        <f t="shared" si="94"/>
        <v>102.56522415067595</v>
      </c>
      <c r="N81" s="11">
        <f t="shared" si="94"/>
        <v>115.59622192570291</v>
      </c>
      <c r="O81" s="11">
        <f t="shared" si="94"/>
        <v>122.0613905261531</v>
      </c>
      <c r="P81" s="11">
        <f t="shared" si="94"/>
        <v>133.65385395492069</v>
      </c>
      <c r="Q81" s="11">
        <f t="shared" si="94"/>
        <v>145.88421642717736</v>
      </c>
      <c r="S81" s="40">
        <f t="shared" si="95"/>
        <v>3.5417821953952711</v>
      </c>
      <c r="T81" s="40">
        <f t="shared" si="96"/>
        <v>1.1956861837762789</v>
      </c>
      <c r="W81" t="str">
        <f t="shared" si="97"/>
        <v>Professional occupations</v>
      </c>
      <c r="X81" s="11">
        <f t="shared" si="97"/>
        <v>83.169914127225709</v>
      </c>
      <c r="Y81" s="11">
        <f t="shared" si="97"/>
        <v>100.73487798740327</v>
      </c>
      <c r="Z81" s="11">
        <f t="shared" si="97"/>
        <v>107.69704392334671</v>
      </c>
      <c r="AA81" s="11">
        <f t="shared" si="97"/>
        <v>110.46673163018094</v>
      </c>
      <c r="AB81" s="11">
        <f t="shared" si="97"/>
        <v>122.79976031532902</v>
      </c>
      <c r="AD81" s="40">
        <f t="shared" si="98"/>
        <v>5.3046395637815769</v>
      </c>
      <c r="AE81" s="40">
        <f t="shared" si="99"/>
        <v>0.87872449741723813</v>
      </c>
    </row>
    <row r="82" spans="1:31" x14ac:dyDescent="0.2">
      <c r="A82" t="str">
        <f t="shared" si="92"/>
        <v>Associate professional occupations</v>
      </c>
      <c r="B82" s="11">
        <f t="shared" si="92"/>
        <v>118.41299900454126</v>
      </c>
      <c r="C82" s="11">
        <f t="shared" si="92"/>
        <v>127.6266872025175</v>
      </c>
      <c r="D82" s="11">
        <f t="shared" si="92"/>
        <v>134.44018585012353</v>
      </c>
      <c r="E82" s="11">
        <f t="shared" si="92"/>
        <v>141.15300094407723</v>
      </c>
      <c r="F82" s="11">
        <f t="shared" si="92"/>
        <v>153.06069383042296</v>
      </c>
      <c r="H82" s="40">
        <f t="shared" si="100"/>
        <v>2.571320049285486</v>
      </c>
      <c r="I82" s="40">
        <f t="shared" si="93"/>
        <v>0.86851757827004494</v>
      </c>
      <c r="L82" t="str">
        <f t="shared" si="94"/>
        <v>Associate professional occupations</v>
      </c>
      <c r="M82" s="11">
        <f t="shared" si="94"/>
        <v>66.993152218585479</v>
      </c>
      <c r="N82" s="11">
        <f t="shared" si="94"/>
        <v>69.368804450983532</v>
      </c>
      <c r="O82" s="11">
        <f t="shared" si="94"/>
        <v>73.270667515723289</v>
      </c>
      <c r="P82" s="11">
        <f t="shared" si="94"/>
        <v>69.592328342326994</v>
      </c>
      <c r="Q82" s="11">
        <f t="shared" si="94"/>
        <v>71.438517515569231</v>
      </c>
      <c r="S82" s="40">
        <f t="shared" si="95"/>
        <v>1.8075407960305379</v>
      </c>
      <c r="T82" s="40">
        <f t="shared" si="96"/>
        <v>-0.16867873453817461</v>
      </c>
      <c r="W82" t="str">
        <f t="shared" si="97"/>
        <v>Associate professional occupations</v>
      </c>
      <c r="X82" s="11">
        <f t="shared" si="97"/>
        <v>51.419846785955841</v>
      </c>
      <c r="Y82" s="11">
        <f t="shared" si="97"/>
        <v>58.257882751534027</v>
      </c>
      <c r="Z82" s="11">
        <f t="shared" si="97"/>
        <v>61.169518334400166</v>
      </c>
      <c r="AA82" s="11">
        <f t="shared" si="97"/>
        <v>71.560672601750269</v>
      </c>
      <c r="AB82" s="11">
        <f t="shared" si="97"/>
        <v>81.62217631485376</v>
      </c>
      <c r="AD82" s="40">
        <f t="shared" si="98"/>
        <v>3.5334906325566795</v>
      </c>
      <c r="AE82" s="40">
        <f t="shared" si="99"/>
        <v>1.9416222911273096</v>
      </c>
    </row>
    <row r="83" spans="1:31" x14ac:dyDescent="0.2">
      <c r="A83" t="str">
        <f t="shared" si="92"/>
        <v>Administrative and secretarial occupations</v>
      </c>
      <c r="B83" s="11">
        <f t="shared" si="92"/>
        <v>111.07370929879292</v>
      </c>
      <c r="C83" s="11">
        <f t="shared" si="92"/>
        <v>109.62654899380294</v>
      </c>
      <c r="D83" s="11">
        <f t="shared" si="92"/>
        <v>113.18663106475432</v>
      </c>
      <c r="E83" s="11">
        <f t="shared" si="92"/>
        <v>112.95614956849838</v>
      </c>
      <c r="F83" s="11">
        <f t="shared" si="92"/>
        <v>105.86940905244595</v>
      </c>
      <c r="H83" s="40">
        <f t="shared" si="100"/>
        <v>0.37759168782900421</v>
      </c>
      <c r="I83" s="40">
        <f t="shared" si="93"/>
        <v>-0.44455368272784401</v>
      </c>
      <c r="L83" t="str">
        <f t="shared" si="94"/>
        <v>Administrative and secretarial occupations</v>
      </c>
      <c r="M83" s="11">
        <f t="shared" si="94"/>
        <v>22.679138465094258</v>
      </c>
      <c r="N83" s="11">
        <f t="shared" si="94"/>
        <v>21.005846141847595</v>
      </c>
      <c r="O83" s="11">
        <f t="shared" si="94"/>
        <v>25.223870208911769</v>
      </c>
      <c r="P83" s="11">
        <f t="shared" si="94"/>
        <v>26.066941187825346</v>
      </c>
      <c r="Q83" s="11">
        <f t="shared" si="94"/>
        <v>28.554078243467615</v>
      </c>
      <c r="S83" s="40">
        <f t="shared" si="95"/>
        <v>2.1496855566776052</v>
      </c>
      <c r="T83" s="40">
        <f t="shared" si="96"/>
        <v>0.83015345403751883</v>
      </c>
      <c r="W83" t="str">
        <f t="shared" si="97"/>
        <v>Administrative and secretarial occupations</v>
      </c>
      <c r="X83" s="11">
        <f t="shared" si="97"/>
        <v>88.394570833698751</v>
      </c>
      <c r="Y83" s="11">
        <f t="shared" si="97"/>
        <v>88.620702851955258</v>
      </c>
      <c r="Z83" s="11">
        <f t="shared" si="97"/>
        <v>87.962760855842646</v>
      </c>
      <c r="AA83" s="11">
        <f t="shared" si="97"/>
        <v>86.889208380673011</v>
      </c>
      <c r="AB83" s="11">
        <f t="shared" si="97"/>
        <v>77.315330808978217</v>
      </c>
      <c r="AD83" s="40">
        <f t="shared" si="98"/>
        <v>-9.7892034979907283E-2</v>
      </c>
      <c r="AE83" s="40">
        <f t="shared" si="99"/>
        <v>-0.85645328404465593</v>
      </c>
    </row>
    <row r="84" spans="1:31" x14ac:dyDescent="0.2">
      <c r="A84" t="str">
        <f t="shared" si="92"/>
        <v>Skilled trades occupations</v>
      </c>
      <c r="B84" s="11">
        <f t="shared" si="92"/>
        <v>104.88281724438893</v>
      </c>
      <c r="C84" s="11">
        <f t="shared" si="92"/>
        <v>104.38068392162022</v>
      </c>
      <c r="D84" s="11">
        <f t="shared" si="92"/>
        <v>94.443580095199778</v>
      </c>
      <c r="E84" s="11">
        <f t="shared" si="92"/>
        <v>91.45406526576285</v>
      </c>
      <c r="F84" s="11">
        <f t="shared" si="92"/>
        <v>84.420974374991303</v>
      </c>
      <c r="H84" s="40">
        <f t="shared" si="100"/>
        <v>-2.0749911542095711</v>
      </c>
      <c r="I84" s="40">
        <f t="shared" si="93"/>
        <v>-0.74512168691035496</v>
      </c>
      <c r="L84" t="str">
        <f t="shared" si="94"/>
        <v>Skilled trades occupations</v>
      </c>
      <c r="M84" s="11">
        <f t="shared" si="94"/>
        <v>93.60877535100208</v>
      </c>
      <c r="N84" s="11">
        <f t="shared" si="94"/>
        <v>91.712220185085684</v>
      </c>
      <c r="O84" s="11">
        <f t="shared" si="94"/>
        <v>82.203730525753002</v>
      </c>
      <c r="P84" s="11">
        <f t="shared" si="94"/>
        <v>79.024980532091163</v>
      </c>
      <c r="Q84" s="11">
        <f t="shared" si="94"/>
        <v>71.853137275637124</v>
      </c>
      <c r="S84" s="40">
        <f t="shared" si="95"/>
        <v>-2.564999287198344</v>
      </c>
      <c r="T84" s="40">
        <f t="shared" si="96"/>
        <v>-0.8931634429474089</v>
      </c>
      <c r="W84" t="str">
        <f t="shared" si="97"/>
        <v>Skilled trades occupations</v>
      </c>
      <c r="X84" s="11">
        <f t="shared" si="97"/>
        <v>11.27404189338683</v>
      </c>
      <c r="Y84" s="11">
        <f t="shared" si="97"/>
        <v>12.668463736534454</v>
      </c>
      <c r="Z84" s="11">
        <f t="shared" si="97"/>
        <v>12.239849569446786</v>
      </c>
      <c r="AA84" s="11">
        <f t="shared" si="97"/>
        <v>12.429084733671694</v>
      </c>
      <c r="AB84" s="11">
        <f t="shared" si="97"/>
        <v>12.567837099354158</v>
      </c>
      <c r="AD84" s="40">
        <f t="shared" si="98"/>
        <v>1.6574677052501929</v>
      </c>
      <c r="AE84" s="40">
        <f t="shared" si="99"/>
        <v>0.17644850347955376</v>
      </c>
    </row>
    <row r="85" spans="1:31" x14ac:dyDescent="0.2">
      <c r="A85" t="str">
        <f t="shared" si="92"/>
        <v>Caring, leisure and other service occupations</v>
      </c>
      <c r="B85" s="11">
        <f t="shared" si="92"/>
        <v>116.30449746258321</v>
      </c>
      <c r="C85" s="11">
        <f t="shared" si="92"/>
        <v>124.477200543908</v>
      </c>
      <c r="D85" s="11">
        <f t="shared" si="92"/>
        <v>119.77238250458639</v>
      </c>
      <c r="E85" s="11">
        <f t="shared" si="92"/>
        <v>121.75507671731933</v>
      </c>
      <c r="F85" s="11">
        <f t="shared" si="92"/>
        <v>128.82655181365288</v>
      </c>
      <c r="H85" s="40">
        <f t="shared" si="100"/>
        <v>0.58935790204657224</v>
      </c>
      <c r="I85" s="40">
        <f t="shared" si="93"/>
        <v>0.48700745142955526</v>
      </c>
      <c r="L85" t="str">
        <f t="shared" si="94"/>
        <v>Caring, leisure and other service occupations</v>
      </c>
      <c r="M85" s="11">
        <f t="shared" si="94"/>
        <v>21.368756405816729</v>
      </c>
      <c r="N85" s="11">
        <f t="shared" si="94"/>
        <v>22.511480969861314</v>
      </c>
      <c r="O85" s="11">
        <f t="shared" si="94"/>
        <v>22.604854077689421</v>
      </c>
      <c r="P85" s="11">
        <f t="shared" si="94"/>
        <v>24.788973409207308</v>
      </c>
      <c r="Q85" s="11">
        <f t="shared" si="94"/>
        <v>28.187788724184365</v>
      </c>
      <c r="S85" s="40">
        <f t="shared" si="95"/>
        <v>1.1310443062172215</v>
      </c>
      <c r="T85" s="40">
        <f t="shared" si="96"/>
        <v>1.4823744137744566</v>
      </c>
      <c r="W85" t="str">
        <f t="shared" si="97"/>
        <v>Caring, leisure and other service occupations</v>
      </c>
      <c r="X85" s="11">
        <f t="shared" si="97"/>
        <v>94.93574105676646</v>
      </c>
      <c r="Y85" s="11">
        <f t="shared" si="97"/>
        <v>101.96571957404662</v>
      </c>
      <c r="Z85" s="11">
        <f t="shared" si="97"/>
        <v>97.167528426897007</v>
      </c>
      <c r="AA85" s="11">
        <f t="shared" si="97"/>
        <v>96.966103308112011</v>
      </c>
      <c r="AB85" s="11">
        <f t="shared" si="97"/>
        <v>100.63876308946854</v>
      </c>
      <c r="AD85" s="40">
        <f>IF(Z$6-X$6 &lt;&gt; 0,(EXP(LN(Z13/X13)/(Z$6-X$6))-1)*100,0)</f>
        <v>0.4658081924377333</v>
      </c>
      <c r="AE85" s="40">
        <f t="shared" si="99"/>
        <v>0.23428011771766677</v>
      </c>
    </row>
    <row r="86" spans="1:31" x14ac:dyDescent="0.2">
      <c r="A86" t="str">
        <f t="shared" si="92"/>
        <v>Sales and customer service occupations</v>
      </c>
      <c r="B86" s="11">
        <f t="shared" si="92"/>
        <v>93.953892835311549</v>
      </c>
      <c r="C86" s="11">
        <f t="shared" si="92"/>
        <v>88.514205881375275</v>
      </c>
      <c r="D86" s="11">
        <f t="shared" si="92"/>
        <v>86.611671527341073</v>
      </c>
      <c r="E86" s="11">
        <f t="shared" si="92"/>
        <v>86.351809055908035</v>
      </c>
      <c r="F86" s="11">
        <f t="shared" si="92"/>
        <v>86.2205147106326</v>
      </c>
      <c r="H86" s="40">
        <f t="shared" si="100"/>
        <v>-1.6142210962857062</v>
      </c>
      <c r="I86" s="40">
        <f t="shared" si="93"/>
        <v>-3.0171731366945842E-2</v>
      </c>
      <c r="L86" t="str">
        <f t="shared" si="94"/>
        <v>Sales and customer service occupations</v>
      </c>
      <c r="M86" s="11">
        <f t="shared" si="94"/>
        <v>33.567039064247794</v>
      </c>
      <c r="N86" s="11">
        <f t="shared" si="94"/>
        <v>31.660860307083993</v>
      </c>
      <c r="O86" s="11">
        <f t="shared" si="94"/>
        <v>32.235982037302726</v>
      </c>
      <c r="P86" s="11">
        <f t="shared" si="94"/>
        <v>33.003817126512963</v>
      </c>
      <c r="Q86" s="11">
        <f t="shared" si="94"/>
        <v>33.532717719974066</v>
      </c>
      <c r="S86" s="40">
        <f t="shared" si="95"/>
        <v>-0.80596101750022298</v>
      </c>
      <c r="T86" s="40">
        <f t="shared" si="96"/>
        <v>0.26326812575987457</v>
      </c>
      <c r="W86" t="str">
        <f t="shared" si="97"/>
        <v>Sales and customer service occupations</v>
      </c>
      <c r="X86" s="11">
        <f t="shared" si="97"/>
        <v>60.386853771063834</v>
      </c>
      <c r="Y86" s="11">
        <f t="shared" si="97"/>
        <v>56.853345574291417</v>
      </c>
      <c r="Z86" s="11">
        <f t="shared" si="97"/>
        <v>54.375689490038233</v>
      </c>
      <c r="AA86" s="11">
        <f t="shared" si="97"/>
        <v>53.347991929395086</v>
      </c>
      <c r="AB86" s="11">
        <f t="shared" si="97"/>
        <v>52.687796990658498</v>
      </c>
      <c r="AD86" s="40">
        <f t="shared" si="98"/>
        <v>-2.0752492514756526</v>
      </c>
      <c r="AE86" s="40">
        <f t="shared" si="99"/>
        <v>-0.21000116852361028</v>
      </c>
    </row>
    <row r="87" spans="1:31" x14ac:dyDescent="0.2">
      <c r="A87" t="str">
        <f t="shared" si="92"/>
        <v>Process, plant and machine operatives</v>
      </c>
      <c r="B87" s="11">
        <f t="shared" si="92"/>
        <v>82.756094795452327</v>
      </c>
      <c r="C87" s="11">
        <f t="shared" si="92"/>
        <v>86.403731436592238</v>
      </c>
      <c r="D87" s="11">
        <f t="shared" si="92"/>
        <v>80.349585509805507</v>
      </c>
      <c r="E87" s="11">
        <f t="shared" si="92"/>
        <v>80.743841503750389</v>
      </c>
      <c r="F87" s="11">
        <f t="shared" si="92"/>
        <v>76.085869003198411</v>
      </c>
      <c r="H87" s="40">
        <f t="shared" si="100"/>
        <v>-0.58847627618926479</v>
      </c>
      <c r="I87" s="40">
        <f t="shared" si="93"/>
        <v>-0.36283599246280662</v>
      </c>
      <c r="L87" t="str">
        <f t="shared" si="94"/>
        <v>Process, plant and machine operatives</v>
      </c>
      <c r="M87" s="11">
        <f t="shared" si="94"/>
        <v>70.298878207592821</v>
      </c>
      <c r="N87" s="11">
        <f t="shared" si="94"/>
        <v>72.909635386798158</v>
      </c>
      <c r="O87" s="11">
        <f t="shared" si="94"/>
        <v>69.121853926975547</v>
      </c>
      <c r="P87" s="11">
        <f t="shared" si="94"/>
        <v>67.662530501198219</v>
      </c>
      <c r="Q87" s="11">
        <f t="shared" si="94"/>
        <v>62.400156545684915</v>
      </c>
      <c r="S87" s="40">
        <f t="shared" si="95"/>
        <v>-0.3371283514241652</v>
      </c>
      <c r="T87" s="40">
        <f t="shared" si="96"/>
        <v>-0.67970059382832515</v>
      </c>
      <c r="W87" t="str">
        <f t="shared" si="97"/>
        <v>Process, plant and machine operatives</v>
      </c>
      <c r="X87" s="11">
        <f t="shared" si="97"/>
        <v>12.457216587859552</v>
      </c>
      <c r="Y87" s="11">
        <f t="shared" si="97"/>
        <v>13.494096049794068</v>
      </c>
      <c r="Z87" s="11">
        <f t="shared" si="97"/>
        <v>11.227731582829989</v>
      </c>
      <c r="AA87" s="11">
        <f t="shared" si="97"/>
        <v>13.081311002552223</v>
      </c>
      <c r="AB87" s="11">
        <f t="shared" si="97"/>
        <v>13.685712457513512</v>
      </c>
      <c r="AD87" s="40">
        <f t="shared" si="98"/>
        <v>-2.0568198338755783</v>
      </c>
      <c r="AE87" s="40">
        <f t="shared" si="99"/>
        <v>1.3285184182531884</v>
      </c>
    </row>
    <row r="88" spans="1:31" x14ac:dyDescent="0.2">
      <c r="A88" t="str">
        <f t="shared" si="92"/>
        <v>Elementary occupations</v>
      </c>
      <c r="B88" s="11">
        <f t="shared" si="92"/>
        <v>128.31435522164418</v>
      </c>
      <c r="C88" s="11">
        <f t="shared" si="92"/>
        <v>118.7270864073981</v>
      </c>
      <c r="D88" s="11">
        <f t="shared" si="92"/>
        <v>109.83051987389273</v>
      </c>
      <c r="E88" s="11">
        <f t="shared" si="92"/>
        <v>112.03044303169034</v>
      </c>
      <c r="F88" s="11">
        <f t="shared" si="92"/>
        <v>106.48081645020531</v>
      </c>
      <c r="H88" s="40">
        <f t="shared" si="100"/>
        <v>-3.0630036628126578</v>
      </c>
      <c r="I88" s="40">
        <f t="shared" si="93"/>
        <v>-0.20627767147851639</v>
      </c>
      <c r="L88" t="str">
        <f t="shared" si="94"/>
        <v>Elementary occupations</v>
      </c>
      <c r="M88" s="11">
        <f t="shared" si="94"/>
        <v>72.066799879559568</v>
      </c>
      <c r="N88" s="11">
        <f t="shared" si="94"/>
        <v>62.242079884827689</v>
      </c>
      <c r="O88" s="11">
        <f t="shared" si="94"/>
        <v>59.594061449805281</v>
      </c>
      <c r="P88" s="11">
        <f t="shared" si="94"/>
        <v>62.362888595603238</v>
      </c>
      <c r="Q88" s="11">
        <f t="shared" si="94"/>
        <v>59.1763929830514</v>
      </c>
      <c r="S88" s="40">
        <f t="shared" si="95"/>
        <v>-3.7294286360233797</v>
      </c>
      <c r="T88" s="40">
        <f t="shared" si="96"/>
        <v>-4.6877234655839928E-2</v>
      </c>
      <c r="W88" t="str">
        <f t="shared" si="97"/>
        <v>Elementary occupations</v>
      </c>
      <c r="X88" s="11">
        <f t="shared" si="97"/>
        <v>56.247555342084638</v>
      </c>
      <c r="Y88" s="11">
        <f t="shared" si="97"/>
        <v>56.485006522570416</v>
      </c>
      <c r="Z88" s="11">
        <f t="shared" si="97"/>
        <v>50.236458424087431</v>
      </c>
      <c r="AA88" s="11">
        <f t="shared" si="97"/>
        <v>49.667554436087059</v>
      </c>
      <c r="AB88" s="11">
        <f t="shared" si="97"/>
        <v>47.304423467153995</v>
      </c>
      <c r="AD88" s="40">
        <f t="shared" si="98"/>
        <v>-2.2350747311777552</v>
      </c>
      <c r="AE88" s="40">
        <f t="shared" si="99"/>
        <v>-0.40011218303964702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1038.2930000000001</v>
      </c>
      <c r="C90" s="34">
        <f t="shared" si="101"/>
        <v>1089.3149999999994</v>
      </c>
      <c r="D90" s="34">
        <f t="shared" si="101"/>
        <v>1086.2270000000008</v>
      </c>
      <c r="E90" s="34">
        <f t="shared" si="101"/>
        <v>1100.6840000000004</v>
      </c>
      <c r="F90" s="34">
        <f t="shared" si="101"/>
        <v>1129.4899999999998</v>
      </c>
      <c r="H90" s="43">
        <f>IF(D$6-B$6 &lt;&gt; 0,(EXP(LN(D18/B18)/(D$6-B$6))-1)*100,0)</f>
        <v>0.90673021889016159</v>
      </c>
      <c r="I90" s="43">
        <f>F56</f>
        <v>0.26071246407701754</v>
      </c>
      <c r="L90" s="24" t="str">
        <f t="shared" ref="L90:Q90" si="102">L18</f>
        <v>All occupations</v>
      </c>
      <c r="M90" s="34">
        <f t="shared" si="102"/>
        <v>550.54166827768029</v>
      </c>
      <c r="N90" s="34">
        <f t="shared" si="102"/>
        <v>562.68321917003777</v>
      </c>
      <c r="O90" s="34">
        <f t="shared" si="102"/>
        <v>565.52248555890674</v>
      </c>
      <c r="P90" s="34">
        <f t="shared" si="102"/>
        <v>569.84383894017196</v>
      </c>
      <c r="Q90" s="34">
        <f t="shared" si="102"/>
        <v>579.30381695386518</v>
      </c>
      <c r="S90" s="43">
        <f>IF(O$6-M$6 &lt;&gt; 0,(EXP(LN(O18/M18)/(O$6-M$6))-1)*100,0)</f>
        <v>0.53839239138395723</v>
      </c>
      <c r="T90" s="43">
        <f>Q56</f>
        <v>0.16064229144916453</v>
      </c>
      <c r="W90" s="24" t="str">
        <f t="shared" ref="W90:AB90" si="103">W18</f>
        <v>All occupations</v>
      </c>
      <c r="X90" s="34">
        <f t="shared" si="103"/>
        <v>487.75133172232</v>
      </c>
      <c r="Y90" s="34">
        <f t="shared" si="103"/>
        <v>526.63178082996183</v>
      </c>
      <c r="Z90" s="34">
        <f t="shared" si="103"/>
        <v>520.70451444109392</v>
      </c>
      <c r="AA90" s="34">
        <f t="shared" si="103"/>
        <v>530.84016105982846</v>
      </c>
      <c r="AB90" s="34">
        <f t="shared" si="103"/>
        <v>550.18618304613483</v>
      </c>
      <c r="AD90" s="43">
        <f>IF(Z$6-X$6 &lt;&gt; 0,(EXP(LN(Z18/X18)/(Z$6-X$6))-1)*100,0)</f>
        <v>1.3161260939985597</v>
      </c>
      <c r="AE90" s="43">
        <f>AB56</f>
        <v>0.3678348947797172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Derbyshire and Nottinghamshire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Derbyshire and Nottinghamshire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Derbyshire and Nottinghamshire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65.405732437443106</v>
      </c>
      <c r="C8" s="11">
        <v>78.52251717868927</v>
      </c>
      <c r="D8" s="11">
        <v>81.745688102073004</v>
      </c>
      <c r="E8" s="11">
        <v>73.121991836882572</v>
      </c>
      <c r="F8" s="11">
        <v>78.885421015978395</v>
      </c>
      <c r="G8" s="10"/>
      <c r="H8" s="11">
        <f>F8-D8</f>
        <v>-2.8602670860946091</v>
      </c>
      <c r="I8" s="11">
        <f>'RD T1'!E7</f>
        <v>38.340207828073396</v>
      </c>
      <c r="J8" s="11">
        <f>SUM(H8:I8)</f>
        <v>35.479940741978787</v>
      </c>
      <c r="L8" s="10" t="str">
        <f>name!D4</f>
        <v>11 Corporate managers and directors</v>
      </c>
      <c r="M8" s="11">
        <v>47.262332662725072</v>
      </c>
      <c r="N8" s="11">
        <v>54.077717384084913</v>
      </c>
      <c r="O8" s="11">
        <v>56.394785100487695</v>
      </c>
      <c r="P8" s="11">
        <v>48.44247425982303</v>
      </c>
      <c r="Q8" s="11">
        <v>50.0612470235491</v>
      </c>
      <c r="R8" s="10"/>
      <c r="S8" s="11">
        <f>Q8-O8</f>
        <v>-6.3335380769385949</v>
      </c>
      <c r="T8" s="11">
        <f>'RD T1'!T7</f>
        <v>23.0540311375517</v>
      </c>
      <c r="U8" s="11">
        <f>SUM(S8:T8)</f>
        <v>16.720493060613105</v>
      </c>
      <c r="W8" s="10" t="str">
        <f>name!D4</f>
        <v>11 Corporate managers and directors</v>
      </c>
      <c r="X8" s="11">
        <v>18.143399774718116</v>
      </c>
      <c r="Y8" s="11">
        <v>24.444799794604346</v>
      </c>
      <c r="Z8" s="11">
        <v>25.350903001585102</v>
      </c>
      <c r="AA8" s="11">
        <v>24.67951757705945</v>
      </c>
      <c r="AB8" s="11">
        <v>28.824173992429344</v>
      </c>
      <c r="AC8" s="10"/>
      <c r="AD8" s="11">
        <f>AB8-Z8</f>
        <v>3.4732709908442416</v>
      </c>
      <c r="AE8" s="11">
        <f>'RD T1'!T36</f>
        <v>15.2861766905217</v>
      </c>
      <c r="AF8" s="11">
        <f>SUM(AD8:AE8)</f>
        <v>18.759447681365941</v>
      </c>
    </row>
    <row r="9" spans="1:32" x14ac:dyDescent="0.2">
      <c r="A9" s="10" t="str">
        <f>name!D5</f>
        <v>12 Other managers and proprietors</v>
      </c>
      <c r="B9" s="11">
        <v>31.453763421940938</v>
      </c>
      <c r="C9" s="11">
        <v>34.705238520989774</v>
      </c>
      <c r="D9" s="11">
        <v>36.088321022724749</v>
      </c>
      <c r="E9" s="11">
        <v>36.997036491009709</v>
      </c>
      <c r="F9" s="11">
        <v>40.955773005965753</v>
      </c>
      <c r="H9" s="11">
        <f t="shared" ref="H9:H32" si="2">F9-D9</f>
        <v>4.8674519832410041</v>
      </c>
      <c r="I9" s="11">
        <f>'RD T1'!E8</f>
        <v>20.269985440579458</v>
      </c>
      <c r="J9" s="11">
        <f>SUM(H9:I9)</f>
        <v>25.137437423820462</v>
      </c>
      <c r="L9" s="10" t="str">
        <f>name!D5</f>
        <v>12 Other managers and proprietors</v>
      </c>
      <c r="M9" s="11">
        <v>20.131571872380597</v>
      </c>
      <c r="N9" s="11">
        <v>21.598352533761837</v>
      </c>
      <c r="O9" s="11">
        <v>22.811290190104909</v>
      </c>
      <c r="P9" s="11">
        <v>25.245051030663028</v>
      </c>
      <c r="Q9" s="11">
        <v>28.215564495569961</v>
      </c>
      <c r="S9" s="11">
        <f t="shared" ref="S9:S32" si="3">Q9-O9</f>
        <v>5.4042743054650515</v>
      </c>
      <c r="T9" s="11">
        <f>'RD T1'!T8</f>
        <v>12.66332630360743</v>
      </c>
      <c r="U9" s="11">
        <f>SUM(S9:T9)</f>
        <v>18.067600609072482</v>
      </c>
      <c r="W9" s="10" t="str">
        <f>name!D5</f>
        <v>12 Other managers and proprietors</v>
      </c>
      <c r="X9" s="11">
        <v>11.3221915495603</v>
      </c>
      <c r="Y9" s="11">
        <v>13.106885987227921</v>
      </c>
      <c r="Z9" s="11">
        <v>13.277030832619856</v>
      </c>
      <c r="AA9" s="11">
        <v>11.751985460346694</v>
      </c>
      <c r="AB9" s="11">
        <v>12.740208510395803</v>
      </c>
      <c r="AD9" s="11">
        <f t="shared" ref="AD9:AD32" si="4">AB9-Z9</f>
        <v>-0.53682232222405268</v>
      </c>
      <c r="AE9" s="11">
        <f>'RD T1'!T37</f>
        <v>7.6066591369720298</v>
      </c>
      <c r="AF9" s="11">
        <f>SUM(AD9:AE9)</f>
        <v>7.0698368147479771</v>
      </c>
    </row>
    <row r="10" spans="1:32" x14ac:dyDescent="0.2">
      <c r="A10" s="10" t="str">
        <f>name!D6</f>
        <v>21 Science, research, engineering and technology professionals</v>
      </c>
      <c r="B10" s="11">
        <v>54.742143590962762</v>
      </c>
      <c r="C10" s="11">
        <v>64.866613137971569</v>
      </c>
      <c r="D10" s="11">
        <v>67.856522581080796</v>
      </c>
      <c r="E10" s="11">
        <v>82.88259344425154</v>
      </c>
      <c r="F10" s="11">
        <v>94.63987100285695</v>
      </c>
      <c r="G10" s="11"/>
      <c r="H10" s="11">
        <f t="shared" si="2"/>
        <v>26.783348421776154</v>
      </c>
      <c r="I10" s="11">
        <f>'RD T1'!E9</f>
        <v>31.110783671230312</v>
      </c>
      <c r="J10" s="11">
        <f t="shared" ref="J10:J32" si="5">SUM(H10:I10)</f>
        <v>57.894132093006462</v>
      </c>
      <c r="L10" s="10" t="str">
        <f>name!D6</f>
        <v>21 Science, research, engineering and technology professionals</v>
      </c>
      <c r="M10" s="11">
        <v>45.813084503162408</v>
      </c>
      <c r="N10" s="11">
        <v>54.570751868178803</v>
      </c>
      <c r="O10" s="11">
        <v>55.05534418067694</v>
      </c>
      <c r="P10" s="11">
        <v>65.541534133360514</v>
      </c>
      <c r="Q10" s="11">
        <v>73.519209277033966</v>
      </c>
      <c r="R10" s="11"/>
      <c r="S10" s="11">
        <f t="shared" si="3"/>
        <v>18.463865096357026</v>
      </c>
      <c r="T10" s="11">
        <f>'RD T1'!T9</f>
        <v>21.944877603667901</v>
      </c>
      <c r="U10" s="11">
        <f t="shared" ref="U10:U32" si="6">SUM(S10:T10)</f>
        <v>40.408742700024931</v>
      </c>
      <c r="W10" s="10" t="str">
        <f>name!D6</f>
        <v>21 Science, research, engineering and technology professionals</v>
      </c>
      <c r="X10" s="11">
        <v>8.9290590878004252</v>
      </c>
      <c r="Y10" s="11">
        <v>10.295861269792814</v>
      </c>
      <c r="Z10" s="11">
        <v>12.80117840040392</v>
      </c>
      <c r="AA10" s="11">
        <v>17.341059310890863</v>
      </c>
      <c r="AB10" s="11">
        <v>21.120661725823123</v>
      </c>
      <c r="AC10" s="11"/>
      <c r="AD10" s="11">
        <f t="shared" si="4"/>
        <v>8.3194833254192027</v>
      </c>
      <c r="AE10" s="11">
        <f>'RD T1'!T38</f>
        <v>9.1659060675624122</v>
      </c>
      <c r="AF10" s="11">
        <f t="shared" ref="AF10:AF32" si="7">SUM(AD10:AE10)</f>
        <v>17.485389392981617</v>
      </c>
    </row>
    <row r="11" spans="1:32" x14ac:dyDescent="0.2">
      <c r="A11" s="10" t="str">
        <f>name!D7</f>
        <v>22 Health professionals</v>
      </c>
      <c r="B11" s="11">
        <v>40.533681161571707</v>
      </c>
      <c r="C11" s="11">
        <v>47.151507478384062</v>
      </c>
      <c r="D11" s="11">
        <v>47.169330464029798</v>
      </c>
      <c r="E11" s="11">
        <v>46.633027390301301</v>
      </c>
      <c r="F11" s="11">
        <v>50.048115583274047</v>
      </c>
      <c r="G11" s="11"/>
      <c r="H11" s="11">
        <f t="shared" si="2"/>
        <v>2.8787851192442488</v>
      </c>
      <c r="I11" s="11">
        <f>'RD T1'!E10</f>
        <v>24.922401042945729</v>
      </c>
      <c r="J11" s="11">
        <f t="shared" si="5"/>
        <v>27.801186162189978</v>
      </c>
      <c r="L11" s="10" t="str">
        <f>name!D7</f>
        <v>22 Health professionals</v>
      </c>
      <c r="M11" s="11">
        <v>10.524196380671047</v>
      </c>
      <c r="N11" s="11">
        <v>11.405935186980312</v>
      </c>
      <c r="O11" s="11">
        <v>12.803624047716049</v>
      </c>
      <c r="P11" s="11">
        <v>12.586566008378805</v>
      </c>
      <c r="Q11" s="11">
        <v>13.339241386856699</v>
      </c>
      <c r="R11" s="11"/>
      <c r="S11" s="11">
        <f t="shared" si="3"/>
        <v>0.53561733914065002</v>
      </c>
      <c r="T11" s="11">
        <f>'RD T1'!T10</f>
        <v>4.859691158964619</v>
      </c>
      <c r="U11" s="11">
        <f t="shared" si="6"/>
        <v>5.395308498105269</v>
      </c>
      <c r="W11" s="10" t="str">
        <f>name!D7</f>
        <v>22 Health professionals</v>
      </c>
      <c r="X11" s="11">
        <v>30.009484780900681</v>
      </c>
      <c r="Y11" s="11">
        <v>35.745572291403725</v>
      </c>
      <c r="Z11" s="11">
        <v>34.365706416313792</v>
      </c>
      <c r="AA11" s="11">
        <v>34.046461381922548</v>
      </c>
      <c r="AB11" s="11">
        <v>36.708874196417369</v>
      </c>
      <c r="AC11" s="11"/>
      <c r="AD11" s="11">
        <f t="shared" si="4"/>
        <v>2.3431677801035775</v>
      </c>
      <c r="AE11" s="11">
        <f>'RD T1'!T39</f>
        <v>20.062709883981107</v>
      </c>
      <c r="AF11" s="11">
        <f t="shared" si="7"/>
        <v>22.405877664084684</v>
      </c>
    </row>
    <row r="12" spans="1:32" x14ac:dyDescent="0.2">
      <c r="A12" s="10" t="str">
        <f>name!D8</f>
        <v>23 Teaching and other educational professionals</v>
      </c>
      <c r="B12" s="11">
        <v>37.875357259923994</v>
      </c>
      <c r="C12" s="11">
        <v>40.735926708189069</v>
      </c>
      <c r="D12" s="11">
        <v>42.566838149257173</v>
      </c>
      <c r="E12" s="11">
        <v>39.517837251171656</v>
      </c>
      <c r="F12" s="11">
        <v>40.45004660456982</v>
      </c>
      <c r="G12" s="11"/>
      <c r="H12" s="11">
        <f t="shared" si="2"/>
        <v>-2.1167915446873522</v>
      </c>
      <c r="I12" s="11">
        <f>'RD T1'!E11</f>
        <v>19.385020058119494</v>
      </c>
      <c r="J12" s="11">
        <f t="shared" si="5"/>
        <v>17.268228513432142</v>
      </c>
      <c r="L12" s="10" t="str">
        <f>name!D8</f>
        <v>23 Teaching and other educational professionals</v>
      </c>
      <c r="M12" s="11">
        <v>15.38065623826226</v>
      </c>
      <c r="N12" s="11">
        <v>15.152509733326299</v>
      </c>
      <c r="O12" s="11">
        <v>15.83754739364033</v>
      </c>
      <c r="P12" s="11">
        <v>15.418466143759462</v>
      </c>
      <c r="Q12" s="11">
        <v>15.798762569835331</v>
      </c>
      <c r="R12" s="11"/>
      <c r="S12" s="11">
        <f t="shared" si="3"/>
        <v>-3.8784823804999036E-2</v>
      </c>
      <c r="T12" s="11">
        <f>'RD T1'!T11</f>
        <v>6.5365476584251372</v>
      </c>
      <c r="U12" s="11">
        <f t="shared" si="6"/>
        <v>6.4977628346201382</v>
      </c>
      <c r="W12" s="10" t="str">
        <f>name!D8</f>
        <v>23 Teaching and other educational professionals</v>
      </c>
      <c r="X12" s="11">
        <v>22.494701021661669</v>
      </c>
      <c r="Y12" s="11">
        <v>25.583416974862796</v>
      </c>
      <c r="Z12" s="11">
        <v>26.729290755616802</v>
      </c>
      <c r="AA12" s="11">
        <v>24.099371107412207</v>
      </c>
      <c r="AB12" s="11">
        <v>24.651284034734534</v>
      </c>
      <c r="AC12" s="11"/>
      <c r="AD12" s="11">
        <f t="shared" si="4"/>
        <v>-2.0780067208822679</v>
      </c>
      <c r="AE12" s="11">
        <f>'RD T1'!T40</f>
        <v>12.848472399694357</v>
      </c>
      <c r="AF12" s="11">
        <f t="shared" si="7"/>
        <v>10.770465678812089</v>
      </c>
    </row>
    <row r="13" spans="1:32" x14ac:dyDescent="0.2">
      <c r="A13" s="10" t="str">
        <f>name!D9</f>
        <v>24 Business, media and public service professionals</v>
      </c>
      <c r="B13" s="11">
        <v>52.583956265443184</v>
      </c>
      <c r="C13" s="11">
        <v>63.577052588561436</v>
      </c>
      <c r="D13" s="11">
        <v>72.165743255132028</v>
      </c>
      <c r="E13" s="11">
        <v>75.08712749937726</v>
      </c>
      <c r="F13" s="11">
        <v>83.545943551805422</v>
      </c>
      <c r="G13" s="11"/>
      <c r="H13" s="11">
        <f t="shared" si="2"/>
        <v>11.380200296673394</v>
      </c>
      <c r="I13" s="11">
        <f>'RD T1'!E12</f>
        <v>37.09393602134223</v>
      </c>
      <c r="J13" s="11">
        <f t="shared" si="5"/>
        <v>48.474136318015624</v>
      </c>
      <c r="L13" s="10" t="str">
        <f>name!D9</f>
        <v>24 Business, media and public service professionals</v>
      </c>
      <c r="M13" s="11">
        <v>30.847287028580229</v>
      </c>
      <c r="N13" s="11">
        <v>34.467025137217497</v>
      </c>
      <c r="O13" s="11">
        <v>38.36487490411978</v>
      </c>
      <c r="P13" s="11">
        <v>40.107287669421893</v>
      </c>
      <c r="Q13" s="11">
        <v>43.227003193451353</v>
      </c>
      <c r="R13" s="11"/>
      <c r="S13" s="11">
        <f t="shared" si="3"/>
        <v>4.8621282893315723</v>
      </c>
      <c r="T13" s="11">
        <f>'RD T1'!T12</f>
        <v>17.150120779038904</v>
      </c>
      <c r="U13" s="11">
        <f t="shared" si="6"/>
        <v>22.012249068370476</v>
      </c>
      <c r="W13" s="10" t="str">
        <f>name!D9</f>
        <v>24 Business, media and public service professionals</v>
      </c>
      <c r="X13" s="11">
        <v>21.736669236862934</v>
      </c>
      <c r="Y13" s="11">
        <v>29.110027451343925</v>
      </c>
      <c r="Z13" s="11">
        <v>33.800868351012205</v>
      </c>
      <c r="AA13" s="11">
        <v>34.979839829955324</v>
      </c>
      <c r="AB13" s="11">
        <v>40.318940358353998</v>
      </c>
      <c r="AC13" s="11"/>
      <c r="AD13" s="11">
        <f t="shared" si="4"/>
        <v>6.518072007341793</v>
      </c>
      <c r="AE13" s="11">
        <f>'RD T1'!T41</f>
        <v>19.943815242303323</v>
      </c>
      <c r="AF13" s="11">
        <f t="shared" si="7"/>
        <v>26.461887249645116</v>
      </c>
    </row>
    <row r="14" spans="1:32" x14ac:dyDescent="0.2">
      <c r="A14" s="10" t="str">
        <f>name!D10</f>
        <v>31 Science, engineering and technology associate professionals</v>
      </c>
      <c r="B14" s="11">
        <v>16.699365855338669</v>
      </c>
      <c r="C14" s="11">
        <v>20.047929668219702</v>
      </c>
      <c r="D14" s="11">
        <v>22.046448710871378</v>
      </c>
      <c r="E14" s="11">
        <v>20.392653032119075</v>
      </c>
      <c r="F14" s="11">
        <v>21.888646381403721</v>
      </c>
      <c r="G14" s="11"/>
      <c r="H14" s="11">
        <f t="shared" si="2"/>
        <v>-0.15780232946765693</v>
      </c>
      <c r="I14" s="11">
        <f>'RD T1'!E13</f>
        <v>8.4453228430402518</v>
      </c>
      <c r="J14" s="11">
        <f t="shared" si="5"/>
        <v>8.2875205135725949</v>
      </c>
      <c r="L14" s="10" t="str">
        <f>name!D10</f>
        <v>31 Science, engineering and technology associate professionals</v>
      </c>
      <c r="M14" s="11">
        <v>12.504569475822784</v>
      </c>
      <c r="N14" s="11">
        <v>15.450591532780017</v>
      </c>
      <c r="O14" s="11">
        <v>16.360061688099002</v>
      </c>
      <c r="P14" s="11">
        <v>14.399289386708858</v>
      </c>
      <c r="Q14" s="11">
        <v>14.908217649283557</v>
      </c>
      <c r="R14" s="11"/>
      <c r="S14" s="11">
        <f t="shared" si="3"/>
        <v>-1.4518440388154445</v>
      </c>
      <c r="T14" s="11">
        <f>'RD T1'!T13</f>
        <v>5.3193242909404823</v>
      </c>
      <c r="U14" s="11">
        <f t="shared" si="6"/>
        <v>3.8674802521250378</v>
      </c>
      <c r="W14" s="10" t="str">
        <f>name!D10</f>
        <v>31 Science, engineering and technology associate professionals</v>
      </c>
      <c r="X14" s="11">
        <v>4.1947963795159202</v>
      </c>
      <c r="Y14" s="11">
        <v>4.597338135439708</v>
      </c>
      <c r="Z14" s="11">
        <v>5.6863870227723767</v>
      </c>
      <c r="AA14" s="11">
        <v>5.9933636454102146</v>
      </c>
      <c r="AB14" s="11">
        <v>6.9804287321201537</v>
      </c>
      <c r="AC14" s="11"/>
      <c r="AD14" s="11">
        <f t="shared" si="4"/>
        <v>1.294041709347777</v>
      </c>
      <c r="AE14" s="11">
        <f>'RD T1'!T42</f>
        <v>3.1259985520997713</v>
      </c>
      <c r="AF14" s="11">
        <f t="shared" si="7"/>
        <v>4.4200402614475482</v>
      </c>
    </row>
    <row r="15" spans="1:32" x14ac:dyDescent="0.2">
      <c r="A15" s="10" t="str">
        <f>name!D11</f>
        <v>32 Health and social care associate professionals</v>
      </c>
      <c r="B15" s="11">
        <v>17.982129557731106</v>
      </c>
      <c r="C15" s="11">
        <v>20.706799038480195</v>
      </c>
      <c r="D15" s="11">
        <v>20.98615228930656</v>
      </c>
      <c r="E15" s="11">
        <v>33.342596659286016</v>
      </c>
      <c r="F15" s="11">
        <v>39.293992840261517</v>
      </c>
      <c r="G15" s="11"/>
      <c r="H15" s="11">
        <f t="shared" si="2"/>
        <v>18.307840550954957</v>
      </c>
      <c r="I15" s="11">
        <f>'RD T1'!E14</f>
        <v>19.640489326233883</v>
      </c>
      <c r="J15" s="11">
        <f t="shared" si="5"/>
        <v>37.94832987718884</v>
      </c>
      <c r="L15" s="10" t="str">
        <f>name!D11</f>
        <v>32 Health and social care associate professionals</v>
      </c>
      <c r="M15" s="11">
        <v>3.829843062810864</v>
      </c>
      <c r="N15" s="11">
        <v>3.9051757855038458</v>
      </c>
      <c r="O15" s="11">
        <v>4.3709660151536287</v>
      </c>
      <c r="P15" s="11">
        <v>5.8433839408614032</v>
      </c>
      <c r="Q15" s="11">
        <v>6.6408880245487856</v>
      </c>
      <c r="R15" s="11"/>
      <c r="S15" s="11">
        <f t="shared" si="3"/>
        <v>2.2699220093951569</v>
      </c>
      <c r="T15" s="11">
        <f>'RD T1'!T14</f>
        <v>2.8255499156641615</v>
      </c>
      <c r="U15" s="11">
        <f t="shared" si="6"/>
        <v>5.0954719250593179</v>
      </c>
      <c r="W15" s="10" t="str">
        <f>name!D11</f>
        <v>32 Health and social care associate professionals</v>
      </c>
      <c r="X15" s="11">
        <v>14.152286494920238</v>
      </c>
      <c r="Y15" s="11">
        <v>16.801623252976349</v>
      </c>
      <c r="Z15" s="11">
        <v>16.615186274152943</v>
      </c>
      <c r="AA15" s="11">
        <v>27.499212718424609</v>
      </c>
      <c r="AB15" s="11">
        <v>32.653104815712759</v>
      </c>
      <c r="AC15" s="11"/>
      <c r="AD15" s="11">
        <f t="shared" si="4"/>
        <v>16.037918541559815</v>
      </c>
      <c r="AE15" s="11">
        <f>'RD T1'!T43</f>
        <v>16.814939410569721</v>
      </c>
      <c r="AF15" s="11">
        <f t="shared" si="7"/>
        <v>32.85285795212954</v>
      </c>
    </row>
    <row r="16" spans="1:32" x14ac:dyDescent="0.2">
      <c r="A16" s="10" t="str">
        <f>name!D12</f>
        <v>33 Protective service occupations</v>
      </c>
      <c r="B16" s="11">
        <v>12.948957502687925</v>
      </c>
      <c r="C16" s="11">
        <v>12.664595987521416</v>
      </c>
      <c r="D16" s="11">
        <v>13.231148018184907</v>
      </c>
      <c r="E16" s="11">
        <v>11.529882172005617</v>
      </c>
      <c r="F16" s="11">
        <v>12.228567660125414</v>
      </c>
      <c r="G16" s="11"/>
      <c r="H16" s="11">
        <f t="shared" si="2"/>
        <v>-1.0025803580594932</v>
      </c>
      <c r="I16" s="11">
        <f>'RD T1'!E15</f>
        <v>3.8210607609911649</v>
      </c>
      <c r="J16" s="11">
        <f t="shared" si="5"/>
        <v>2.8184804029316717</v>
      </c>
      <c r="L16" s="10" t="str">
        <f>name!D12</f>
        <v>33 Protective service occupations</v>
      </c>
      <c r="M16" s="11">
        <v>10.766816350182523</v>
      </c>
      <c r="N16" s="11">
        <v>10.296971247869712</v>
      </c>
      <c r="O16" s="11">
        <v>10.575777046151515</v>
      </c>
      <c r="P16" s="11">
        <v>9.1419495950405185</v>
      </c>
      <c r="Q16" s="11">
        <v>9.0609078767285816</v>
      </c>
      <c r="R16" s="11"/>
      <c r="S16" s="11">
        <f t="shared" si="3"/>
        <v>-1.5148691694229335</v>
      </c>
      <c r="T16" s="11">
        <f>'RD T1'!T15</f>
        <v>2.5569002962243479</v>
      </c>
      <c r="U16" s="11">
        <f t="shared" si="6"/>
        <v>1.0420311268014144</v>
      </c>
      <c r="W16" s="10" t="str">
        <f>name!D12</f>
        <v>33 Protective service occupations</v>
      </c>
      <c r="X16" s="11">
        <v>2.182141152505396</v>
      </c>
      <c r="Y16" s="11">
        <v>2.3676247396517116</v>
      </c>
      <c r="Z16" s="11">
        <v>2.6553709720334013</v>
      </c>
      <c r="AA16" s="11">
        <v>2.3879325769651003</v>
      </c>
      <c r="AB16" s="11">
        <v>3.1676597833968319</v>
      </c>
      <c r="AC16" s="11"/>
      <c r="AD16" s="11">
        <f t="shared" si="4"/>
        <v>0.51228881136343052</v>
      </c>
      <c r="AE16" s="11">
        <f>'RD T1'!T44</f>
        <v>1.2641604647668174</v>
      </c>
      <c r="AF16" s="11">
        <f t="shared" si="7"/>
        <v>1.7764492761302479</v>
      </c>
    </row>
    <row r="17" spans="1:32" x14ac:dyDescent="0.2">
      <c r="A17" s="10" t="str">
        <f>name!D13</f>
        <v>34 Culture, media and sports occupations</v>
      </c>
      <c r="B17" s="11">
        <v>14.68302041818391</v>
      </c>
      <c r="C17" s="11">
        <v>14.270433344174771</v>
      </c>
      <c r="D17" s="11">
        <v>14.829533790654308</v>
      </c>
      <c r="E17" s="11">
        <v>12.658339473943224</v>
      </c>
      <c r="F17" s="11">
        <v>13.36901659840475</v>
      </c>
      <c r="G17" s="11"/>
      <c r="H17" s="11">
        <f t="shared" si="2"/>
        <v>-1.4605171922495579</v>
      </c>
      <c r="I17" s="11">
        <f>'RD T1'!E16</f>
        <v>5.9261333606464275</v>
      </c>
      <c r="J17" s="11">
        <f t="shared" si="5"/>
        <v>4.4656161683968696</v>
      </c>
      <c r="L17" s="10" t="str">
        <f>name!D13</f>
        <v>34 Culture, media and sports occupations</v>
      </c>
      <c r="M17" s="11">
        <v>8.6764655539209627</v>
      </c>
      <c r="N17" s="11">
        <v>7.5262782878493626</v>
      </c>
      <c r="O17" s="11">
        <v>7.5010372651821138</v>
      </c>
      <c r="P17" s="11">
        <v>6.2793489456083238</v>
      </c>
      <c r="Q17" s="11">
        <v>6.6032013732828592</v>
      </c>
      <c r="R17" s="11"/>
      <c r="S17" s="11">
        <f t="shared" si="3"/>
        <v>-0.89783589189925461</v>
      </c>
      <c r="T17" s="11">
        <f>'RD T1'!T16</f>
        <v>2.5476648644083557</v>
      </c>
      <c r="U17" s="11">
        <f t="shared" si="6"/>
        <v>1.6498289725091011</v>
      </c>
      <c r="W17" s="10" t="str">
        <f>name!D13</f>
        <v>34 Culture, media and sports occupations</v>
      </c>
      <c r="X17" s="11">
        <v>6.0065548642629301</v>
      </c>
      <c r="Y17" s="11">
        <v>6.744155056325396</v>
      </c>
      <c r="Z17" s="11">
        <v>7.3284965254721959</v>
      </c>
      <c r="AA17" s="11">
        <v>6.3789905283349029</v>
      </c>
      <c r="AB17" s="11">
        <v>6.7658152251218961</v>
      </c>
      <c r="AC17" s="11"/>
      <c r="AD17" s="11">
        <f t="shared" si="4"/>
        <v>-0.56268130035029973</v>
      </c>
      <c r="AE17" s="11">
        <f>'RD T1'!T45</f>
        <v>3.3784684962380713</v>
      </c>
      <c r="AF17" s="11">
        <f t="shared" si="7"/>
        <v>2.8157871958877716</v>
      </c>
    </row>
    <row r="18" spans="1:32" x14ac:dyDescent="0.2">
      <c r="A18" s="10" t="str">
        <f>name!D14</f>
        <v>35 Business and public service associate professionals</v>
      </c>
      <c r="B18" s="11">
        <v>56.099525670599647</v>
      </c>
      <c r="C18" s="11">
        <v>59.936929164121423</v>
      </c>
      <c r="D18" s="11">
        <v>63.346903041106366</v>
      </c>
      <c r="E18" s="11">
        <v>63.229529606723318</v>
      </c>
      <c r="F18" s="11">
        <v>66.28047035022756</v>
      </c>
      <c r="G18" s="11"/>
      <c r="H18" s="11">
        <f t="shared" si="2"/>
        <v>2.9335673091211945</v>
      </c>
      <c r="I18" s="11">
        <f>'RD T1'!E17</f>
        <v>29.145864211768043</v>
      </c>
      <c r="J18" s="11">
        <f t="shared" si="5"/>
        <v>32.079431520889237</v>
      </c>
      <c r="L18" s="10" t="str">
        <f>name!D14</f>
        <v>35 Business and public service associate professionals</v>
      </c>
      <c r="M18" s="11">
        <v>31.215457775848346</v>
      </c>
      <c r="N18" s="11">
        <v>32.189787596980587</v>
      </c>
      <c r="O18" s="11">
        <v>34.46282550113704</v>
      </c>
      <c r="P18" s="11">
        <v>33.928356474107893</v>
      </c>
      <c r="Q18" s="11">
        <v>34.225302591725452</v>
      </c>
      <c r="R18" s="11"/>
      <c r="S18" s="11">
        <f t="shared" si="3"/>
        <v>-0.23752290941158805</v>
      </c>
      <c r="T18" s="11">
        <f>'RD T1'!T17</f>
        <v>13.003226347922521</v>
      </c>
      <c r="U18" s="11">
        <f t="shared" si="6"/>
        <v>12.765703438510933</v>
      </c>
      <c r="W18" s="10" t="str">
        <f>name!D14</f>
        <v>35 Business and public service associate professionals</v>
      </c>
      <c r="X18" s="11">
        <v>24.884067894751354</v>
      </c>
      <c r="Y18" s="11">
        <v>27.747141567140865</v>
      </c>
      <c r="Z18" s="11">
        <v>28.884077539969251</v>
      </c>
      <c r="AA18" s="11">
        <v>29.301173132615453</v>
      </c>
      <c r="AB18" s="11">
        <v>32.05516775850213</v>
      </c>
      <c r="AC18" s="11"/>
      <c r="AD18" s="11">
        <f t="shared" si="4"/>
        <v>3.1710902185328784</v>
      </c>
      <c r="AE18" s="11">
        <f>'RD T1'!T46</f>
        <v>16.142637863845522</v>
      </c>
      <c r="AF18" s="11">
        <f t="shared" si="7"/>
        <v>19.3137280823784</v>
      </c>
    </row>
    <row r="19" spans="1:32" x14ac:dyDescent="0.2">
      <c r="A19" s="10" t="str">
        <f>name!D15</f>
        <v>41 Administrative occupations</v>
      </c>
      <c r="B19" s="11">
        <v>89.274227390294342</v>
      </c>
      <c r="C19" s="11">
        <v>88.690990773778154</v>
      </c>
      <c r="D19" s="11">
        <v>92.543540887184676</v>
      </c>
      <c r="E19" s="11">
        <v>93.868140082476671</v>
      </c>
      <c r="F19" s="11">
        <v>91.547617966482747</v>
      </c>
      <c r="G19" s="11"/>
      <c r="H19" s="11">
        <f t="shared" si="2"/>
        <v>-0.99592292070192912</v>
      </c>
      <c r="I19" s="11">
        <f>'RD T1'!E18</f>
        <v>47.261858316629883</v>
      </c>
      <c r="J19" s="11">
        <f t="shared" si="5"/>
        <v>46.265935395927954</v>
      </c>
      <c r="L19" s="10" t="str">
        <f>name!D15</f>
        <v>41 Administrative occupations</v>
      </c>
      <c r="M19" s="11">
        <v>20.851879514589712</v>
      </c>
      <c r="N19" s="11">
        <v>19.634461363663377</v>
      </c>
      <c r="O19" s="11">
        <v>23.803591637999585</v>
      </c>
      <c r="P19" s="11">
        <v>24.829887538333068</v>
      </c>
      <c r="Q19" s="11">
        <v>27.105167163354427</v>
      </c>
      <c r="R19" s="11"/>
      <c r="S19" s="11">
        <f t="shared" si="3"/>
        <v>3.301575525354842</v>
      </c>
      <c r="T19" s="11">
        <f>'RD T1'!T18</f>
        <v>9.3461929324073765</v>
      </c>
      <c r="U19" s="11">
        <f t="shared" si="6"/>
        <v>12.647768457762218</v>
      </c>
      <c r="W19" s="10" t="str">
        <f>name!D15</f>
        <v>41 Administrative occupations</v>
      </c>
      <c r="X19" s="11">
        <v>68.422347875704716</v>
      </c>
      <c r="Y19" s="11">
        <v>69.056529410114692</v>
      </c>
      <c r="Z19" s="11">
        <v>68.739949249185187</v>
      </c>
      <c r="AA19" s="11">
        <v>69.038252544143589</v>
      </c>
      <c r="AB19" s="11">
        <v>64.442450803128196</v>
      </c>
      <c r="AC19" s="11"/>
      <c r="AD19" s="11">
        <f t="shared" si="4"/>
        <v>-4.2974984460569914</v>
      </c>
      <c r="AE19" s="11">
        <f>'RD T1'!T47</f>
        <v>37.9156653842225</v>
      </c>
      <c r="AF19" s="11">
        <f t="shared" si="7"/>
        <v>33.618166938165508</v>
      </c>
    </row>
    <row r="20" spans="1:32" x14ac:dyDescent="0.2">
      <c r="A20" s="10" t="str">
        <f>name!D16</f>
        <v>42 Secretarial and related occupations</v>
      </c>
      <c r="B20" s="11">
        <v>21.799481908498574</v>
      </c>
      <c r="C20" s="11">
        <v>20.935558220024781</v>
      </c>
      <c r="D20" s="11">
        <v>20.64309017756964</v>
      </c>
      <c r="E20" s="11">
        <v>19.088009486021697</v>
      </c>
      <c r="F20" s="11">
        <v>14.321791085963206</v>
      </c>
      <c r="G20" s="11"/>
      <c r="H20" s="11">
        <f t="shared" si="2"/>
        <v>-6.3212990916064342</v>
      </c>
      <c r="I20" s="11">
        <f>'RD T1'!E19</f>
        <v>9.2558232081196472</v>
      </c>
      <c r="J20" s="11">
        <f t="shared" si="5"/>
        <v>2.934524116513213</v>
      </c>
      <c r="L20" s="10" t="str">
        <f>name!D16</f>
        <v>42 Secretarial and related occupations</v>
      </c>
      <c r="M20" s="11">
        <v>1.8272589505045451</v>
      </c>
      <c r="N20" s="11">
        <v>1.3713847781842181</v>
      </c>
      <c r="O20" s="11">
        <v>1.4202785709121848</v>
      </c>
      <c r="P20" s="11">
        <v>1.2370536494922797</v>
      </c>
      <c r="Q20" s="11">
        <v>1.4489110801131861</v>
      </c>
      <c r="R20" s="11"/>
      <c r="S20" s="11">
        <f t="shared" si="3"/>
        <v>2.8632509201001355E-2</v>
      </c>
      <c r="T20" s="11">
        <f>'RD T1'!T19</f>
        <v>0.42348122638060298</v>
      </c>
      <c r="U20" s="11">
        <f t="shared" si="6"/>
        <v>0.45211373558160434</v>
      </c>
      <c r="W20" s="10" t="str">
        <f>name!D16</f>
        <v>42 Secretarial and related occupations</v>
      </c>
      <c r="X20" s="11">
        <v>19.972222957994035</v>
      </c>
      <c r="Y20" s="11">
        <v>19.564173441840566</v>
      </c>
      <c r="Z20" s="11">
        <v>19.222811606657459</v>
      </c>
      <c r="AA20" s="11">
        <v>17.850955836529419</v>
      </c>
      <c r="AB20" s="11">
        <v>12.872880005850018</v>
      </c>
      <c r="AC20" s="11"/>
      <c r="AD20" s="11">
        <f t="shared" si="4"/>
        <v>-6.3499316008074409</v>
      </c>
      <c r="AE20" s="11">
        <f>'RD T1'!T48</f>
        <v>8.8323419817390452</v>
      </c>
      <c r="AF20" s="11">
        <f t="shared" si="7"/>
        <v>2.4824103809316043</v>
      </c>
    </row>
    <row r="21" spans="1:32" x14ac:dyDescent="0.2">
      <c r="A21" s="10" t="str">
        <f>name!D17</f>
        <v>51 Skilled agricultural and related trades</v>
      </c>
      <c r="B21" s="11">
        <v>10.557529870129821</v>
      </c>
      <c r="C21" s="11">
        <v>11.446846806964198</v>
      </c>
      <c r="D21" s="11">
        <v>13.999791318669207</v>
      </c>
      <c r="E21" s="11">
        <v>13.074026292713825</v>
      </c>
      <c r="F21" s="11">
        <v>13.374401848288365</v>
      </c>
      <c r="G21" s="11"/>
      <c r="H21" s="11">
        <f t="shared" si="2"/>
        <v>-0.62538947038084203</v>
      </c>
      <c r="I21" s="11">
        <f>'RD T1'!E20</f>
        <v>7.2863075679845437</v>
      </c>
      <c r="J21" s="11">
        <f t="shared" si="5"/>
        <v>6.6609180976037017</v>
      </c>
      <c r="L21" s="10" t="str">
        <f>name!D17</f>
        <v>51 Skilled agricultural and related trades</v>
      </c>
      <c r="M21" s="11">
        <v>8.5544063108941089</v>
      </c>
      <c r="N21" s="11">
        <v>8.2594761147400675</v>
      </c>
      <c r="O21" s="11">
        <v>10.835506768519364</v>
      </c>
      <c r="P21" s="11">
        <v>9.849169162519738</v>
      </c>
      <c r="Q21" s="11">
        <v>9.7807690229379425</v>
      </c>
      <c r="R21" s="11"/>
      <c r="S21" s="11">
        <f t="shared" si="3"/>
        <v>-1.0547377455814217</v>
      </c>
      <c r="T21" s="11">
        <f>'RD T1'!T20</f>
        <v>4.9560859984811545</v>
      </c>
      <c r="U21" s="11">
        <f t="shared" si="6"/>
        <v>3.9013482528997327</v>
      </c>
      <c r="W21" s="10" t="str">
        <f>name!D17</f>
        <v>51 Skilled agricultural and related trades</v>
      </c>
      <c r="X21" s="11">
        <v>2.0031235592357142</v>
      </c>
      <c r="Y21" s="11">
        <v>3.1873706922241345</v>
      </c>
      <c r="Z21" s="11">
        <v>3.1642845501498362</v>
      </c>
      <c r="AA21" s="11">
        <v>3.2248571301940854</v>
      </c>
      <c r="AB21" s="11">
        <v>3.5936328253504173</v>
      </c>
      <c r="AC21" s="11"/>
      <c r="AD21" s="11">
        <f t="shared" si="4"/>
        <v>0.42934827520058105</v>
      </c>
      <c r="AE21" s="11">
        <f>'RD T1'!T49</f>
        <v>2.3302215695033892</v>
      </c>
      <c r="AF21" s="11">
        <f t="shared" si="7"/>
        <v>2.7595698447039703</v>
      </c>
    </row>
    <row r="22" spans="1:32" x14ac:dyDescent="0.2">
      <c r="A22" s="10" t="str">
        <f>name!D18</f>
        <v>52 Skilled metal, electrical and electronic trades</v>
      </c>
      <c r="B22" s="11">
        <v>44.841913188255795</v>
      </c>
      <c r="C22" s="11">
        <v>45.686844205798565</v>
      </c>
      <c r="D22" s="11">
        <v>39.650021356656502</v>
      </c>
      <c r="E22" s="11">
        <v>38.35517384639013</v>
      </c>
      <c r="F22" s="11">
        <v>35.52751190285926</v>
      </c>
      <c r="G22" s="11"/>
      <c r="H22" s="11">
        <f t="shared" si="2"/>
        <v>-4.1225094537972424</v>
      </c>
      <c r="I22" s="11">
        <f>'RD T1'!E21</f>
        <v>14.117063735251646</v>
      </c>
      <c r="J22" s="11">
        <f t="shared" si="5"/>
        <v>9.9945542814544037</v>
      </c>
      <c r="L22" s="10" t="str">
        <f>name!D18</f>
        <v>52 Skilled metal, electrical and electronic trades</v>
      </c>
      <c r="M22" s="11">
        <v>44.157093108437564</v>
      </c>
      <c r="N22" s="11">
        <v>44.591851284890645</v>
      </c>
      <c r="O22" s="11">
        <v>38.841840659716269</v>
      </c>
      <c r="P22" s="11">
        <v>37.010823821003349</v>
      </c>
      <c r="Q22" s="11">
        <v>33.865802444544457</v>
      </c>
      <c r="R22" s="11"/>
      <c r="S22" s="11">
        <f t="shared" si="3"/>
        <v>-4.9760382151718119</v>
      </c>
      <c r="T22" s="11">
        <f>'RD T1'!T21</f>
        <v>13.347804397589616</v>
      </c>
      <c r="U22" s="11">
        <f t="shared" si="6"/>
        <v>8.3717661824178045</v>
      </c>
      <c r="W22" s="10" t="str">
        <f>name!D18</f>
        <v>52 Skilled metal, electrical and electronic trades</v>
      </c>
      <c r="X22" s="11">
        <v>0.68482007981818549</v>
      </c>
      <c r="Y22" s="11">
        <v>1.0949929209078622</v>
      </c>
      <c r="Z22" s="11">
        <v>0.80818069694024974</v>
      </c>
      <c r="AA22" s="11">
        <v>1.3443500253867962</v>
      </c>
      <c r="AB22" s="11">
        <v>1.6617094583147551</v>
      </c>
      <c r="AC22" s="11"/>
      <c r="AD22" s="11">
        <f t="shared" si="4"/>
        <v>0.8535287613745054</v>
      </c>
      <c r="AE22" s="11">
        <f>'RD T1'!T50</f>
        <v>0.76925933766203325</v>
      </c>
      <c r="AF22" s="11">
        <f t="shared" si="7"/>
        <v>1.6227880990365386</v>
      </c>
    </row>
    <row r="23" spans="1:32" x14ac:dyDescent="0.2">
      <c r="A23" s="10" t="str">
        <f>name!D19</f>
        <v>53 Skilled construction and building trades</v>
      </c>
      <c r="B23" s="11">
        <v>28.972854752748106</v>
      </c>
      <c r="C23" s="11">
        <v>29.18819365243732</v>
      </c>
      <c r="D23" s="11">
        <v>23.404106802343456</v>
      </c>
      <c r="E23" s="11">
        <v>22.648599520279745</v>
      </c>
      <c r="F23" s="11">
        <v>19.567736789990899</v>
      </c>
      <c r="G23" s="11"/>
      <c r="H23" s="11">
        <f t="shared" si="2"/>
        <v>-3.8363700123525568</v>
      </c>
      <c r="I23" s="11">
        <f>'RD T1'!E22</f>
        <v>8.8854718568880511</v>
      </c>
      <c r="J23" s="11">
        <f t="shared" si="5"/>
        <v>5.0491018445354943</v>
      </c>
      <c r="L23" s="10" t="str">
        <f>name!D19</f>
        <v>53 Skilled construction and building trades</v>
      </c>
      <c r="M23" s="11">
        <v>28.715717212483181</v>
      </c>
      <c r="N23" s="11">
        <v>28.854100995335166</v>
      </c>
      <c r="O23" s="11">
        <v>23.081521143098918</v>
      </c>
      <c r="P23" s="11">
        <v>22.47392971007049</v>
      </c>
      <c r="Q23" s="11">
        <v>19.401401131375287</v>
      </c>
      <c r="R23" s="11"/>
      <c r="S23" s="11">
        <f t="shared" si="3"/>
        <v>-3.6801200117236306</v>
      </c>
      <c r="T23" s="11">
        <f>'RD T1'!T22</f>
        <v>8.7948327746661867</v>
      </c>
      <c r="U23" s="11">
        <f t="shared" si="6"/>
        <v>5.1147127629425562</v>
      </c>
      <c r="W23" s="10" t="str">
        <f>name!D19</f>
        <v>53 Skilled construction and building trades</v>
      </c>
      <c r="X23" s="11">
        <v>0.25713754026494656</v>
      </c>
      <c r="Y23" s="11">
        <v>0.33409265710213992</v>
      </c>
      <c r="Z23" s="11">
        <v>0.32258565924453236</v>
      </c>
      <c r="AA23" s="11">
        <v>0.17466981020925396</v>
      </c>
      <c r="AB23" s="11">
        <v>0.16633565861561969</v>
      </c>
      <c r="AC23" s="11"/>
      <c r="AD23" s="11">
        <f t="shared" si="4"/>
        <v>-0.15625000062891267</v>
      </c>
      <c r="AE23" s="11">
        <f>'RD T1'!T51</f>
        <v>9.0639082221863024E-2</v>
      </c>
      <c r="AF23" s="11">
        <f t="shared" si="7"/>
        <v>-6.5610918407049648E-2</v>
      </c>
    </row>
    <row r="24" spans="1:32" x14ac:dyDescent="0.2">
      <c r="A24" s="10" t="str">
        <f>name!D20</f>
        <v>54 Textiles, printing and other skilled trades</v>
      </c>
      <c r="B24" s="11">
        <v>20.510519433255208</v>
      </c>
      <c r="C24" s="11">
        <v>18.058799256420127</v>
      </c>
      <c r="D24" s="11">
        <v>17.389660617530623</v>
      </c>
      <c r="E24" s="11">
        <v>17.376265606379153</v>
      </c>
      <c r="F24" s="11">
        <v>15.951323833852788</v>
      </c>
      <c r="G24" s="11"/>
      <c r="H24" s="11">
        <f t="shared" si="2"/>
        <v>-1.4383367836778351</v>
      </c>
      <c r="I24" s="11">
        <f>'RD T1'!E23</f>
        <v>7.1143862041468156</v>
      </c>
      <c r="J24" s="11">
        <f t="shared" si="5"/>
        <v>5.6760494204689804</v>
      </c>
      <c r="L24" s="10" t="str">
        <f>name!D20</f>
        <v>54 Textiles, printing and other skilled trades</v>
      </c>
      <c r="M24" s="11">
        <v>12.181558719187228</v>
      </c>
      <c r="N24" s="11">
        <v>10.006791790119804</v>
      </c>
      <c r="O24" s="11">
        <v>9.4448619544184531</v>
      </c>
      <c r="P24" s="11">
        <v>9.6910578384975832</v>
      </c>
      <c r="Q24" s="11">
        <v>8.8051646767794391</v>
      </c>
      <c r="R24" s="11"/>
      <c r="S24" s="11">
        <f t="shared" si="3"/>
        <v>-0.63969727763901396</v>
      </c>
      <c r="T24" s="11">
        <f>'RD T1'!T23</f>
        <v>2.9350230234019552</v>
      </c>
      <c r="U24" s="11">
        <f t="shared" si="6"/>
        <v>2.2953257457629412</v>
      </c>
      <c r="W24" s="10" t="str">
        <f>name!D20</f>
        <v>54 Textiles, printing and other skilled trades</v>
      </c>
      <c r="X24" s="11">
        <v>8.3289607140679838</v>
      </c>
      <c r="Y24" s="11">
        <v>8.0520074663003172</v>
      </c>
      <c r="Z24" s="11">
        <v>7.9447986631121683</v>
      </c>
      <c r="AA24" s="11">
        <v>7.6852077678815576</v>
      </c>
      <c r="AB24" s="11">
        <v>7.1461591570733667</v>
      </c>
      <c r="AC24" s="11"/>
      <c r="AD24" s="11">
        <f t="shared" si="4"/>
        <v>-0.79863950603880163</v>
      </c>
      <c r="AE24" s="11">
        <f>'RD T1'!T52</f>
        <v>4.1793631807448612</v>
      </c>
      <c r="AF24" s="11">
        <f t="shared" si="7"/>
        <v>3.3807236747060596</v>
      </c>
    </row>
    <row r="25" spans="1:32" x14ac:dyDescent="0.2">
      <c r="A25" s="10" t="str">
        <f>name!D21</f>
        <v>61 Caring personal service occupations</v>
      </c>
      <c r="B25" s="11">
        <v>93.325206557116317</v>
      </c>
      <c r="C25" s="11">
        <v>96.125434681926123</v>
      </c>
      <c r="D25" s="11">
        <v>92.49940933533253</v>
      </c>
      <c r="E25" s="11">
        <v>96.432488879795798</v>
      </c>
      <c r="F25" s="11">
        <v>103.20094737774025</v>
      </c>
      <c r="G25" s="11"/>
      <c r="H25" s="11">
        <f t="shared" si="2"/>
        <v>10.701538042407719</v>
      </c>
      <c r="I25" s="11">
        <f>'RD T1'!E24</f>
        <v>54.477259656306423</v>
      </c>
      <c r="J25" s="11">
        <f t="shared" si="5"/>
        <v>65.178797698714135</v>
      </c>
      <c r="L25" s="10" t="str">
        <f>name!D21</f>
        <v>61 Caring personal service occupations</v>
      </c>
      <c r="M25" s="11">
        <v>13.491435436719494</v>
      </c>
      <c r="N25" s="11">
        <v>14.110730422685467</v>
      </c>
      <c r="O25" s="11">
        <v>14.147823882252032</v>
      </c>
      <c r="P25" s="11">
        <v>17.00755299658406</v>
      </c>
      <c r="Q25" s="11">
        <v>19.799817056445004</v>
      </c>
      <c r="R25" s="11"/>
      <c r="S25" s="11">
        <f t="shared" si="3"/>
        <v>5.6519931741929721</v>
      </c>
      <c r="T25" s="11">
        <f>'RD T1'!T24</f>
        <v>7.6744987560834348</v>
      </c>
      <c r="U25" s="11">
        <f t="shared" si="6"/>
        <v>13.326491930276408</v>
      </c>
      <c r="W25" s="10" t="str">
        <f>name!D21</f>
        <v>61 Caring personal service occupations</v>
      </c>
      <c r="X25" s="11">
        <v>79.83377112039679</v>
      </c>
      <c r="Y25" s="11">
        <v>82.014704259240617</v>
      </c>
      <c r="Z25" s="11">
        <v>78.351585453080517</v>
      </c>
      <c r="AA25" s="11">
        <v>79.424935883211745</v>
      </c>
      <c r="AB25" s="11">
        <v>83.401130321295255</v>
      </c>
      <c r="AC25" s="11"/>
      <c r="AD25" s="11">
        <f t="shared" si="4"/>
        <v>5.0495448682147384</v>
      </c>
      <c r="AE25" s="11">
        <f>'RD T1'!T53</f>
        <v>46.802760900222992</v>
      </c>
      <c r="AF25" s="11">
        <f t="shared" si="7"/>
        <v>51.852305768437731</v>
      </c>
    </row>
    <row r="26" spans="1:32" x14ac:dyDescent="0.2">
      <c r="A26" s="10" t="str">
        <f>name!D22</f>
        <v>62 Leisure, travel and related personal service occupations</v>
      </c>
      <c r="B26" s="11">
        <v>21.798778267351921</v>
      </c>
      <c r="C26" s="11">
        <v>27.419829805672542</v>
      </c>
      <c r="D26" s="11">
        <v>26.109267241948654</v>
      </c>
      <c r="E26" s="11">
        <v>24.416907393996418</v>
      </c>
      <c r="F26" s="11">
        <v>24.613523356580625</v>
      </c>
      <c r="G26" s="11"/>
      <c r="H26" s="11">
        <f t="shared" si="2"/>
        <v>-1.4957438853680287</v>
      </c>
      <c r="I26" s="11">
        <f>'RD T1'!E25</f>
        <v>12.394561910479311</v>
      </c>
      <c r="J26" s="11">
        <f t="shared" si="5"/>
        <v>10.898818025111282</v>
      </c>
      <c r="L26" s="10" t="str">
        <f>name!D22</f>
        <v>62 Leisure, travel and related personal service occupations</v>
      </c>
      <c r="M26" s="11">
        <v>6.9204568335815262</v>
      </c>
      <c r="N26" s="11">
        <v>7.733209091855672</v>
      </c>
      <c r="O26" s="11">
        <v>7.5168025895556783</v>
      </c>
      <c r="P26" s="11">
        <v>7.1758571109010854</v>
      </c>
      <c r="Q26" s="11">
        <v>7.6726077122192731</v>
      </c>
      <c r="R26" s="11"/>
      <c r="S26" s="11">
        <f t="shared" si="3"/>
        <v>0.15580512266359481</v>
      </c>
      <c r="T26" s="11">
        <f>'RD T1'!T25</f>
        <v>3.141963983782599</v>
      </c>
      <c r="U26" s="11">
        <f t="shared" si="6"/>
        <v>3.2977691064461938</v>
      </c>
      <c r="W26" s="10" t="str">
        <f>name!D22</f>
        <v>62 Leisure, travel and related personal service occupations</v>
      </c>
      <c r="X26" s="11">
        <v>14.878321433770406</v>
      </c>
      <c r="Y26" s="11">
        <v>19.686620713816851</v>
      </c>
      <c r="Z26" s="11">
        <v>18.592464652392987</v>
      </c>
      <c r="AA26" s="11">
        <v>17.241050283095337</v>
      </c>
      <c r="AB26" s="11">
        <v>16.940915644361375</v>
      </c>
      <c r="AC26" s="11"/>
      <c r="AD26" s="11">
        <f t="shared" si="4"/>
        <v>-1.651549008031612</v>
      </c>
      <c r="AE26" s="11">
        <f>'RD T1'!T54</f>
        <v>9.2525979266967102</v>
      </c>
      <c r="AF26" s="11">
        <f t="shared" si="7"/>
        <v>7.6010489186650982</v>
      </c>
    </row>
    <row r="27" spans="1:32" x14ac:dyDescent="0.2">
      <c r="A27" s="10" t="str">
        <f>name!D23</f>
        <v>63 Community and civil enforcement occupations</v>
      </c>
      <c r="B27" s="11">
        <v>1.1805126381149718</v>
      </c>
      <c r="C27" s="11">
        <v>0.93193605630932119</v>
      </c>
      <c r="D27" s="11">
        <v>1.1637059273052084</v>
      </c>
      <c r="E27" s="11">
        <v>0.90568044352710175</v>
      </c>
      <c r="F27" s="11">
        <v>1.0120810793319981</v>
      </c>
      <c r="G27" s="11"/>
      <c r="H27" s="11">
        <f t="shared" si="2"/>
        <v>-0.1516248479732103</v>
      </c>
      <c r="I27" s="11">
        <f>'RD T1'!E26</f>
        <v>0.43790878989503229</v>
      </c>
      <c r="J27" s="11">
        <f t="shared" si="5"/>
        <v>0.28628394192182199</v>
      </c>
      <c r="L27" s="10" t="str">
        <f>name!D23</f>
        <v>63 Community and civil enforcement occupations</v>
      </c>
      <c r="M27" s="11">
        <v>0.95686413551570726</v>
      </c>
      <c r="N27" s="11">
        <v>0.66754145532017162</v>
      </c>
      <c r="O27" s="11">
        <v>0.94022760588170984</v>
      </c>
      <c r="P27" s="11">
        <v>0.60556330172216466</v>
      </c>
      <c r="Q27" s="11">
        <v>0.7153639555200898</v>
      </c>
      <c r="R27" s="11"/>
      <c r="S27" s="11">
        <f t="shared" si="3"/>
        <v>-0.22486365036162004</v>
      </c>
      <c r="T27" s="11">
        <f>'RD T1'!T26</f>
        <v>0.26669593115905682</v>
      </c>
      <c r="U27" s="11">
        <f t="shared" si="6"/>
        <v>4.1832280797436783E-2</v>
      </c>
      <c r="W27" s="10" t="str">
        <f>name!D23</f>
        <v>63 Community and civil enforcement occupations</v>
      </c>
      <c r="X27" s="11">
        <v>0.22364850259926378</v>
      </c>
      <c r="Y27" s="11">
        <v>0.26439460098914891</v>
      </c>
      <c r="Z27" s="11">
        <v>0.22347832142349872</v>
      </c>
      <c r="AA27" s="11">
        <v>0.30011714180493776</v>
      </c>
      <c r="AB27" s="11">
        <v>0.29671712381190773</v>
      </c>
      <c r="AC27" s="11"/>
      <c r="AD27" s="11">
        <f t="shared" si="4"/>
        <v>7.3238802388409019E-2</v>
      </c>
      <c r="AE27" s="11">
        <f>'RD T1'!T55</f>
        <v>0.17121285873597555</v>
      </c>
      <c r="AF27" s="11">
        <f t="shared" si="7"/>
        <v>0.24445166112438457</v>
      </c>
    </row>
    <row r="28" spans="1:32" x14ac:dyDescent="0.2">
      <c r="A28" s="10" t="str">
        <f>name!D24</f>
        <v>71 Sales occupations</v>
      </c>
      <c r="B28" s="11">
        <v>77.402582173888831</v>
      </c>
      <c r="C28" s="11">
        <v>71.311610959478202</v>
      </c>
      <c r="D28" s="11">
        <v>69.065545590007048</v>
      </c>
      <c r="E28" s="11">
        <v>67.18250206352225</v>
      </c>
      <c r="F28" s="11">
        <v>65.174568920383862</v>
      </c>
      <c r="G28" s="11"/>
      <c r="H28" s="11">
        <f t="shared" si="2"/>
        <v>-3.8909766696231856</v>
      </c>
      <c r="I28" s="11">
        <f>'RD T1'!E27</f>
        <v>31.309968054079583</v>
      </c>
      <c r="J28" s="11">
        <f t="shared" si="5"/>
        <v>27.418991384456397</v>
      </c>
      <c r="L28" s="10" t="str">
        <f>name!D24</f>
        <v>71 Sales occupations</v>
      </c>
      <c r="M28" s="11">
        <v>28.100062914534679</v>
      </c>
      <c r="N28" s="11">
        <v>26.804392785206954</v>
      </c>
      <c r="O28" s="11">
        <v>26.476381413488152</v>
      </c>
      <c r="P28" s="11">
        <v>25.89231841416774</v>
      </c>
      <c r="Q28" s="11">
        <v>25.569132739389257</v>
      </c>
      <c r="R28" s="11"/>
      <c r="S28" s="11">
        <f t="shared" si="3"/>
        <v>-0.90724867409889498</v>
      </c>
      <c r="T28" s="11">
        <f>'RD T1'!T27</f>
        <v>8.5147166644115906</v>
      </c>
      <c r="U28" s="11">
        <f t="shared" si="6"/>
        <v>7.6074679903126956</v>
      </c>
      <c r="W28" s="10" t="str">
        <f>name!D24</f>
        <v>71 Sales occupations</v>
      </c>
      <c r="X28" s="11">
        <v>49.30251925935422</v>
      </c>
      <c r="Y28" s="11">
        <v>44.507218174271358</v>
      </c>
      <c r="Z28" s="11">
        <v>42.589164176518821</v>
      </c>
      <c r="AA28" s="11">
        <v>41.290183649354489</v>
      </c>
      <c r="AB28" s="11">
        <v>39.605436180994552</v>
      </c>
      <c r="AC28" s="11"/>
      <c r="AD28" s="11">
        <f t="shared" si="4"/>
        <v>-2.9837279955242693</v>
      </c>
      <c r="AE28" s="11">
        <f>'RD T1'!T56</f>
        <v>22.795251389667992</v>
      </c>
      <c r="AF28" s="11">
        <f t="shared" si="7"/>
        <v>19.811523394143723</v>
      </c>
    </row>
    <row r="29" spans="1:32" x14ac:dyDescent="0.2">
      <c r="A29" s="10" t="str">
        <f>name!D25</f>
        <v>72 Customer service occupations</v>
      </c>
      <c r="B29" s="11">
        <v>16.551310661422718</v>
      </c>
      <c r="C29" s="11">
        <v>17.202594921897077</v>
      </c>
      <c r="D29" s="11">
        <v>17.546125937334025</v>
      </c>
      <c r="E29" s="11">
        <v>19.169306992385788</v>
      </c>
      <c r="F29" s="11">
        <v>21.045945790248741</v>
      </c>
      <c r="G29" s="11"/>
      <c r="H29" s="11">
        <f t="shared" si="2"/>
        <v>3.4998198529147153</v>
      </c>
      <c r="I29" s="11">
        <f>'RD T1'!E28</f>
        <v>9.145977555596783</v>
      </c>
      <c r="J29" s="11">
        <f t="shared" si="5"/>
        <v>12.645797408511498</v>
      </c>
      <c r="L29" s="10" t="str">
        <f>name!D25</f>
        <v>72 Customer service occupations</v>
      </c>
      <c r="M29" s="11">
        <v>5.4669761497131173</v>
      </c>
      <c r="N29" s="11">
        <v>4.8564675218770388</v>
      </c>
      <c r="O29" s="11">
        <v>5.7596006238145714</v>
      </c>
      <c r="P29" s="11">
        <v>7.111498712345222</v>
      </c>
      <c r="Q29" s="11">
        <v>7.963584980584808</v>
      </c>
      <c r="R29" s="11"/>
      <c r="S29" s="11">
        <f t="shared" si="3"/>
        <v>2.2039843567702366</v>
      </c>
      <c r="T29" s="11">
        <f>'RD T1'!T28</f>
        <v>2.4246423576950078</v>
      </c>
      <c r="U29" s="11">
        <f t="shared" si="6"/>
        <v>4.6286267144652449</v>
      </c>
      <c r="W29" s="10" t="str">
        <f>name!D25</f>
        <v>72 Customer service occupations</v>
      </c>
      <c r="X29" s="11">
        <v>11.084334511709612</v>
      </c>
      <c r="Y29" s="11">
        <v>12.346127400020061</v>
      </c>
      <c r="Z29" s="11">
        <v>11.786525313519411</v>
      </c>
      <c r="AA29" s="11">
        <v>12.057808280040598</v>
      </c>
      <c r="AB29" s="11">
        <v>13.082360809663946</v>
      </c>
      <c r="AC29" s="11"/>
      <c r="AD29" s="11">
        <f t="shared" si="4"/>
        <v>1.2958354961445355</v>
      </c>
      <c r="AE29" s="11">
        <f>'RD T1'!T57</f>
        <v>6.7213351979017721</v>
      </c>
      <c r="AF29" s="11">
        <f t="shared" si="7"/>
        <v>8.0171706940463068</v>
      </c>
    </row>
    <row r="30" spans="1:32" x14ac:dyDescent="0.2">
      <c r="A30" s="10" t="str">
        <f>name!D26</f>
        <v>81 Process, plant and machine operatives</v>
      </c>
      <c r="B30" s="11">
        <v>43.772247322479402</v>
      </c>
      <c r="C30" s="11">
        <v>43.388852944909175</v>
      </c>
      <c r="D30" s="11">
        <v>37.984281201137875</v>
      </c>
      <c r="E30" s="11">
        <v>38.861442240228421</v>
      </c>
      <c r="F30" s="11">
        <v>36.138003274210043</v>
      </c>
      <c r="G30" s="11"/>
      <c r="H30" s="11">
        <f t="shared" si="2"/>
        <v>-1.8462779269278329</v>
      </c>
      <c r="I30" s="11">
        <f>'RD T1'!E29</f>
        <v>15.02578607129009</v>
      </c>
      <c r="J30" s="11">
        <f t="shared" si="5"/>
        <v>13.179508144362257</v>
      </c>
      <c r="L30" s="10" t="str">
        <f>name!D26</f>
        <v>81 Process, plant and machine operatives</v>
      </c>
      <c r="M30" s="11">
        <v>33.347063710600132</v>
      </c>
      <c r="N30" s="11">
        <v>32.197295344690708</v>
      </c>
      <c r="O30" s="11">
        <v>28.924302994577946</v>
      </c>
      <c r="P30" s="11">
        <v>28.453253936786883</v>
      </c>
      <c r="Q30" s="11">
        <v>25.329390973020047</v>
      </c>
      <c r="R30" s="11"/>
      <c r="S30" s="11">
        <f t="shared" si="3"/>
        <v>-3.5949120215578994</v>
      </c>
      <c r="T30" s="11">
        <f>'RD T1'!T29</f>
        <v>10.016149895264961</v>
      </c>
      <c r="U30" s="11">
        <f t="shared" si="6"/>
        <v>6.4212378737070619</v>
      </c>
      <c r="W30" s="10" t="str">
        <f>name!D26</f>
        <v>81 Process, plant and machine operatives</v>
      </c>
      <c r="X30" s="11">
        <v>10.425183611879296</v>
      </c>
      <c r="Y30" s="11">
        <v>11.191557600218426</v>
      </c>
      <c r="Z30" s="11">
        <v>9.0599782065599506</v>
      </c>
      <c r="AA30" s="11">
        <v>10.408188303441568</v>
      </c>
      <c r="AB30" s="11">
        <v>10.808612301189978</v>
      </c>
      <c r="AC30" s="11"/>
      <c r="AD30" s="11">
        <f t="shared" si="4"/>
        <v>1.7486340946300274</v>
      </c>
      <c r="AE30" s="11">
        <f>'RD T1'!T58</f>
        <v>5.0096361760251318</v>
      </c>
      <c r="AF30" s="11">
        <f t="shared" si="7"/>
        <v>6.7582702706551592</v>
      </c>
    </row>
    <row r="31" spans="1:32" x14ac:dyDescent="0.2">
      <c r="A31" s="10" t="str">
        <f>name!D27</f>
        <v>82 Transport and mobile machine drivers and operatives</v>
      </c>
      <c r="B31" s="11">
        <v>38.983847472972933</v>
      </c>
      <c r="C31" s="11">
        <v>43.014878491683071</v>
      </c>
      <c r="D31" s="11">
        <v>42.365304308667625</v>
      </c>
      <c r="E31" s="11">
        <v>41.882399263521961</v>
      </c>
      <c r="F31" s="11">
        <v>39.947865728988376</v>
      </c>
      <c r="G31" s="11"/>
      <c r="H31" s="11">
        <f t="shared" si="2"/>
        <v>-2.4174385796792492</v>
      </c>
      <c r="I31" s="11">
        <f>'RD T1'!E30</f>
        <v>21.748528403871244</v>
      </c>
      <c r="J31" s="11">
        <f t="shared" si="5"/>
        <v>19.331089824191995</v>
      </c>
      <c r="L31" s="10" t="str">
        <f>name!D27</f>
        <v>82 Transport and mobile machine drivers and operatives</v>
      </c>
      <c r="M31" s="11">
        <v>36.951814496992682</v>
      </c>
      <c r="N31" s="11">
        <v>40.712340042107456</v>
      </c>
      <c r="O31" s="11">
        <v>40.197550932397597</v>
      </c>
      <c r="P31" s="11">
        <v>39.209276564411333</v>
      </c>
      <c r="Q31" s="11">
        <v>37.070765572664868</v>
      </c>
      <c r="R31" s="11"/>
      <c r="S31" s="11">
        <f t="shared" si="3"/>
        <v>-3.1267853597327289</v>
      </c>
      <c r="T31" s="11">
        <f>'RD T1'!T30</f>
        <v>20.099105661280422</v>
      </c>
      <c r="U31" s="11">
        <f t="shared" si="6"/>
        <v>16.972320301547693</v>
      </c>
      <c r="W31" s="10" t="str">
        <f>name!D27</f>
        <v>82 Transport and mobile machine drivers and operatives</v>
      </c>
      <c r="X31" s="11">
        <v>2.0320329759802567</v>
      </c>
      <c r="Y31" s="11">
        <v>2.3025384495756431</v>
      </c>
      <c r="Z31" s="11">
        <v>2.1677533762700385</v>
      </c>
      <c r="AA31" s="11">
        <v>2.6731226991106545</v>
      </c>
      <c r="AB31" s="11">
        <v>2.8771001563235341</v>
      </c>
      <c r="AC31" s="11"/>
      <c r="AD31" s="11">
        <f t="shared" si="4"/>
        <v>0.70934678005349561</v>
      </c>
      <c r="AE31" s="11">
        <f>'RD T1'!T59</f>
        <v>1.6494227425908181</v>
      </c>
      <c r="AF31" s="11">
        <f t="shared" si="7"/>
        <v>2.3587695226443137</v>
      </c>
    </row>
    <row r="32" spans="1:32" x14ac:dyDescent="0.2">
      <c r="A32" s="10" t="str">
        <f>name!D28</f>
        <v>91 Elementary trades and related occupations</v>
      </c>
      <c r="B32" s="11">
        <v>22.789519560982249</v>
      </c>
      <c r="C32" s="11">
        <v>20.649007299642594</v>
      </c>
      <c r="D32" s="11">
        <v>19.005261285826318</v>
      </c>
      <c r="E32" s="11">
        <v>32.504143162506132</v>
      </c>
      <c r="F32" s="11">
        <v>35.184807080007801</v>
      </c>
      <c r="G32" s="11"/>
      <c r="H32" s="11">
        <f t="shared" si="2"/>
        <v>16.179545794181482</v>
      </c>
      <c r="I32" s="11">
        <f>'RD T1'!E31</f>
        <v>15.238391527039846</v>
      </c>
      <c r="J32" s="11">
        <f t="shared" si="5"/>
        <v>31.417937321221331</v>
      </c>
      <c r="L32" s="10" t="str">
        <f>name!D28</f>
        <v>91 Elementary trades and related occupations</v>
      </c>
      <c r="M32" s="11">
        <v>16.788840505360476</v>
      </c>
      <c r="N32" s="11">
        <v>15.010865544967091</v>
      </c>
      <c r="O32" s="11">
        <v>14.604376882758686</v>
      </c>
      <c r="P32" s="11">
        <v>19.051990400661715</v>
      </c>
      <c r="Q32" s="11">
        <v>19.914571894624434</v>
      </c>
      <c r="R32" s="11"/>
      <c r="S32" s="11">
        <f t="shared" si="3"/>
        <v>5.3101950118657477</v>
      </c>
      <c r="T32" s="11">
        <f>'RD T1'!T31</f>
        <v>6.390538305917719</v>
      </c>
      <c r="U32" s="11">
        <f t="shared" si="6"/>
        <v>11.700733317783467</v>
      </c>
      <c r="W32" s="10" t="str">
        <f>name!D28</f>
        <v>91 Elementary trades and related occupations</v>
      </c>
      <c r="X32" s="11">
        <v>6.0006790556217897</v>
      </c>
      <c r="Y32" s="11">
        <v>5.6381417546755275</v>
      </c>
      <c r="Z32" s="11">
        <v>4.4008844030676268</v>
      </c>
      <c r="AA32" s="11">
        <v>13.452152761844394</v>
      </c>
      <c r="AB32" s="11">
        <v>15.270235185383381</v>
      </c>
      <c r="AC32" s="11"/>
      <c r="AD32" s="11">
        <f t="shared" si="4"/>
        <v>10.869350782315754</v>
      </c>
      <c r="AE32" s="11">
        <f>'RD T1'!T60</f>
        <v>8.8478532211221257</v>
      </c>
      <c r="AF32" s="11">
        <f t="shared" si="7"/>
        <v>19.717204003437878</v>
      </c>
    </row>
    <row r="33" spans="1:32" x14ac:dyDescent="0.2">
      <c r="A33" s="10" t="str">
        <f>name!D29</f>
        <v>92 Elementary administration and service occupations</v>
      </c>
      <c r="B33" s="11">
        <v>105.52483566066192</v>
      </c>
      <c r="C33" s="11">
        <v>98.078079107755514</v>
      </c>
      <c r="D33" s="11">
        <v>90.825258588066404</v>
      </c>
      <c r="E33" s="11">
        <v>79.526299869184214</v>
      </c>
      <c r="F33" s="11">
        <v>71.29600937019751</v>
      </c>
      <c r="G33" s="11"/>
      <c r="H33" s="11">
        <f t="shared" ref="H33" si="8">F33-D33</f>
        <v>-19.529249217868895</v>
      </c>
      <c r="I33" s="11">
        <f>'RD T1'!E32</f>
        <v>36.226825293311677</v>
      </c>
      <c r="J33" s="11">
        <f>SUM(H33:I33)</f>
        <v>16.697576075442782</v>
      </c>
      <c r="L33" s="10" t="str">
        <f>name!D29</f>
        <v>92 Elementary administration and service occupations</v>
      </c>
      <c r="M33" s="11">
        <v>55.277959374199092</v>
      </c>
      <c r="N33" s="11">
        <v>47.2312143398606</v>
      </c>
      <c r="O33" s="11">
        <v>44.989684567046595</v>
      </c>
      <c r="P33" s="11">
        <v>43.310898194941522</v>
      </c>
      <c r="Q33" s="11">
        <v>39.26182108842697</v>
      </c>
      <c r="R33" s="11"/>
      <c r="S33" s="11">
        <f t="shared" ref="S33" si="9">Q33-O33</f>
        <v>-5.727863478619625</v>
      </c>
      <c r="T33" s="11">
        <f>'RD T1'!T32</f>
        <v>16.51389677957043</v>
      </c>
      <c r="U33" s="11">
        <f t="shared" ref="U33" si="10">SUM(S33:T33)</f>
        <v>10.786033300950805</v>
      </c>
      <c r="W33" s="10" t="str">
        <f>name!D29</f>
        <v>92 Elementary administration and service occupations</v>
      </c>
      <c r="X33" s="11">
        <v>50.24687628646285</v>
      </c>
      <c r="Y33" s="11">
        <v>50.846864767894886</v>
      </c>
      <c r="Z33" s="11">
        <v>45.835574021019802</v>
      </c>
      <c r="AA33" s="11">
        <v>36.215401674242663</v>
      </c>
      <c r="AB33" s="11">
        <v>32.034188281770618</v>
      </c>
      <c r="AC33" s="11"/>
      <c r="AD33" s="11">
        <f t="shared" ref="AD33" si="11">AB33-Z33</f>
        <v>-13.801385739249184</v>
      </c>
      <c r="AE33" s="11">
        <f>'RD T1'!T61</f>
        <v>19.712928513741243</v>
      </c>
      <c r="AF33" s="11">
        <f t="shared" ref="AF33" si="12">SUM(AD33:AE33)</f>
        <v>5.9115427744920588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1038.2930000000001</v>
      </c>
      <c r="C35" s="34">
        <f>SUM(C8:C33)</f>
        <v>1089.3149999999994</v>
      </c>
      <c r="D35" s="34">
        <f>SUM(D8:D33)</f>
        <v>1086.2270000000008</v>
      </c>
      <c r="E35" s="34">
        <f>SUM(E8:E33)</f>
        <v>1100.6840000000007</v>
      </c>
      <c r="F35" s="34">
        <f>SUM(F8:F33)</f>
        <v>1129.49</v>
      </c>
      <c r="G35" s="11"/>
      <c r="H35" s="34">
        <f>F35-D35</f>
        <v>43.262999999999238</v>
      </c>
      <c r="I35" s="34">
        <f>SUM(I8:I33)</f>
        <v>528.02732271586092</v>
      </c>
      <c r="J35" s="34">
        <f>SUM(J8:J33)</f>
        <v>571.2903227158597</v>
      </c>
      <c r="L35" s="231" t="str">
        <f>name!D3</f>
        <v>All occupations</v>
      </c>
      <c r="M35" s="34">
        <f>SUM(M8:M33)</f>
        <v>550.54166827768029</v>
      </c>
      <c r="N35" s="34">
        <f>SUM(N8:N33)</f>
        <v>562.68321917003766</v>
      </c>
      <c r="O35" s="34">
        <f>SUM(O8:O33)</f>
        <v>565.52248555890674</v>
      </c>
      <c r="P35" s="34">
        <f>SUM(P8:P33)</f>
        <v>569.84383894017185</v>
      </c>
      <c r="Q35" s="34">
        <f>SUM(Q8:Q33)</f>
        <v>579.30381695386518</v>
      </c>
      <c r="R35" s="11"/>
      <c r="S35" s="34">
        <f>Q35-O35</f>
        <v>13.781331394958443</v>
      </c>
      <c r="T35" s="34">
        <f>SUM(T8:T33)</f>
        <v>227.30688904450767</v>
      </c>
      <c r="U35" s="34">
        <f>SUM(U8:U33)</f>
        <v>241.08822043946608</v>
      </c>
      <c r="W35" s="231" t="str">
        <f>name!D3</f>
        <v>All occupations</v>
      </c>
      <c r="X35" s="34">
        <f>SUM(X8:X33)</f>
        <v>487.75133172231995</v>
      </c>
      <c r="Y35" s="34">
        <f>SUM(Y8:Y33)</f>
        <v>526.63178082996183</v>
      </c>
      <c r="Z35" s="34">
        <f>SUM(Z8:Z33)</f>
        <v>520.70451444109392</v>
      </c>
      <c r="AA35" s="34">
        <f>SUM(AA8:AA33)</f>
        <v>530.84016105982846</v>
      </c>
      <c r="AB35" s="34">
        <f>SUM(AB8:AB33)</f>
        <v>550.18618304613483</v>
      </c>
      <c r="AC35" s="11"/>
      <c r="AD35" s="34">
        <f t="shared" ref="AD35" si="13">AB35-Z35</f>
        <v>29.481668605040909</v>
      </c>
      <c r="AE35" s="34">
        <f>SUM(AE8:AE33)</f>
        <v>300.72043367135336</v>
      </c>
      <c r="AF35" s="34">
        <f>SUM(AF8:AF33)</f>
        <v>330.20210227639404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Derbyshire and Nottinghamshire (Continued)</v>
      </c>
      <c r="L38" s="19" t="str">
        <f>CONCATENATE(L$1," (Continued)")</f>
        <v>Occupation Table 2.1  Males: Employment Change by Occupation (SOC 2020) and Replacement Demand, 2015-2035, Derbyshire and Nottinghamshire (Continued)</v>
      </c>
      <c r="W38" s="19" t="str">
        <f>CONCATENATE(W$1," (Continued)")</f>
        <v>Occupation Table 2.2  Females: Employment Change by Occupation (SOC 2020) and Replacement Demand, 2015-2035, Derbyshire and Nottinghamshire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6.2993521517956008</v>
      </c>
      <c r="C45" s="173">
        <f t="shared" si="20"/>
        <v>7.208430727447003</v>
      </c>
      <c r="D45" s="173">
        <f t="shared" si="20"/>
        <v>7.525654223479342</v>
      </c>
      <c r="E45" s="173">
        <f t="shared" si="20"/>
        <v>6.6433228644081801</v>
      </c>
      <c r="F45" s="173">
        <f t="shared" si="20"/>
        <v>6.9841628536754099</v>
      </c>
      <c r="H45" s="68">
        <f t="shared" ref="H45:H70" si="21">IF(D8&gt;0,(H8/D8)*100,0)</f>
        <v>-3.4989822123988885</v>
      </c>
      <c r="I45" s="69">
        <f t="shared" ref="I45:I70" si="22">IF(D8&gt;0,I8/D8*100,0)</f>
        <v>46.901810625410981</v>
      </c>
      <c r="J45" s="69">
        <f t="shared" ref="J45:J70" si="23">IF(D8&gt;0,(J8/D8)*100,0)</f>
        <v>43.402828413012088</v>
      </c>
      <c r="L45" t="str">
        <f t="shared" ref="L45:L70" si="24">L8</f>
        <v>11 Corporate managers and directors</v>
      </c>
      <c r="M45" s="173">
        <f t="shared" ref="M45:Q45" si="25">M8/M$35*100</f>
        <v>8.5846967424974387</v>
      </c>
      <c r="N45" s="173">
        <f t="shared" si="25"/>
        <v>9.610686002658829</v>
      </c>
      <c r="O45" s="173">
        <f t="shared" si="25"/>
        <v>9.9721561106014462</v>
      </c>
      <c r="P45" s="173">
        <f t="shared" si="25"/>
        <v>8.5010086886117975</v>
      </c>
      <c r="Q45" s="173">
        <f t="shared" si="25"/>
        <v>8.6416221606797912</v>
      </c>
      <c r="S45" s="68">
        <f t="shared" ref="S45:S70" si="26">IF(O8&gt;0,(S8/O8)*100,0)</f>
        <v>-11.230715864335874</v>
      </c>
      <c r="T45" s="69">
        <f t="shared" ref="T45:T70" si="27">IF(O8&gt;0,T8/O8*100,0)</f>
        <v>40.879721585023525</v>
      </c>
      <c r="U45" s="69">
        <f t="shared" ref="U45:U70" si="28">IF(O8&gt;0,(U8/O8)*100,0)</f>
        <v>29.649005720687654</v>
      </c>
      <c r="W45" t="str">
        <f t="shared" ref="W45:W70" si="29">W8</f>
        <v>11 Corporate managers and directors</v>
      </c>
      <c r="X45" s="173">
        <f t="shared" ref="X45:AB45" si="30">X8/X$35*100</f>
        <v>3.7198052767280347</v>
      </c>
      <c r="Y45" s="173">
        <f t="shared" si="30"/>
        <v>4.6417251454288984</v>
      </c>
      <c r="Z45" s="173">
        <f t="shared" si="30"/>
        <v>4.8685775326522522</v>
      </c>
      <c r="AA45" s="173">
        <f t="shared" si="30"/>
        <v>4.6491428847030916</v>
      </c>
      <c r="AB45" s="173">
        <f t="shared" si="30"/>
        <v>5.2389854345019682</v>
      </c>
      <c r="AD45" s="68">
        <f t="shared" ref="AD45:AD70" si="31">IF(Z8&gt;0,(AD8/Z8)*100,0)</f>
        <v>13.700778195660604</v>
      </c>
      <c r="AE45" s="69">
        <f t="shared" ref="AE45:AE70" si="32">IF(Z8&gt;0,AE8/Z8*100,0)</f>
        <v>60.298351855813216</v>
      </c>
      <c r="AF45" s="69">
        <f t="shared" ref="AF45:AF70" si="33">IF(Z8&gt;0,(AF8/Z8)*100,0)</f>
        <v>73.999130051473827</v>
      </c>
    </row>
    <row r="46" spans="1:32" x14ac:dyDescent="0.2">
      <c r="A46" t="str">
        <f t="shared" si="19"/>
        <v>12 Other managers and proprietors</v>
      </c>
      <c r="B46" s="173">
        <f t="shared" si="20"/>
        <v>3.0293725780623517</v>
      </c>
      <c r="C46" s="173">
        <f t="shared" si="20"/>
        <v>3.1859690283333832</v>
      </c>
      <c r="D46" s="173">
        <f t="shared" si="20"/>
        <v>3.3223553661181988</v>
      </c>
      <c r="E46" s="173">
        <f t="shared" si="20"/>
        <v>3.3612768506682835</v>
      </c>
      <c r="F46" s="173">
        <f t="shared" si="20"/>
        <v>3.6260412226726886</v>
      </c>
      <c r="H46" s="68">
        <f t="shared" si="21"/>
        <v>13.487609967158015</v>
      </c>
      <c r="I46" s="69">
        <f t="shared" si="22"/>
        <v>56.16771538863081</v>
      </c>
      <c r="J46" s="69">
        <f t="shared" si="23"/>
        <v>69.655325355788818</v>
      </c>
      <c r="L46" t="str">
        <f t="shared" si="24"/>
        <v>12 Other managers and proprietors</v>
      </c>
      <c r="M46" s="173">
        <f t="shared" ref="M46:Q46" si="34">M9/M$35*100</f>
        <v>3.6566845040740321</v>
      </c>
      <c r="N46" s="173">
        <f t="shared" si="34"/>
        <v>3.8384568435539244</v>
      </c>
      <c r="O46" s="173">
        <f t="shared" si="34"/>
        <v>4.0336663479544015</v>
      </c>
      <c r="P46" s="173">
        <f t="shared" si="34"/>
        <v>4.4301700405527269</v>
      </c>
      <c r="Q46" s="173">
        <f t="shared" si="34"/>
        <v>4.8705987548873688</v>
      </c>
      <c r="S46" s="68">
        <f t="shared" si="26"/>
        <v>23.691225969363714</v>
      </c>
      <c r="T46" s="69">
        <f t="shared" si="27"/>
        <v>55.513415497649198</v>
      </c>
      <c r="U46" s="69">
        <f t="shared" si="28"/>
        <v>79.20464146701292</v>
      </c>
      <c r="W46" t="str">
        <f t="shared" si="29"/>
        <v>12 Other managers and proprietors</v>
      </c>
      <c r="X46" s="173">
        <f t="shared" ref="X46:AB46" si="35">X9/X$35*100</f>
        <v>2.321304077137015</v>
      </c>
      <c r="Y46" s="173">
        <f t="shared" si="35"/>
        <v>2.4888140944649626</v>
      </c>
      <c r="Z46" s="173">
        <f t="shared" si="35"/>
        <v>2.5498205727812748</v>
      </c>
      <c r="AA46" s="173">
        <f t="shared" si="35"/>
        <v>2.2138463368867418</v>
      </c>
      <c r="AB46" s="173">
        <f t="shared" si="35"/>
        <v>2.3156176768851169</v>
      </c>
      <c r="AD46" s="68">
        <f t="shared" si="31"/>
        <v>-4.0432407591097359</v>
      </c>
      <c r="AE46" s="69">
        <f t="shared" si="32"/>
        <v>57.291869190237207</v>
      </c>
      <c r="AF46" s="69">
        <f t="shared" si="33"/>
        <v>53.248628431127479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5.2723213573589298</v>
      </c>
      <c r="C47" s="173">
        <f t="shared" si="20"/>
        <v>5.9548076670174934</v>
      </c>
      <c r="D47" s="173">
        <f t="shared" si="20"/>
        <v>6.2469928091532196</v>
      </c>
      <c r="E47" s="173">
        <f t="shared" si="20"/>
        <v>7.5300988698165403</v>
      </c>
      <c r="F47" s="173">
        <f t="shared" si="20"/>
        <v>8.378991491988149</v>
      </c>
      <c r="H47" s="68">
        <f t="shared" si="21"/>
        <v>39.470558471034394</v>
      </c>
      <c r="I47" s="69">
        <f t="shared" si="22"/>
        <v>45.84788976484387</v>
      </c>
      <c r="J47" s="69">
        <f t="shared" si="23"/>
        <v>85.318448235878265</v>
      </c>
      <c r="L47" t="str">
        <f t="shared" si="24"/>
        <v>21 Science, research, engineering and technology professionals</v>
      </c>
      <c r="M47" s="173">
        <f t="shared" ref="M47:Q47" si="36">M10/M$35*100</f>
        <v>8.3214563298150512</v>
      </c>
      <c r="N47" s="173">
        <f t="shared" si="36"/>
        <v>9.6983080370996504</v>
      </c>
      <c r="O47" s="173">
        <f t="shared" si="36"/>
        <v>9.735305949199466</v>
      </c>
      <c r="P47" s="173">
        <f t="shared" si="36"/>
        <v>11.501665834495711</v>
      </c>
      <c r="Q47" s="173">
        <f t="shared" si="36"/>
        <v>12.690958893317445</v>
      </c>
      <c r="S47" s="68">
        <f t="shared" si="26"/>
        <v>33.536917026190139</v>
      </c>
      <c r="T47" s="69">
        <f t="shared" si="27"/>
        <v>39.859668357808594</v>
      </c>
      <c r="U47" s="69">
        <f t="shared" si="28"/>
        <v>73.39658538399874</v>
      </c>
      <c r="W47" t="str">
        <f t="shared" si="29"/>
        <v>21 Science, research, engineering and technology professionals</v>
      </c>
      <c r="X47" s="173">
        <f t="shared" ref="X47:AB47" si="37">X10/X$35*100</f>
        <v>1.8306580642784995</v>
      </c>
      <c r="Y47" s="173">
        <f t="shared" si="37"/>
        <v>1.9550398674319902</v>
      </c>
      <c r="Z47" s="173">
        <f t="shared" si="37"/>
        <v>2.4584343030219853</v>
      </c>
      <c r="AA47" s="173">
        <f t="shared" si="37"/>
        <v>3.2667195481723232</v>
      </c>
      <c r="AB47" s="173">
        <f t="shared" si="37"/>
        <v>3.8388208167801428</v>
      </c>
      <c r="AD47" s="68">
        <f t="shared" si="31"/>
        <v>64.989980337721846</v>
      </c>
      <c r="AE47" s="69">
        <f t="shared" si="32"/>
        <v>71.602049286909377</v>
      </c>
      <c r="AF47" s="69">
        <f t="shared" si="33"/>
        <v>136.59202962463124</v>
      </c>
    </row>
    <row r="48" spans="1:32" x14ac:dyDescent="0.2">
      <c r="A48" t="str">
        <f t="shared" si="19"/>
        <v>22 Health professionals</v>
      </c>
      <c r="B48" s="173">
        <f t="shared" si="20"/>
        <v>3.9038769558854485</v>
      </c>
      <c r="C48" s="173">
        <f t="shared" si="20"/>
        <v>4.3285466075822043</v>
      </c>
      <c r="D48" s="173">
        <f t="shared" si="20"/>
        <v>4.3424929102323695</v>
      </c>
      <c r="E48" s="173">
        <f t="shared" si="20"/>
        <v>4.2367316496198066</v>
      </c>
      <c r="F48" s="173">
        <f t="shared" si="20"/>
        <v>4.4310366256694653</v>
      </c>
      <c r="H48" s="68">
        <f t="shared" si="21"/>
        <v>6.1030866686554761</v>
      </c>
      <c r="I48" s="69">
        <f t="shared" si="22"/>
        <v>52.836028830112305</v>
      </c>
      <c r="J48" s="69">
        <f t="shared" si="23"/>
        <v>58.939115498767777</v>
      </c>
      <c r="L48" t="str">
        <f t="shared" si="24"/>
        <v>22 Health professionals</v>
      </c>
      <c r="M48" s="173">
        <f t="shared" ref="M48:Q48" si="38">M11/M$35*100</f>
        <v>1.9116076015817371</v>
      </c>
      <c r="N48" s="173">
        <f t="shared" si="38"/>
        <v>2.0270615505122334</v>
      </c>
      <c r="O48" s="173">
        <f t="shared" si="38"/>
        <v>2.2640344769071752</v>
      </c>
      <c r="P48" s="173">
        <f t="shared" si="38"/>
        <v>2.2087746060022373</v>
      </c>
      <c r="Q48" s="173">
        <f t="shared" si="38"/>
        <v>2.3026330910433161</v>
      </c>
      <c r="S48" s="68">
        <f t="shared" si="26"/>
        <v>4.1833260422559437</v>
      </c>
      <c r="T48" s="69">
        <f t="shared" si="27"/>
        <v>37.955590861257022</v>
      </c>
      <c r="U48" s="69">
        <f t="shared" si="28"/>
        <v>42.138916903512964</v>
      </c>
      <c r="W48" t="str">
        <f t="shared" si="29"/>
        <v>22 Health professionals</v>
      </c>
      <c r="X48" s="173">
        <f t="shared" ref="X48:AB48" si="39">X11/X$35*100</f>
        <v>6.152619752965693</v>
      </c>
      <c r="Y48" s="173">
        <f t="shared" si="39"/>
        <v>6.7875835816572581</v>
      </c>
      <c r="Z48" s="173">
        <f t="shared" si="39"/>
        <v>6.5998479873370677</v>
      </c>
      <c r="AA48" s="173">
        <f t="shared" si="39"/>
        <v>6.4136935897895135</v>
      </c>
      <c r="AB48" s="173">
        <f t="shared" si="39"/>
        <v>6.6720821655638005</v>
      </c>
      <c r="AD48" s="68">
        <f t="shared" si="31"/>
        <v>6.8183314834792661</v>
      </c>
      <c r="AE48" s="69">
        <f t="shared" si="32"/>
        <v>58.380030490096694</v>
      </c>
      <c r="AF48" s="69">
        <f t="shared" si="33"/>
        <v>65.198361973575956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3.6478486573562554</v>
      </c>
      <c r="C49" s="173">
        <f t="shared" si="20"/>
        <v>3.7395910924011044</v>
      </c>
      <c r="D49" s="173">
        <f t="shared" si="20"/>
        <v>3.9187792376047677</v>
      </c>
      <c r="E49" s="173">
        <f t="shared" si="20"/>
        <v>3.5902981465317598</v>
      </c>
      <c r="F49" s="173">
        <f t="shared" si="20"/>
        <v>3.5812664658004785</v>
      </c>
      <c r="H49" s="68">
        <f t="shared" si="21"/>
        <v>-4.97286534946522</v>
      </c>
      <c r="I49" s="69">
        <f t="shared" si="22"/>
        <v>45.540192555875279</v>
      </c>
      <c r="J49" s="69">
        <f t="shared" si="23"/>
        <v>40.567327206410056</v>
      </c>
      <c r="L49" t="str">
        <f t="shared" si="24"/>
        <v>23 Teaching and other educational professionals</v>
      </c>
      <c r="M49" s="173">
        <f t="shared" ref="M49:Q49" si="40">M12/M$35*100</f>
        <v>2.7937315419519924</v>
      </c>
      <c r="N49" s="173">
        <f t="shared" si="40"/>
        <v>2.6929023679924868</v>
      </c>
      <c r="O49" s="173">
        <f t="shared" si="40"/>
        <v>2.8005159472992585</v>
      </c>
      <c r="P49" s="173">
        <f t="shared" si="40"/>
        <v>2.7057353418851746</v>
      </c>
      <c r="Q49" s="173">
        <f t="shared" si="40"/>
        <v>2.7271980793963109</v>
      </c>
      <c r="S49" s="68">
        <f t="shared" si="26"/>
        <v>-0.24489160373766797</v>
      </c>
      <c r="T49" s="69">
        <f t="shared" si="27"/>
        <v>41.272474177724831</v>
      </c>
      <c r="U49" s="69">
        <f t="shared" si="28"/>
        <v>41.027582573987168</v>
      </c>
      <c r="W49" t="str">
        <f t="shared" si="29"/>
        <v>23 Teaching and other educational professionals</v>
      </c>
      <c r="X49" s="173">
        <f t="shared" ref="X49:AB49" si="41">X12/X$35*100</f>
        <v>4.6119199597527807</v>
      </c>
      <c r="Y49" s="173">
        <f t="shared" si="41"/>
        <v>4.8579326022717071</v>
      </c>
      <c r="Z49" s="173">
        <f t="shared" si="41"/>
        <v>5.1332934542169451</v>
      </c>
      <c r="AA49" s="173">
        <f t="shared" si="41"/>
        <v>4.5398545315971459</v>
      </c>
      <c r="AB49" s="173">
        <f t="shared" si="41"/>
        <v>4.480534916062668</v>
      </c>
      <c r="AD49" s="68">
        <f t="shared" si="31"/>
        <v>-7.7742680862027829</v>
      </c>
      <c r="AE49" s="69">
        <f t="shared" si="32"/>
        <v>48.068886365772435</v>
      </c>
      <c r="AF49" s="69">
        <f t="shared" si="33"/>
        <v>40.294618279569647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5.0644621764225679</v>
      </c>
      <c r="C50" s="173">
        <f t="shared" si="20"/>
        <v>5.8364249632623686</v>
      </c>
      <c r="D50" s="173">
        <f t="shared" si="20"/>
        <v>6.6437073701106657</v>
      </c>
      <c r="E50" s="173">
        <f t="shared" si="20"/>
        <v>6.8218605430239023</v>
      </c>
      <c r="F50" s="173">
        <f t="shared" si="20"/>
        <v>7.3967847038756807</v>
      </c>
      <c r="H50" s="68">
        <f t="shared" si="21"/>
        <v>15.769532444833645</v>
      </c>
      <c r="I50" s="69">
        <f t="shared" si="22"/>
        <v>51.401030943728706</v>
      </c>
      <c r="J50" s="69">
        <f t="shared" si="23"/>
        <v>67.170563388562357</v>
      </c>
      <c r="L50" t="str">
        <f t="shared" si="24"/>
        <v>24 Business, media and public service professionals</v>
      </c>
      <c r="M50" s="173">
        <f t="shared" ref="M50:Q50" si="42">M13/M$35*100</f>
        <v>5.6030794408501672</v>
      </c>
      <c r="N50" s="173">
        <f t="shared" si="42"/>
        <v>6.125475927300025</v>
      </c>
      <c r="O50" s="173">
        <f t="shared" si="42"/>
        <v>6.7839698480253565</v>
      </c>
      <c r="P50" s="173">
        <f t="shared" si="42"/>
        <v>7.0382945166198034</v>
      </c>
      <c r="Q50" s="173">
        <f t="shared" si="42"/>
        <v>7.4618882058727882</v>
      </c>
      <c r="S50" s="68">
        <f t="shared" si="26"/>
        <v>12.673384968627794</v>
      </c>
      <c r="T50" s="69">
        <f t="shared" si="27"/>
        <v>44.702663104988396</v>
      </c>
      <c r="U50" s="69">
        <f t="shared" si="28"/>
        <v>57.376048073616182</v>
      </c>
      <c r="W50" t="str">
        <f t="shared" si="29"/>
        <v>24 Business, media and public service professionals</v>
      </c>
      <c r="X50" s="173">
        <f t="shared" ref="X50:AB50" si="43">X13/X$35*100</f>
        <v>4.4565063841256229</v>
      </c>
      <c r="Y50" s="173">
        <f t="shared" si="43"/>
        <v>5.5275865435745386</v>
      </c>
      <c r="Z50" s="173">
        <f t="shared" si="43"/>
        <v>6.491372249248287</v>
      </c>
      <c r="AA50" s="173">
        <f t="shared" si="43"/>
        <v>6.5895240028783189</v>
      </c>
      <c r="AB50" s="173">
        <f t="shared" si="43"/>
        <v>7.3282357137952934</v>
      </c>
      <c r="AD50" s="68">
        <f t="shared" si="31"/>
        <v>19.283741292245832</v>
      </c>
      <c r="AE50" s="69">
        <f t="shared" si="32"/>
        <v>59.003854679686306</v>
      </c>
      <c r="AF50" s="69">
        <f t="shared" si="33"/>
        <v>78.287595971932134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1.6083481113075659</v>
      </c>
      <c r="C51" s="173">
        <f t="shared" si="20"/>
        <v>1.8404161944175663</v>
      </c>
      <c r="D51" s="173">
        <f t="shared" si="20"/>
        <v>2.0296354915566783</v>
      </c>
      <c r="E51" s="173">
        <f t="shared" si="20"/>
        <v>1.8527254899788732</v>
      </c>
      <c r="F51" s="173">
        <f t="shared" si="20"/>
        <v>1.9379229901463246</v>
      </c>
      <c r="H51" s="68">
        <f t="shared" si="21"/>
        <v>-0.71577210251482648</v>
      </c>
      <c r="I51" s="69">
        <f t="shared" si="22"/>
        <v>38.306953440876661</v>
      </c>
      <c r="J51" s="69">
        <f t="shared" si="23"/>
        <v>37.591181338361835</v>
      </c>
      <c r="L51" t="str">
        <f t="shared" si="24"/>
        <v>31 Science, engineering and technology associate professionals</v>
      </c>
      <c r="M51" s="173">
        <f t="shared" ref="M51:Q51" si="44">M14/M$35*100</f>
        <v>2.2713211726447873</v>
      </c>
      <c r="N51" s="173">
        <f t="shared" si="44"/>
        <v>2.7458774327000128</v>
      </c>
      <c r="O51" s="173">
        <f t="shared" si="44"/>
        <v>2.8929109108597735</v>
      </c>
      <c r="P51" s="173">
        <f t="shared" si="44"/>
        <v>2.5268834025633198</v>
      </c>
      <c r="Q51" s="173">
        <f t="shared" si="44"/>
        <v>2.5734713311013491</v>
      </c>
      <c r="S51" s="68">
        <f t="shared" si="26"/>
        <v>-8.874318853403695</v>
      </c>
      <c r="T51" s="69">
        <f t="shared" si="27"/>
        <v>32.514084557578308</v>
      </c>
      <c r="U51" s="69">
        <f t="shared" si="28"/>
        <v>23.639765704174611</v>
      </c>
      <c r="W51" t="str">
        <f t="shared" si="29"/>
        <v>31 Science, engineering and technology associate professionals</v>
      </c>
      <c r="X51" s="173">
        <f t="shared" ref="X51:AB51" si="45">X14/X$35*100</f>
        <v>0.8600276630108814</v>
      </c>
      <c r="Y51" s="173">
        <f t="shared" si="45"/>
        <v>0.87297012880506175</v>
      </c>
      <c r="Z51" s="173">
        <f t="shared" si="45"/>
        <v>1.0920564091663285</v>
      </c>
      <c r="AA51" s="173">
        <f t="shared" si="45"/>
        <v>1.1290335745216404</v>
      </c>
      <c r="AB51" s="173">
        <f t="shared" si="45"/>
        <v>1.2687393735467223</v>
      </c>
      <c r="AD51" s="68">
        <f t="shared" si="31"/>
        <v>22.756834949248177</v>
      </c>
      <c r="AE51" s="69">
        <f t="shared" si="32"/>
        <v>54.973369550490112</v>
      </c>
      <c r="AF51" s="69">
        <f t="shared" si="33"/>
        <v>77.730204499738292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1.731893555839354</v>
      </c>
      <c r="C52" s="173">
        <f t="shared" si="20"/>
        <v>1.9009009366877538</v>
      </c>
      <c r="D52" s="173">
        <f t="shared" si="20"/>
        <v>1.9320227069762164</v>
      </c>
      <c r="E52" s="173">
        <f t="shared" si="20"/>
        <v>3.0292615009653994</v>
      </c>
      <c r="F52" s="173">
        <f t="shared" si="20"/>
        <v>3.4789146287493926</v>
      </c>
      <c r="H52" s="68">
        <f t="shared" si="21"/>
        <v>87.237718942331654</v>
      </c>
      <c r="I52" s="69">
        <f t="shared" si="22"/>
        <v>93.587852863536327</v>
      </c>
      <c r="J52" s="69">
        <f t="shared" si="23"/>
        <v>180.82557180586798</v>
      </c>
      <c r="L52" t="str">
        <f t="shared" si="24"/>
        <v>32 Health and social care associate professionals</v>
      </c>
      <c r="M52" s="173">
        <f t="shared" ref="M52:Q52" si="46">M15/M$35*100</f>
        <v>0.69564999045252673</v>
      </c>
      <c r="N52" s="173">
        <f t="shared" si="46"/>
        <v>0.69402741230918741</v>
      </c>
      <c r="O52" s="173">
        <f t="shared" si="46"/>
        <v>0.77290755483113927</v>
      </c>
      <c r="P52" s="173">
        <f t="shared" si="46"/>
        <v>1.0254360127380271</v>
      </c>
      <c r="Q52" s="173">
        <f t="shared" si="46"/>
        <v>1.1463566836946382</v>
      </c>
      <c r="S52" s="68">
        <f t="shared" si="26"/>
        <v>51.931815564925522</v>
      </c>
      <c r="T52" s="69">
        <f t="shared" si="27"/>
        <v>64.643602944253288</v>
      </c>
      <c r="U52" s="69">
        <f t="shared" si="28"/>
        <v>116.57541850917879</v>
      </c>
      <c r="W52" t="str">
        <f t="shared" si="29"/>
        <v>32 Health and social care associate professionals</v>
      </c>
      <c r="X52" s="173">
        <f t="shared" ref="X52:AB52" si="47">X15/X$35*100</f>
        <v>2.9015372331114881</v>
      </c>
      <c r="Y52" s="173">
        <f t="shared" si="47"/>
        <v>3.1903929585292605</v>
      </c>
      <c r="Z52" s="173">
        <f t="shared" si="47"/>
        <v>3.1909049784189221</v>
      </c>
      <c r="AA52" s="173">
        <f t="shared" si="47"/>
        <v>5.1803188107550326</v>
      </c>
      <c r="AB52" s="173">
        <f t="shared" si="47"/>
        <v>5.934919091375054</v>
      </c>
      <c r="AD52" s="68">
        <f t="shared" si="31"/>
        <v>96.525661987364273</v>
      </c>
      <c r="AE52" s="69">
        <f t="shared" si="32"/>
        <v>101.2022323019485</v>
      </c>
      <c r="AF52" s="69">
        <f t="shared" si="33"/>
        <v>197.72789428931279</v>
      </c>
    </row>
    <row r="53" spans="1:32" x14ac:dyDescent="0.2">
      <c r="A53" t="str">
        <f t="shared" si="19"/>
        <v>33 Protective service occupations</v>
      </c>
      <c r="B53" s="173">
        <f t="shared" si="20"/>
        <v>1.24713905445649</v>
      </c>
      <c r="C53" s="173">
        <f t="shared" si="20"/>
        <v>1.1626201775906346</v>
      </c>
      <c r="D53" s="173">
        <f t="shared" si="20"/>
        <v>1.2180831463575199</v>
      </c>
      <c r="E53" s="173">
        <f t="shared" si="20"/>
        <v>1.0475197397259894</v>
      </c>
      <c r="F53" s="173">
        <f t="shared" si="20"/>
        <v>1.08266276462168</v>
      </c>
      <c r="H53" s="68">
        <f t="shared" si="21"/>
        <v>-7.5774253049058586</v>
      </c>
      <c r="I53" s="69">
        <f t="shared" si="22"/>
        <v>28.879283609702604</v>
      </c>
      <c r="J53" s="69">
        <f t="shared" si="23"/>
        <v>21.301858304796745</v>
      </c>
      <c r="L53" t="str">
        <f t="shared" si="24"/>
        <v>33 Protective service occupations</v>
      </c>
      <c r="M53" s="173">
        <f t="shared" ref="M53:Q53" si="48">M16/M$35*100</f>
        <v>1.9556769215789847</v>
      </c>
      <c r="N53" s="173">
        <f t="shared" si="48"/>
        <v>1.8299766008763916</v>
      </c>
      <c r="O53" s="173">
        <f t="shared" si="48"/>
        <v>1.8700895748998307</v>
      </c>
      <c r="P53" s="173">
        <f t="shared" si="48"/>
        <v>1.6042903283894829</v>
      </c>
      <c r="Q53" s="173">
        <f t="shared" si="48"/>
        <v>1.5641029131092672</v>
      </c>
      <c r="S53" s="68">
        <f t="shared" si="26"/>
        <v>-14.323951448789179</v>
      </c>
      <c r="T53" s="69">
        <f t="shared" si="27"/>
        <v>24.176949694252432</v>
      </c>
      <c r="U53" s="69">
        <f t="shared" si="28"/>
        <v>9.8529982454632545</v>
      </c>
      <c r="W53" t="str">
        <f t="shared" si="29"/>
        <v>33 Protective service occupations</v>
      </c>
      <c r="X53" s="173">
        <f t="shared" ref="X53:AB53" si="49">X16/X$35*100</f>
        <v>0.44738804603565968</v>
      </c>
      <c r="Y53" s="173">
        <f t="shared" si="49"/>
        <v>0.44957878081728742</v>
      </c>
      <c r="Z53" s="173">
        <f t="shared" si="49"/>
        <v>0.50995735554234323</v>
      </c>
      <c r="AA53" s="173">
        <f t="shared" si="49"/>
        <v>0.44984022538866791</v>
      </c>
      <c r="AB53" s="173">
        <f t="shared" si="49"/>
        <v>0.57574324492463924</v>
      </c>
      <c r="AD53" s="68">
        <f t="shared" si="31"/>
        <v>19.292551464895151</v>
      </c>
      <c r="AE53" s="69">
        <f t="shared" si="32"/>
        <v>47.607678101518232</v>
      </c>
      <c r="AF53" s="69">
        <f t="shared" si="33"/>
        <v>66.900229566413387</v>
      </c>
    </row>
    <row r="54" spans="1:32" x14ac:dyDescent="0.2">
      <c r="A54" t="str">
        <f t="shared" si="19"/>
        <v>34 Culture, media and sports occupations</v>
      </c>
      <c r="B54" s="173">
        <f t="shared" si="20"/>
        <v>1.4141499960207675</v>
      </c>
      <c r="C54" s="173">
        <f t="shared" si="20"/>
        <v>1.310037348625033</v>
      </c>
      <c r="D54" s="173">
        <f t="shared" si="20"/>
        <v>1.365233398788126</v>
      </c>
      <c r="E54" s="173">
        <f t="shared" si="20"/>
        <v>1.1500430163374062</v>
      </c>
      <c r="F54" s="173">
        <f t="shared" si="20"/>
        <v>1.183633020071426</v>
      </c>
      <c r="H54" s="68">
        <f t="shared" si="21"/>
        <v>-9.8487060541983293</v>
      </c>
      <c r="I54" s="69">
        <f t="shared" si="22"/>
        <v>39.961697004804861</v>
      </c>
      <c r="J54" s="69">
        <f t="shared" si="23"/>
        <v>30.112990950606534</v>
      </c>
      <c r="L54" t="str">
        <f t="shared" si="24"/>
        <v>34 Culture, media and sports occupations</v>
      </c>
      <c r="M54" s="173">
        <f t="shared" ref="M54:Q54" si="50">M17/M$35*100</f>
        <v>1.5759870785193242</v>
      </c>
      <c r="N54" s="173">
        <f t="shared" si="50"/>
        <v>1.3375693518905156</v>
      </c>
      <c r="O54" s="173">
        <f t="shared" si="50"/>
        <v>1.3263906310937978</v>
      </c>
      <c r="P54" s="173">
        <f t="shared" si="50"/>
        <v>1.1019420614052817</v>
      </c>
      <c r="Q54" s="173">
        <f t="shared" si="50"/>
        <v>1.1398511765388089</v>
      </c>
      <c r="S54" s="68">
        <f t="shared" si="26"/>
        <v>-11.969489820651578</v>
      </c>
      <c r="T54" s="69">
        <f t="shared" si="27"/>
        <v>33.964167545653467</v>
      </c>
      <c r="U54" s="69">
        <f t="shared" si="28"/>
        <v>21.994677725001889</v>
      </c>
      <c r="W54" t="str">
        <f t="shared" si="29"/>
        <v>34 Culture, media and sports occupations</v>
      </c>
      <c r="X54" s="173">
        <f t="shared" ref="X54:AB54" si="51">X17/X$35*100</f>
        <v>1.2314789265777959</v>
      </c>
      <c r="Y54" s="173">
        <f t="shared" si="51"/>
        <v>1.2806205971270352</v>
      </c>
      <c r="Z54" s="173">
        <f t="shared" si="51"/>
        <v>1.4074194331382643</v>
      </c>
      <c r="AA54" s="173">
        <f t="shared" si="51"/>
        <v>1.2016782067881178</v>
      </c>
      <c r="AB54" s="173">
        <f t="shared" si="51"/>
        <v>1.2297319404974154</v>
      </c>
      <c r="AD54" s="68">
        <f t="shared" si="31"/>
        <v>-7.6779909548233647</v>
      </c>
      <c r="AE54" s="69">
        <f t="shared" si="32"/>
        <v>46.100431166137277</v>
      </c>
      <c r="AF54" s="69">
        <f t="shared" si="33"/>
        <v>38.422440211313905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5.4030534416200098</v>
      </c>
      <c r="C55" s="173">
        <f t="shared" si="52"/>
        <v>5.5022586822105142</v>
      </c>
      <c r="D55" s="173">
        <f t="shared" si="52"/>
        <v>5.8318291702476852</v>
      </c>
      <c r="E55" s="173">
        <f t="shared" si="52"/>
        <v>5.74456697896247</v>
      </c>
      <c r="F55" s="173">
        <f t="shared" si="52"/>
        <v>5.8681768187613486</v>
      </c>
      <c r="H55" s="68">
        <f t="shared" si="21"/>
        <v>4.6309561608995731</v>
      </c>
      <c r="I55" s="69">
        <f t="shared" si="22"/>
        <v>46.009927577446099</v>
      </c>
      <c r="J55" s="69">
        <f t="shared" si="23"/>
        <v>50.640883738345678</v>
      </c>
      <c r="L55" t="str">
        <f t="shared" si="24"/>
        <v>35 Business and public service associate professionals</v>
      </c>
      <c r="M55" s="173">
        <f t="shared" ref="M55:Q55" si="53">M18/M$35*100</f>
        <v>5.6699537154931576</v>
      </c>
      <c r="N55" s="173">
        <f t="shared" si="53"/>
        <v>5.7207655213995521</v>
      </c>
      <c r="O55" s="173">
        <f t="shared" si="53"/>
        <v>6.0939797057012468</v>
      </c>
      <c r="P55" s="173">
        <f t="shared" si="53"/>
        <v>5.9539744322251149</v>
      </c>
      <c r="Q55" s="173">
        <f t="shared" si="53"/>
        <v>5.9080057113538924</v>
      </c>
      <c r="S55" s="68">
        <f t="shared" si="26"/>
        <v>-0.68921484514887321</v>
      </c>
      <c r="T55" s="69">
        <f t="shared" si="27"/>
        <v>37.731167305169166</v>
      </c>
      <c r="U55" s="69">
        <f t="shared" si="28"/>
        <v>37.041952460020298</v>
      </c>
      <c r="W55" t="str">
        <f t="shared" si="29"/>
        <v>35 Business and public service associate professionals</v>
      </c>
      <c r="X55" s="173">
        <f t="shared" ref="X55:AB55" si="54">X18/X$35*100</f>
        <v>5.1017939421881513</v>
      </c>
      <c r="Y55" s="173">
        <f t="shared" si="54"/>
        <v>5.2687936006087384</v>
      </c>
      <c r="Z55" s="173">
        <f t="shared" si="54"/>
        <v>5.547114868203594</v>
      </c>
      <c r="AA55" s="173">
        <f t="shared" si="54"/>
        <v>5.5197732353398674</v>
      </c>
      <c r="AB55" s="173">
        <f t="shared" si="54"/>
        <v>5.8262400522359545</v>
      </c>
      <c r="AD55" s="68">
        <f t="shared" si="31"/>
        <v>10.978679219181512</v>
      </c>
      <c r="AE55" s="69">
        <f t="shared" si="32"/>
        <v>55.887669742984315</v>
      </c>
      <c r="AF55" s="69">
        <f t="shared" si="33"/>
        <v>66.866348962165816</v>
      </c>
    </row>
    <row r="56" spans="1:32" x14ac:dyDescent="0.2">
      <c r="A56" t="str">
        <f t="shared" si="19"/>
        <v>41 Administrative occupations</v>
      </c>
      <c r="B56" s="173">
        <f t="shared" si="52"/>
        <v>8.59817290401595</v>
      </c>
      <c r="C56" s="173">
        <f t="shared" si="52"/>
        <v>8.1419048460526309</v>
      </c>
      <c r="D56" s="173">
        <f t="shared" si="52"/>
        <v>8.5197238594865166</v>
      </c>
      <c r="E56" s="173">
        <f t="shared" si="52"/>
        <v>8.5281643125980402</v>
      </c>
      <c r="F56" s="173">
        <f t="shared" si="52"/>
        <v>8.1052172189645546</v>
      </c>
      <c r="H56" s="68">
        <f t="shared" si="21"/>
        <v>-1.0761668628132679</v>
      </c>
      <c r="I56" s="69">
        <f t="shared" si="22"/>
        <v>51.069861671107354</v>
      </c>
      <c r="J56" s="69">
        <f t="shared" si="23"/>
        <v>49.99369480829408</v>
      </c>
      <c r="L56" t="str">
        <f t="shared" si="24"/>
        <v>41 Administrative occupations</v>
      </c>
      <c r="M56" s="173">
        <f t="shared" ref="M56:Q56" si="55">M19/M$35*100</f>
        <v>3.78752067574157</v>
      </c>
      <c r="N56" s="173">
        <f t="shared" si="55"/>
        <v>3.489434320188963</v>
      </c>
      <c r="O56" s="173">
        <f t="shared" si="55"/>
        <v>4.2091326597693914</v>
      </c>
      <c r="P56" s="173">
        <f t="shared" si="55"/>
        <v>4.357314380113877</v>
      </c>
      <c r="Q56" s="173">
        <f t="shared" si="55"/>
        <v>4.678920865027381</v>
      </c>
      <c r="S56" s="68">
        <f t="shared" si="26"/>
        <v>13.870072951866103</v>
      </c>
      <c r="T56" s="69">
        <f t="shared" si="27"/>
        <v>39.263792937395628</v>
      </c>
      <c r="U56" s="69">
        <f t="shared" si="28"/>
        <v>53.133865889261735</v>
      </c>
      <c r="W56" t="str">
        <f t="shared" si="29"/>
        <v>41 Administrative occupations</v>
      </c>
      <c r="X56" s="173">
        <f t="shared" ref="X56:AB56" si="56">X19/X$35*100</f>
        <v>14.028121180950052</v>
      </c>
      <c r="Y56" s="173">
        <f t="shared" si="56"/>
        <v>13.112867837425782</v>
      </c>
      <c r="Z56" s="173">
        <f t="shared" si="56"/>
        <v>13.201335372129098</v>
      </c>
      <c r="AA56" s="173">
        <f t="shared" si="56"/>
        <v>13.005468992080013</v>
      </c>
      <c r="AB56" s="173">
        <f t="shared" si="56"/>
        <v>11.712844267796616</v>
      </c>
      <c r="AD56" s="68">
        <f t="shared" si="31"/>
        <v>-6.2518208014358283</v>
      </c>
      <c r="AE56" s="69">
        <f t="shared" si="32"/>
        <v>55.158122457694326</v>
      </c>
      <c r="AF56" s="69">
        <f t="shared" si="33"/>
        <v>48.906301656258499</v>
      </c>
    </row>
    <row r="57" spans="1:32" x14ac:dyDescent="0.2">
      <c r="A57" t="str">
        <f t="shared" si="19"/>
        <v>42 Secretarial and related occupations</v>
      </c>
      <c r="B57" s="173">
        <f t="shared" si="52"/>
        <v>2.099550118174597</v>
      </c>
      <c r="C57" s="173">
        <f t="shared" si="52"/>
        <v>1.9219012149860042</v>
      </c>
      <c r="D57" s="173">
        <f t="shared" si="52"/>
        <v>1.9004397955095595</v>
      </c>
      <c r="E57" s="173">
        <f t="shared" si="52"/>
        <v>1.7341952355100725</v>
      </c>
      <c r="F57" s="173">
        <f t="shared" si="52"/>
        <v>1.2679874178579009</v>
      </c>
      <c r="H57" s="68">
        <f t="shared" si="21"/>
        <v>-30.621864445832962</v>
      </c>
      <c r="I57" s="69">
        <f t="shared" si="22"/>
        <v>44.83739173012399</v>
      </c>
      <c r="J57" s="69">
        <f t="shared" si="23"/>
        <v>14.215527284291026</v>
      </c>
      <c r="L57" t="str">
        <f t="shared" si="24"/>
        <v>42 Secretarial and related occupations</v>
      </c>
      <c r="M57" s="173">
        <f t="shared" ref="M57:Q57" si="57">M20/M$35*100</f>
        <v>0.33190202591221829</v>
      </c>
      <c r="N57" s="173">
        <f t="shared" si="57"/>
        <v>0.24372235237564427</v>
      </c>
      <c r="O57" s="173">
        <f t="shared" si="57"/>
        <v>0.25114449154192714</v>
      </c>
      <c r="P57" s="173">
        <f t="shared" si="57"/>
        <v>0.21708643051981097</v>
      </c>
      <c r="Q57" s="173">
        <f t="shared" si="57"/>
        <v>0.250112469089527</v>
      </c>
      <c r="S57" s="68">
        <f t="shared" si="26"/>
        <v>2.0159783994073717</v>
      </c>
      <c r="T57" s="69">
        <f t="shared" si="27"/>
        <v>29.816772220158118</v>
      </c>
      <c r="U57" s="69">
        <f t="shared" si="28"/>
        <v>31.832750619565488</v>
      </c>
      <c r="W57" t="str">
        <f t="shared" si="29"/>
        <v>42 Secretarial and related occupations</v>
      </c>
      <c r="X57" s="173">
        <f t="shared" ref="X57:AB57" si="58">X20/X$35*100</f>
        <v>4.094755187539775</v>
      </c>
      <c r="Y57" s="173">
        <f t="shared" si="58"/>
        <v>3.7149625514449198</v>
      </c>
      <c r="Z57" s="173">
        <f t="shared" si="58"/>
        <v>3.6916929032755856</v>
      </c>
      <c r="AA57" s="173">
        <f t="shared" si="58"/>
        <v>3.3627741730937957</v>
      </c>
      <c r="AB57" s="173">
        <f t="shared" si="58"/>
        <v>2.3397316040505851</v>
      </c>
      <c r="AD57" s="68">
        <f t="shared" si="31"/>
        <v>-33.033313392138027</v>
      </c>
      <c r="AE57" s="69">
        <f t="shared" si="32"/>
        <v>45.947191089778613</v>
      </c>
      <c r="AF57" s="69">
        <f t="shared" si="33"/>
        <v>12.913877697640588</v>
      </c>
    </row>
    <row r="58" spans="1:32" x14ac:dyDescent="0.2">
      <c r="A58" t="str">
        <f t="shared" si="19"/>
        <v>51 Skilled agricultural and related trades</v>
      </c>
      <c r="B58" s="173">
        <f t="shared" si="52"/>
        <v>1.016816050009951</v>
      </c>
      <c r="C58" s="173">
        <f t="shared" si="52"/>
        <v>1.0508298157065867</v>
      </c>
      <c r="D58" s="173">
        <f t="shared" si="52"/>
        <v>1.2888458230801847</v>
      </c>
      <c r="E58" s="173">
        <f t="shared" si="52"/>
        <v>1.1878092434080822</v>
      </c>
      <c r="F58" s="173">
        <f t="shared" si="52"/>
        <v>1.1841098060441761</v>
      </c>
      <c r="H58" s="68">
        <f t="shared" si="21"/>
        <v>-4.4671342318286094</v>
      </c>
      <c r="I58" s="69">
        <f t="shared" si="22"/>
        <v>52.045829842249148</v>
      </c>
      <c r="J58" s="69">
        <f t="shared" si="23"/>
        <v>47.578695610420539</v>
      </c>
      <c r="L58" t="str">
        <f t="shared" si="24"/>
        <v>51 Skilled agricultural and related trades</v>
      </c>
      <c r="M58" s="173">
        <f t="shared" ref="M58:Q58" si="59">M21/M$35*100</f>
        <v>1.5538163237772344</v>
      </c>
      <c r="N58" s="173">
        <f t="shared" si="59"/>
        <v>1.4678731892738621</v>
      </c>
      <c r="O58" s="173">
        <f t="shared" si="59"/>
        <v>1.9160169657640787</v>
      </c>
      <c r="P58" s="173">
        <f t="shared" si="59"/>
        <v>1.728397938080332</v>
      </c>
      <c r="Q58" s="173">
        <f t="shared" si="59"/>
        <v>1.6883660588269294</v>
      </c>
      <c r="S58" s="68">
        <f t="shared" si="26"/>
        <v>-9.7340878291523421</v>
      </c>
      <c r="T58" s="69">
        <f t="shared" si="27"/>
        <v>45.73930970058715</v>
      </c>
      <c r="U58" s="69">
        <f t="shared" si="28"/>
        <v>36.005221871434806</v>
      </c>
      <c r="W58" t="str">
        <f t="shared" si="29"/>
        <v>51 Skilled agricultural and related trades</v>
      </c>
      <c r="X58" s="173">
        <f t="shared" ref="X58:AB58" si="60">X21/X$35*100</f>
        <v>0.41068541056820845</v>
      </c>
      <c r="Y58" s="173">
        <f t="shared" si="60"/>
        <v>0.60523705713333475</v>
      </c>
      <c r="Z58" s="173">
        <f t="shared" si="60"/>
        <v>0.60769293570390281</v>
      </c>
      <c r="AA58" s="173">
        <f t="shared" si="60"/>
        <v>0.60750059372968712</v>
      </c>
      <c r="AB58" s="173">
        <f t="shared" si="60"/>
        <v>0.65316667995079036</v>
      </c>
      <c r="AD58" s="68">
        <f t="shared" si="31"/>
        <v>13.568573508354373</v>
      </c>
      <c r="AE58" s="69">
        <f t="shared" si="32"/>
        <v>73.641340801447456</v>
      </c>
      <c r="AF58" s="69">
        <f t="shared" si="33"/>
        <v>87.209914309801832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4.3188110859127233</v>
      </c>
      <c r="C59" s="173">
        <f t="shared" si="52"/>
        <v>4.1940893319011119</v>
      </c>
      <c r="D59" s="173">
        <f t="shared" si="52"/>
        <v>3.6502518678560261</v>
      </c>
      <c r="E59" s="173">
        <f t="shared" si="52"/>
        <v>3.4846671566398815</v>
      </c>
      <c r="F59" s="173">
        <f t="shared" si="52"/>
        <v>3.1454472286482629</v>
      </c>
      <c r="H59" s="68">
        <f t="shared" si="21"/>
        <v>-10.3972439679535</v>
      </c>
      <c r="I59" s="69">
        <f t="shared" si="22"/>
        <v>35.604176876140961</v>
      </c>
      <c r="J59" s="69">
        <f t="shared" si="23"/>
        <v>25.206932908187458</v>
      </c>
      <c r="L59" t="str">
        <f t="shared" si="24"/>
        <v>52 Skilled metal, electrical and electronic trades</v>
      </c>
      <c r="M59" s="173">
        <f t="shared" ref="M59:Q59" si="61">M22/M$35*100</f>
        <v>8.0206632218373279</v>
      </c>
      <c r="N59" s="173">
        <f t="shared" si="61"/>
        <v>7.9248589198490746</v>
      </c>
      <c r="O59" s="173">
        <f t="shared" si="61"/>
        <v>6.868310571476008</v>
      </c>
      <c r="P59" s="173">
        <f t="shared" si="61"/>
        <v>6.4949063746724365</v>
      </c>
      <c r="Q59" s="173">
        <f t="shared" si="61"/>
        <v>5.8459484390453227</v>
      </c>
      <c r="S59" s="68">
        <f t="shared" si="26"/>
        <v>-12.811025766687138</v>
      </c>
      <c r="T59" s="69">
        <f t="shared" si="27"/>
        <v>34.364500164980392</v>
      </c>
      <c r="U59" s="69">
        <f t="shared" si="28"/>
        <v>21.55347439829325</v>
      </c>
      <c r="W59" t="str">
        <f t="shared" si="29"/>
        <v>52 Skilled metal, electrical and electronic trades</v>
      </c>
      <c r="X59" s="173">
        <f t="shared" ref="X59:AB59" si="62">X22/X$35*100</f>
        <v>0.14040352845372817</v>
      </c>
      <c r="Y59" s="173">
        <f t="shared" si="62"/>
        <v>0.20792382092515832</v>
      </c>
      <c r="Z59" s="173">
        <f t="shared" si="62"/>
        <v>0.15520908202759154</v>
      </c>
      <c r="AA59" s="173">
        <f t="shared" si="62"/>
        <v>0.25324949466950392</v>
      </c>
      <c r="AB59" s="173">
        <f t="shared" si="62"/>
        <v>0.30202675194687972</v>
      </c>
      <c r="AD59" s="68">
        <f t="shared" si="31"/>
        <v>105.61112936821458</v>
      </c>
      <c r="AE59" s="69">
        <f t="shared" si="32"/>
        <v>95.184077097415013</v>
      </c>
      <c r="AF59" s="69">
        <f t="shared" si="33"/>
        <v>200.79520646562958</v>
      </c>
    </row>
    <row r="60" spans="1:32" x14ac:dyDescent="0.2">
      <c r="A60" t="str">
        <f t="shared" si="19"/>
        <v>53 Skilled construction and building trades</v>
      </c>
      <c r="B60" s="173">
        <f t="shared" si="52"/>
        <v>2.7904314825148684</v>
      </c>
      <c r="C60" s="173">
        <f t="shared" si="52"/>
        <v>2.6794998372773109</v>
      </c>
      <c r="D60" s="173">
        <f t="shared" si="52"/>
        <v>2.1546239232078968</v>
      </c>
      <c r="E60" s="173">
        <f t="shared" si="52"/>
        <v>2.0576840873747355</v>
      </c>
      <c r="F60" s="173">
        <f t="shared" si="52"/>
        <v>1.7324400207165092</v>
      </c>
      <c r="H60" s="68">
        <f t="shared" si="21"/>
        <v>-16.391866798216885</v>
      </c>
      <c r="I60" s="69">
        <f t="shared" si="22"/>
        <v>37.965438851946907</v>
      </c>
      <c r="J60" s="69">
        <f t="shared" si="23"/>
        <v>21.573572053730018</v>
      </c>
      <c r="L60" t="str">
        <f t="shared" si="24"/>
        <v>53 Skilled construction and building trades</v>
      </c>
      <c r="M60" s="173">
        <f t="shared" ref="M60:Q60" si="63">M23/M$35*100</f>
        <v>5.2159026041239889</v>
      </c>
      <c r="N60" s="173">
        <f t="shared" si="63"/>
        <v>5.1279476643883566</v>
      </c>
      <c r="O60" s="173">
        <f t="shared" si="63"/>
        <v>4.0814506465268865</v>
      </c>
      <c r="P60" s="173">
        <f t="shared" si="63"/>
        <v>3.9438751767271518</v>
      </c>
      <c r="Q60" s="173">
        <f t="shared" si="63"/>
        <v>3.3490891244930951</v>
      </c>
      <c r="S60" s="68">
        <f t="shared" si="26"/>
        <v>-15.944009880925632</v>
      </c>
      <c r="T60" s="69">
        <f t="shared" si="27"/>
        <v>38.103349948821418</v>
      </c>
      <c r="U60" s="69">
        <f t="shared" si="28"/>
        <v>22.159340067895787</v>
      </c>
      <c r="W60" t="str">
        <f t="shared" si="29"/>
        <v>53 Skilled construction and building trades</v>
      </c>
      <c r="X60" s="173">
        <f t="shared" ref="X60:AB60" si="64">X23/X$35*100</f>
        <v>5.27189827154253E-2</v>
      </c>
      <c r="Y60" s="173">
        <f t="shared" si="64"/>
        <v>6.343951680538841E-2</v>
      </c>
      <c r="Z60" s="173">
        <f t="shared" si="64"/>
        <v>6.1951769246860591E-2</v>
      </c>
      <c r="AA60" s="173">
        <f t="shared" si="64"/>
        <v>3.2904407582976331E-2</v>
      </c>
      <c r="AB60" s="173">
        <f t="shared" si="64"/>
        <v>3.0232612839292607E-2</v>
      </c>
      <c r="AD60" s="68">
        <f t="shared" si="31"/>
        <v>-48.436747310725657</v>
      </c>
      <c r="AE60" s="69">
        <f t="shared" si="32"/>
        <v>28.097678748067068</v>
      </c>
      <c r="AF60" s="69">
        <f t="shared" si="33"/>
        <v>-20.339068562658589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1.9754076578822359</v>
      </c>
      <c r="C61" s="173">
        <f t="shared" si="52"/>
        <v>1.657812410222951</v>
      </c>
      <c r="D61" s="173">
        <f t="shared" si="52"/>
        <v>1.6009232524629393</v>
      </c>
      <c r="E61" s="173">
        <f t="shared" si="52"/>
        <v>1.5786788584533928</v>
      </c>
      <c r="F61" s="173">
        <f t="shared" si="52"/>
        <v>1.4122589694333538</v>
      </c>
      <c r="H61" s="68">
        <f t="shared" si="21"/>
        <v>-8.2712182561391625</v>
      </c>
      <c r="I61" s="69">
        <f t="shared" si="22"/>
        <v>40.911587411744883</v>
      </c>
      <c r="J61" s="69">
        <f t="shared" si="23"/>
        <v>32.640369155605718</v>
      </c>
      <c r="L61" t="str">
        <f t="shared" si="24"/>
        <v>54 Textiles, printing and other skilled trades</v>
      </c>
      <c r="M61" s="173">
        <f t="shared" ref="M61:Q61" si="65">M24/M$35*100</f>
        <v>2.2126497268219731</v>
      </c>
      <c r="N61" s="173">
        <f t="shared" si="65"/>
        <v>1.7784059394697966</v>
      </c>
      <c r="O61" s="173">
        <f t="shared" si="65"/>
        <v>1.6701125411634308</v>
      </c>
      <c r="P61" s="173">
        <f t="shared" si="65"/>
        <v>1.700651507704561</v>
      </c>
      <c r="Q61" s="173">
        <f t="shared" si="65"/>
        <v>1.5199562680389984</v>
      </c>
      <c r="S61" s="68">
        <f t="shared" si="26"/>
        <v>-6.7729658805627508</v>
      </c>
      <c r="T61" s="69">
        <f t="shared" si="27"/>
        <v>31.075340619763171</v>
      </c>
      <c r="U61" s="69">
        <f t="shared" si="28"/>
        <v>24.30237473920042</v>
      </c>
      <c r="W61" t="str">
        <f t="shared" si="29"/>
        <v>54 Textiles, printing and other skilled trades</v>
      </c>
      <c r="X61" s="173">
        <f t="shared" ref="X61:AB61" si="66">X24/X$35*100</f>
        <v>1.7076243922609555</v>
      </c>
      <c r="Y61" s="173">
        <f t="shared" si="66"/>
        <v>1.5289634540495267</v>
      </c>
      <c r="Z61" s="173">
        <f t="shared" si="66"/>
        <v>1.5257787176360162</v>
      </c>
      <c r="AA61" s="173">
        <f t="shared" si="66"/>
        <v>1.447744223522567</v>
      </c>
      <c r="AB61" s="173">
        <f t="shared" si="66"/>
        <v>1.2988619811403259</v>
      </c>
      <c r="AD61" s="68">
        <f t="shared" si="31"/>
        <v>-10.052356767036756</v>
      </c>
      <c r="AE61" s="69">
        <f t="shared" si="32"/>
        <v>52.605023210339027</v>
      </c>
      <c r="AF61" s="69">
        <f t="shared" si="33"/>
        <v>42.552666443302279</v>
      </c>
    </row>
    <row r="62" spans="1:32" x14ac:dyDescent="0.2">
      <c r="A62" t="str">
        <f t="shared" si="19"/>
        <v>61 Caring personal service occupations</v>
      </c>
      <c r="B62" s="173">
        <f t="shared" si="52"/>
        <v>8.9883305152896433</v>
      </c>
      <c r="C62" s="173">
        <f t="shared" si="52"/>
        <v>8.8243928231894522</v>
      </c>
      <c r="D62" s="173">
        <f t="shared" si="52"/>
        <v>8.5156610299074185</v>
      </c>
      <c r="E62" s="173">
        <f t="shared" si="52"/>
        <v>8.7611420607363915</v>
      </c>
      <c r="F62" s="173">
        <f t="shared" si="52"/>
        <v>9.1369509581970849</v>
      </c>
      <c r="H62" s="68">
        <f t="shared" si="21"/>
        <v>11.569304192648493</v>
      </c>
      <c r="I62" s="69">
        <f t="shared" si="22"/>
        <v>58.894710839518225</v>
      </c>
      <c r="J62" s="69">
        <f t="shared" si="23"/>
        <v>70.464015032166714</v>
      </c>
      <c r="L62" t="str">
        <f t="shared" si="24"/>
        <v>61 Caring personal service occupations</v>
      </c>
      <c r="M62" s="173">
        <f t="shared" ref="M62:Q62" si="67">M25/M$35*100</f>
        <v>2.4505748091559041</v>
      </c>
      <c r="N62" s="173">
        <f t="shared" si="67"/>
        <v>2.5077574631599835</v>
      </c>
      <c r="O62" s="173">
        <f t="shared" si="67"/>
        <v>2.501726145914378</v>
      </c>
      <c r="P62" s="173">
        <f t="shared" si="67"/>
        <v>2.9845989083984272</v>
      </c>
      <c r="Q62" s="173">
        <f t="shared" si="67"/>
        <v>3.4178640770153654</v>
      </c>
      <c r="S62" s="68">
        <f t="shared" si="26"/>
        <v>39.9495584708487</v>
      </c>
      <c r="T62" s="69">
        <f t="shared" si="27"/>
        <v>54.245082635717814</v>
      </c>
      <c r="U62" s="69">
        <f t="shared" si="28"/>
        <v>94.194641106566522</v>
      </c>
      <c r="W62" t="str">
        <f t="shared" si="29"/>
        <v>61 Caring personal service occupations</v>
      </c>
      <c r="X62" s="173">
        <f t="shared" ref="X62:AB62" si="68">X25/X$35*100</f>
        <v>16.36771976377641</v>
      </c>
      <c r="Y62" s="173">
        <f t="shared" si="68"/>
        <v>15.573443769380377</v>
      </c>
      <c r="Z62" s="173">
        <f t="shared" si="68"/>
        <v>15.047226071619599</v>
      </c>
      <c r="AA62" s="173">
        <f t="shared" si="68"/>
        <v>14.96211886543003</v>
      </c>
      <c r="AB62" s="173">
        <f t="shared" si="68"/>
        <v>15.158710431356253</v>
      </c>
      <c r="AD62" s="68">
        <f t="shared" si="31"/>
        <v>6.4447258329425505</v>
      </c>
      <c r="AE62" s="69">
        <f t="shared" si="32"/>
        <v>59.734286970172434</v>
      </c>
      <c r="AF62" s="69">
        <f t="shared" si="33"/>
        <v>66.179012803114972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2.0994823491395898</v>
      </c>
      <c r="C63" s="173">
        <f t="shared" si="52"/>
        <v>2.5171626027065228</v>
      </c>
      <c r="D63" s="173">
        <f t="shared" si="52"/>
        <v>2.4036658306181522</v>
      </c>
      <c r="E63" s="173">
        <f t="shared" si="52"/>
        <v>2.2183394501960962</v>
      </c>
      <c r="F63" s="173">
        <f t="shared" si="52"/>
        <v>2.1791714275098162</v>
      </c>
      <c r="H63" s="68">
        <f t="shared" si="21"/>
        <v>-5.7287853830109805</v>
      </c>
      <c r="I63" s="69">
        <f t="shared" si="22"/>
        <v>47.47188726371261</v>
      </c>
      <c r="J63" s="69">
        <f t="shared" si="23"/>
        <v>41.74310188070163</v>
      </c>
      <c r="L63" t="str">
        <f t="shared" si="24"/>
        <v>62 Leisure, travel and related personal service occupations</v>
      </c>
      <c r="M63" s="173">
        <f t="shared" ref="M63:Q63" si="69">M26/M$35*100</f>
        <v>1.2570268941189406</v>
      </c>
      <c r="N63" s="173">
        <f t="shared" si="69"/>
        <v>1.3743450716838896</v>
      </c>
      <c r="O63" s="173">
        <f t="shared" si="69"/>
        <v>1.3291783760157319</v>
      </c>
      <c r="P63" s="173">
        <f t="shared" si="69"/>
        <v>1.2592672975542132</v>
      </c>
      <c r="Q63" s="173">
        <f t="shared" si="69"/>
        <v>1.3244531604441867</v>
      </c>
      <c r="S63" s="68">
        <f t="shared" si="26"/>
        <v>2.0727579420547815</v>
      </c>
      <c r="T63" s="69">
        <f t="shared" si="27"/>
        <v>41.79920845797178</v>
      </c>
      <c r="U63" s="69">
        <f t="shared" si="28"/>
        <v>43.871966400026565</v>
      </c>
      <c r="W63" t="str">
        <f t="shared" si="29"/>
        <v>62 Leisure, travel and related personal service occupations</v>
      </c>
      <c r="X63" s="173">
        <f t="shared" ref="X63:AB63" si="70">X26/X$35*100</f>
        <v>3.0503907352201209</v>
      </c>
      <c r="Y63" s="173">
        <f t="shared" si="70"/>
        <v>3.7382135735885718</v>
      </c>
      <c r="Z63" s="173">
        <f t="shared" si="70"/>
        <v>3.5706363468635356</v>
      </c>
      <c r="AA63" s="173">
        <f t="shared" si="70"/>
        <v>3.2478797852584069</v>
      </c>
      <c r="AB63" s="173">
        <f t="shared" si="70"/>
        <v>3.0791241522219082</v>
      </c>
      <c r="AD63" s="68">
        <f t="shared" si="31"/>
        <v>-8.8828944355101704</v>
      </c>
      <c r="AE63" s="69">
        <f t="shared" si="32"/>
        <v>49.765311375788109</v>
      </c>
      <c r="AF63" s="69">
        <f t="shared" si="33"/>
        <v>40.882416940277935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0.11369744745606217</v>
      </c>
      <c r="C64" s="173">
        <f t="shared" si="52"/>
        <v>8.5552485397641792E-2</v>
      </c>
      <c r="D64" s="173">
        <f t="shared" si="52"/>
        <v>0.10713284859474193</v>
      </c>
      <c r="E64" s="173">
        <f t="shared" si="52"/>
        <v>8.2283420448294078E-2</v>
      </c>
      <c r="F64" s="173">
        <f t="shared" si="52"/>
        <v>8.9605138543236165E-2</v>
      </c>
      <c r="H64" s="68">
        <f t="shared" si="21"/>
        <v>-13.029481453645911</v>
      </c>
      <c r="I64" s="69">
        <f t="shared" si="22"/>
        <v>37.630537030012114</v>
      </c>
      <c r="J64" s="69">
        <f t="shared" si="23"/>
        <v>24.6010555763662</v>
      </c>
      <c r="L64" t="str">
        <f t="shared" si="24"/>
        <v>63 Community and civil enforcement occupations</v>
      </c>
      <c r="M64" s="173">
        <f t="shared" ref="M64:Q64" si="71">M27/M$35*100</f>
        <v>0.17380412612712312</v>
      </c>
      <c r="N64" s="173">
        <f t="shared" si="71"/>
        <v>0.11863539422853249</v>
      </c>
      <c r="O64" s="173">
        <f t="shared" si="71"/>
        <v>0.16625821782355504</v>
      </c>
      <c r="P64" s="173">
        <f t="shared" si="71"/>
        <v>0.10626828972099198</v>
      </c>
      <c r="Q64" s="173">
        <f t="shared" si="71"/>
        <v>0.12348683619618896</v>
      </c>
      <c r="S64" s="68">
        <f t="shared" si="26"/>
        <v>-23.915874087822747</v>
      </c>
      <c r="T64" s="69">
        <f t="shared" si="27"/>
        <v>28.365039432017049</v>
      </c>
      <c r="U64" s="69">
        <f t="shared" si="28"/>
        <v>4.4491653441942978</v>
      </c>
      <c r="W64" t="str">
        <f t="shared" si="29"/>
        <v>63 Community and civil enforcement occupations</v>
      </c>
      <c r="X64" s="173">
        <f t="shared" ref="X64:AB64" si="72">X27/X$35*100</f>
        <v>4.5852976312648668E-2</v>
      </c>
      <c r="Y64" s="173">
        <f t="shared" si="72"/>
        <v>5.0204832031304297E-2</v>
      </c>
      <c r="Z64" s="173">
        <f t="shared" si="72"/>
        <v>4.2918452831808569E-2</v>
      </c>
      <c r="AA64" s="173">
        <f t="shared" si="72"/>
        <v>5.653625400266446E-2</v>
      </c>
      <c r="AB64" s="173">
        <f t="shared" si="72"/>
        <v>5.3930311766303855E-2</v>
      </c>
      <c r="AD64" s="68">
        <f t="shared" si="31"/>
        <v>32.772217869678329</v>
      </c>
      <c r="AE64" s="69">
        <f t="shared" si="32"/>
        <v>76.612737041066993</v>
      </c>
      <c r="AF64" s="69">
        <f t="shared" si="33"/>
        <v>109.38495491074531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7.4547918722257425</v>
      </c>
      <c r="C65" s="173">
        <f t="shared" si="73"/>
        <v>6.5464636913544965</v>
      </c>
      <c r="D65" s="173">
        <f t="shared" si="73"/>
        <v>6.3582976293175371</v>
      </c>
      <c r="E65" s="173">
        <f t="shared" si="73"/>
        <v>6.1037047929762052</v>
      </c>
      <c r="F65" s="173">
        <f t="shared" si="73"/>
        <v>5.7702652454102177</v>
      </c>
      <c r="H65" s="68">
        <f t="shared" si="21"/>
        <v>-5.6337449250327261</v>
      </c>
      <c r="I65" s="69">
        <f t="shared" si="22"/>
        <v>45.333701177059488</v>
      </c>
      <c r="J65" s="69">
        <f t="shared" si="23"/>
        <v>39.699956252026766</v>
      </c>
      <c r="L65" t="str">
        <f t="shared" si="24"/>
        <v>71 Sales occupations</v>
      </c>
      <c r="M65" s="173">
        <f t="shared" ref="M65:Q65" si="74">M28/M$35*100</f>
        <v>5.1040755920334204</v>
      </c>
      <c r="N65" s="173">
        <f t="shared" si="74"/>
        <v>4.7636737460810812</v>
      </c>
      <c r="O65" s="173">
        <f t="shared" si="74"/>
        <v>4.6817557373198886</v>
      </c>
      <c r="P65" s="173">
        <f t="shared" si="74"/>
        <v>4.543756840878328</v>
      </c>
      <c r="Q65" s="173">
        <f t="shared" si="74"/>
        <v>4.4137690778283858</v>
      </c>
      <c r="S65" s="68">
        <f t="shared" si="26"/>
        <v>-3.4266339494441085</v>
      </c>
      <c r="T65" s="69">
        <f t="shared" si="27"/>
        <v>32.159669146002877</v>
      </c>
      <c r="U65" s="69">
        <f t="shared" si="28"/>
        <v>28.73303519655877</v>
      </c>
      <c r="W65" t="str">
        <f t="shared" si="29"/>
        <v>71 Sales occupations</v>
      </c>
      <c r="X65" s="173">
        <f t="shared" ref="X65:AB65" si="75">X28/X$35*100</f>
        <v>10.108126016849599</v>
      </c>
      <c r="Y65" s="173">
        <f t="shared" si="75"/>
        <v>8.4512974329290991</v>
      </c>
      <c r="Z65" s="173">
        <f t="shared" si="75"/>
        <v>8.1791424877951258</v>
      </c>
      <c r="AA65" s="173">
        <f t="shared" si="75"/>
        <v>7.7782704999030532</v>
      </c>
      <c r="AB65" s="173">
        <f t="shared" si="75"/>
        <v>7.1985515815240877</v>
      </c>
      <c r="AD65" s="68">
        <f t="shared" si="31"/>
        <v>-7.0058383469505197</v>
      </c>
      <c r="AE65" s="69">
        <f t="shared" si="32"/>
        <v>53.523594159276698</v>
      </c>
      <c r="AF65" s="69">
        <f t="shared" si="33"/>
        <v>46.517755812326179</v>
      </c>
    </row>
    <row r="66" spans="1:32" x14ac:dyDescent="0.2">
      <c r="A66" t="str">
        <f t="shared" si="19"/>
        <v>72 Customer service occupations</v>
      </c>
      <c r="B66" s="173">
        <f t="shared" si="73"/>
        <v>1.5940886302250632</v>
      </c>
      <c r="C66" s="173">
        <f t="shared" si="73"/>
        <v>1.5792121582735104</v>
      </c>
      <c r="D66" s="173">
        <f t="shared" si="73"/>
        <v>1.6153277295937234</v>
      </c>
      <c r="E66" s="173">
        <f t="shared" si="73"/>
        <v>1.7415813251020071</v>
      </c>
      <c r="F66" s="173">
        <f t="shared" si="73"/>
        <v>1.8633140435283837</v>
      </c>
      <c r="H66" s="68">
        <f t="shared" si="21"/>
        <v>19.946396517466699</v>
      </c>
      <c r="I66" s="69">
        <f t="shared" si="22"/>
        <v>52.125338597600603</v>
      </c>
      <c r="J66" s="69">
        <f t="shared" si="23"/>
        <v>72.071735115067298</v>
      </c>
      <c r="L66" t="str">
        <f t="shared" si="24"/>
        <v>72 Customer service occupations</v>
      </c>
      <c r="M66" s="173">
        <f t="shared" ref="M66:Q66" si="76">M29/M$35*100</f>
        <v>0.99301768870938623</v>
      </c>
      <c r="N66" s="173">
        <f t="shared" si="76"/>
        <v>0.86309087536684814</v>
      </c>
      <c r="O66" s="173">
        <f t="shared" si="76"/>
        <v>1.0184565195709856</v>
      </c>
      <c r="P66" s="173">
        <f t="shared" si="76"/>
        <v>1.247973256247114</v>
      </c>
      <c r="Q66" s="173">
        <f t="shared" si="76"/>
        <v>1.3746819453839392</v>
      </c>
      <c r="S66" s="68">
        <f t="shared" si="26"/>
        <v>38.266270540656734</v>
      </c>
      <c r="T66" s="69">
        <f t="shared" si="27"/>
        <v>42.097404248303114</v>
      </c>
      <c r="U66" s="69">
        <f t="shared" si="28"/>
        <v>80.363674788959855</v>
      </c>
      <c r="W66" t="str">
        <f t="shared" si="29"/>
        <v>72 Customer service occupations</v>
      </c>
      <c r="X66" s="173">
        <f t="shared" ref="X66:AB66" si="77">X29/X$35*100</f>
        <v>2.2725380313302757</v>
      </c>
      <c r="Y66" s="173">
        <f t="shared" si="77"/>
        <v>2.3443566927470263</v>
      </c>
      <c r="Z66" s="173">
        <f t="shared" si="77"/>
        <v>2.2635727147806</v>
      </c>
      <c r="AA66" s="173">
        <f t="shared" si="77"/>
        <v>2.2714574300420387</v>
      </c>
      <c r="AB66" s="173">
        <f t="shared" si="77"/>
        <v>2.3778061341404042</v>
      </c>
      <c r="AD66" s="68">
        <f t="shared" si="31"/>
        <v>10.994211285137469</v>
      </c>
      <c r="AE66" s="69">
        <f t="shared" si="32"/>
        <v>57.025586583963374</v>
      </c>
      <c r="AF66" s="69">
        <f t="shared" si="33"/>
        <v>68.019797869100842</v>
      </c>
    </row>
    <row r="67" spans="1:32" x14ac:dyDescent="0.2">
      <c r="A67" t="str">
        <f t="shared" si="19"/>
        <v>81 Process, plant and machine operatives</v>
      </c>
      <c r="B67" s="173">
        <f t="shared" si="73"/>
        <v>4.2157895047428227</v>
      </c>
      <c r="C67" s="173">
        <f t="shared" si="73"/>
        <v>3.9831318713970889</v>
      </c>
      <c r="D67" s="173">
        <f t="shared" si="73"/>
        <v>3.4969008504794896</v>
      </c>
      <c r="E67" s="173">
        <f t="shared" si="73"/>
        <v>3.5306629550559832</v>
      </c>
      <c r="F67" s="173">
        <f t="shared" si="73"/>
        <v>3.1994974080523106</v>
      </c>
      <c r="H67" s="68">
        <f t="shared" si="21"/>
        <v>-4.8606367385267903</v>
      </c>
      <c r="I67" s="69">
        <f t="shared" si="22"/>
        <v>39.55790552340364</v>
      </c>
      <c r="J67" s="69">
        <f t="shared" si="23"/>
        <v>34.697268784876847</v>
      </c>
      <c r="L67" t="str">
        <f t="shared" si="24"/>
        <v>81 Process, plant and machine operatives</v>
      </c>
      <c r="M67" s="173">
        <f t="shared" ref="M67:Q67" si="78">M30/M$35*100</f>
        <v>6.0571371127862852</v>
      </c>
      <c r="N67" s="173">
        <f t="shared" si="78"/>
        <v>5.7220997974992009</v>
      </c>
      <c r="O67" s="173">
        <f t="shared" si="78"/>
        <v>5.1146159053237312</v>
      </c>
      <c r="P67" s="173">
        <f t="shared" si="78"/>
        <v>4.9931668980936728</v>
      </c>
      <c r="Q67" s="173">
        <f t="shared" si="78"/>
        <v>4.3723846161084827</v>
      </c>
      <c r="S67" s="68">
        <f t="shared" si="26"/>
        <v>-12.428690234062994</v>
      </c>
      <c r="T67" s="69">
        <f t="shared" si="27"/>
        <v>34.628837545860847</v>
      </c>
      <c r="U67" s="69">
        <f t="shared" si="28"/>
        <v>22.200147311797853</v>
      </c>
      <c r="W67" t="str">
        <f t="shared" si="29"/>
        <v>81 Process, plant and machine operatives</v>
      </c>
      <c r="X67" s="173">
        <f t="shared" ref="X67:AB67" si="79">X30/X$35*100</f>
        <v>2.1373972624670192</v>
      </c>
      <c r="Y67" s="173">
        <f t="shared" si="79"/>
        <v>2.1251200568603625</v>
      </c>
      <c r="Z67" s="173">
        <f t="shared" si="79"/>
        <v>1.7399461604984578</v>
      </c>
      <c r="AA67" s="173">
        <f t="shared" si="79"/>
        <v>1.9607009919259879</v>
      </c>
      <c r="AB67" s="173">
        <f t="shared" si="79"/>
        <v>1.9645372119938609</v>
      </c>
      <c r="AD67" s="68">
        <f t="shared" si="31"/>
        <v>19.30064349783882</v>
      </c>
      <c r="AE67" s="69">
        <f t="shared" si="32"/>
        <v>55.294130535522299</v>
      </c>
      <c r="AF67" s="69">
        <f t="shared" si="33"/>
        <v>74.594774033361119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3.7546094862406787</v>
      </c>
      <c r="C68" s="173">
        <f t="shared" si="73"/>
        <v>3.9488007134468082</v>
      </c>
      <c r="D68" s="173">
        <f t="shared" si="73"/>
        <v>3.900225671859344</v>
      </c>
      <c r="E68" s="173">
        <f t="shared" si="73"/>
        <v>3.8051247463869684</v>
      </c>
      <c r="F68" s="173">
        <f t="shared" si="73"/>
        <v>3.536805613948629</v>
      </c>
      <c r="H68" s="68">
        <f t="shared" si="21"/>
        <v>-5.7061754167186747</v>
      </c>
      <c r="I68" s="69">
        <f t="shared" si="22"/>
        <v>51.335706797747839</v>
      </c>
      <c r="J68" s="69">
        <f t="shared" si="23"/>
        <v>45.629531381029167</v>
      </c>
      <c r="L68" t="str">
        <f t="shared" si="24"/>
        <v>82 Transport and mobile machine drivers and operatives</v>
      </c>
      <c r="M68" s="173">
        <f t="shared" ref="M68:Q68" si="80">M31/M$35*100</f>
        <v>6.7119015010422531</v>
      </c>
      <c r="N68" s="173">
        <f t="shared" si="80"/>
        <v>7.2353926072575074</v>
      </c>
      <c r="O68" s="173">
        <f t="shared" si="80"/>
        <v>7.1080376039637567</v>
      </c>
      <c r="P68" s="173">
        <f t="shared" si="80"/>
        <v>6.880705534578559</v>
      </c>
      <c r="Q68" s="173">
        <f t="shared" si="80"/>
        <v>6.3991923560236312</v>
      </c>
      <c r="S68" s="68">
        <f t="shared" si="26"/>
        <v>-7.7785469194160948</v>
      </c>
      <c r="T68" s="69">
        <f t="shared" si="27"/>
        <v>50.000821430843331</v>
      </c>
      <c r="U68" s="69">
        <f t="shared" si="28"/>
        <v>42.222274511427237</v>
      </c>
      <c r="W68" t="str">
        <f t="shared" si="29"/>
        <v>82 Transport and mobile machine drivers and operatives</v>
      </c>
      <c r="X68" s="173">
        <f t="shared" ref="X68:AB68" si="81">X31/X$35*100</f>
        <v>0.41661249161634406</v>
      </c>
      <c r="Y68" s="173">
        <f t="shared" si="81"/>
        <v>0.43721980582844533</v>
      </c>
      <c r="Z68" s="173">
        <f t="shared" si="81"/>
        <v>0.41631161554203722</v>
      </c>
      <c r="AA68" s="173">
        <f t="shared" si="81"/>
        <v>0.50356451813550329</v>
      </c>
      <c r="AB68" s="173">
        <f t="shared" si="81"/>
        <v>0.52293209916583461</v>
      </c>
      <c r="AD68" s="68">
        <f t="shared" si="31"/>
        <v>32.722669830367821</v>
      </c>
      <c r="AE68" s="69">
        <f t="shared" si="32"/>
        <v>76.089040416069381</v>
      </c>
      <c r="AF68" s="69">
        <f t="shared" si="33"/>
        <v>108.81171024643719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2.1949025526496131</v>
      </c>
      <c r="C69" s="173">
        <f t="shared" si="73"/>
        <v>1.8955956082164118</v>
      </c>
      <c r="D69" s="173">
        <f t="shared" si="73"/>
        <v>1.7496583389868143</v>
      </c>
      <c r="E69" s="173">
        <f t="shared" si="73"/>
        <v>2.953085823225023</v>
      </c>
      <c r="F69" s="173">
        <f t="shared" si="73"/>
        <v>3.1151056742430479</v>
      </c>
      <c r="H69" s="68">
        <f t="shared" si="21"/>
        <v>85.131930315779513</v>
      </c>
      <c r="I69" s="69">
        <f t="shared" si="22"/>
        <v>80.179858081742267</v>
      </c>
      <c r="J69" s="69">
        <f t="shared" si="23"/>
        <v>165.31178839752178</v>
      </c>
      <c r="L69" t="str">
        <f t="shared" si="24"/>
        <v>91 Elementary trades and related occupations</v>
      </c>
      <c r="M69" s="173">
        <f t="shared" ref="M69:Q70" si="82">M32/M$35*100</f>
        <v>3.0495131381940337</v>
      </c>
      <c r="N69" s="173">
        <f t="shared" si="82"/>
        <v>2.6677293783717664</v>
      </c>
      <c r="O69" s="173">
        <f t="shared" si="82"/>
        <v>2.5824573302907945</v>
      </c>
      <c r="P69" s="173">
        <f t="shared" si="82"/>
        <v>3.3433704286591386</v>
      </c>
      <c r="Q69" s="173">
        <f t="shared" si="82"/>
        <v>3.4376731711074497</v>
      </c>
      <c r="S69" s="68">
        <f t="shared" si="26"/>
        <v>36.360298385169322</v>
      </c>
      <c r="T69" s="69">
        <f t="shared" si="27"/>
        <v>43.757692349490931</v>
      </c>
      <c r="U69" s="69">
        <f t="shared" si="28"/>
        <v>80.117990734660253</v>
      </c>
      <c r="W69" t="str">
        <f t="shared" si="29"/>
        <v>91 Elementary trades and related occupations</v>
      </c>
      <c r="X69" s="173">
        <f t="shared" ref="X69:AB70" si="83">X32/X$35*100</f>
        <v>1.2302742535694431</v>
      </c>
      <c r="Y69" s="173">
        <f t="shared" si="83"/>
        <v>1.0706041602331562</v>
      </c>
      <c r="Z69" s="173">
        <f t="shared" si="83"/>
        <v>0.84517884539399135</v>
      </c>
      <c r="AA69" s="173">
        <f t="shared" si="83"/>
        <v>2.5341249115340139</v>
      </c>
      <c r="AB69" s="173">
        <f t="shared" si="83"/>
        <v>2.7754668612066773</v>
      </c>
      <c r="AD69" s="68">
        <f t="shared" si="31"/>
        <v>246.98105623359018</v>
      </c>
      <c r="AE69" s="69">
        <f t="shared" si="32"/>
        <v>201.04716258747328</v>
      </c>
      <c r="AF69" s="69">
        <f t="shared" si="33"/>
        <v>448.02821882106343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10.16330030739511</v>
      </c>
      <c r="C70" s="173">
        <f t="shared" si="73"/>
        <v>9.0036471642964209</v>
      </c>
      <c r="D70" s="173">
        <f t="shared" si="73"/>
        <v>8.3615357184148742</v>
      </c>
      <c r="E70" s="173">
        <f t="shared" si="73"/>
        <v>7.2251708818502101</v>
      </c>
      <c r="F70" s="173">
        <f t="shared" si="73"/>
        <v>6.3122302428704566</v>
      </c>
      <c r="H70" s="68">
        <f t="shared" si="21"/>
        <v>-21.502002330037801</v>
      </c>
      <c r="I70" s="69">
        <f t="shared" si="22"/>
        <v>39.886289184836457</v>
      </c>
      <c r="J70" s="69">
        <f t="shared" si="23"/>
        <v>18.38428685479866</v>
      </c>
      <c r="L70" t="str">
        <f t="shared" si="24"/>
        <v>92 Elementary administration and service occupations</v>
      </c>
      <c r="M70" s="173">
        <f t="shared" si="82"/>
        <v>10.040649520159151</v>
      </c>
      <c r="N70" s="173">
        <f t="shared" si="82"/>
        <v>8.393926232512678</v>
      </c>
      <c r="O70" s="173">
        <f t="shared" si="82"/>
        <v>7.9554192301625681</v>
      </c>
      <c r="P70" s="173">
        <f t="shared" si="82"/>
        <v>7.6004854725627302</v>
      </c>
      <c r="Q70" s="173">
        <f t="shared" si="82"/>
        <v>6.7774145343761329</v>
      </c>
      <c r="S70" s="68">
        <f t="shared" si="26"/>
        <v>-12.731503974168978</v>
      </c>
      <c r="T70" s="69">
        <f t="shared" si="27"/>
        <v>36.705962574510458</v>
      </c>
      <c r="U70" s="69">
        <f t="shared" si="28"/>
        <v>23.974458600341478</v>
      </c>
      <c r="W70" t="str">
        <f t="shared" si="29"/>
        <v>92 Elementary administration and service occupations</v>
      </c>
      <c r="X70" s="173">
        <f t="shared" si="83"/>
        <v>10.301740460458388</v>
      </c>
      <c r="Y70" s="173">
        <f t="shared" si="83"/>
        <v>9.655107537900804</v>
      </c>
      <c r="Z70" s="173">
        <f t="shared" si="83"/>
        <v>8.8026073809285315</v>
      </c>
      <c r="AA70" s="173">
        <f t="shared" si="83"/>
        <v>6.8222799122692983</v>
      </c>
      <c r="AB70" s="173">
        <f t="shared" si="83"/>
        <v>5.8224268927314107</v>
      </c>
      <c r="AD70" s="68">
        <f t="shared" si="31"/>
        <v>-30.110642299188804</v>
      </c>
      <c r="AE70" s="69">
        <f t="shared" si="32"/>
        <v>43.00792328836345</v>
      </c>
      <c r="AF70" s="69">
        <f t="shared" si="33"/>
        <v>12.897280989174645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3.982869142453576</v>
      </c>
      <c r="I72" s="67">
        <f>IF(D35&gt;0,I35/D35*100,0)</f>
        <v>48.611139542274358</v>
      </c>
      <c r="J72" s="67">
        <f>IF(D35&gt;0,(J35/D35)*100,0)</f>
        <v>52.594008684727896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2.43692014851334</v>
      </c>
      <c r="T72" s="67">
        <f t="shared" ref="T72" si="85">IF(O35&gt;0,T35/O35*100,0)</f>
        <v>40.194138137559627</v>
      </c>
      <c r="U72" s="67">
        <f t="shared" ref="U72" si="86">IF(O35&gt;0,(U35/O35)*100,0)</f>
        <v>42.631058286072964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5.6618807380008036</v>
      </c>
      <c r="AE72" s="67">
        <f t="shared" ref="AE72" si="88">IF(Z35&gt;0,AE35/Z35*100,0)</f>
        <v>57.7526073485528</v>
      </c>
      <c r="AF72" s="67">
        <f t="shared" ref="AF72" si="89">IF(Z35&gt;0,(AF35/Z35)*100,0)</f>
        <v>63.414488086553554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Derbyshire and Nottinghamshire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Derbyshire and Nottinghamshire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Derbyshire and Nottinghamshire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4.6753929626810464</v>
      </c>
      <c r="C82" s="18">
        <f t="shared" ref="B82:E107" si="96">IF(AND(D$6-C$6 &lt;&gt; 0,C8&lt;&gt;0,D8&lt;&gt;0),(EXP(LN(D8/C8)/(D$6-C$6))-1)*100,0)</f>
        <v>4.1047727953613</v>
      </c>
      <c r="D82" s="18">
        <f t="shared" si="96"/>
        <v>-2.2050043231651717</v>
      </c>
      <c r="E82" s="18">
        <f t="shared" si="96"/>
        <v>0.76155786628124833</v>
      </c>
      <c r="F82" s="18">
        <f t="shared" ref="F82:F107" si="97">IF(AND(F$6-D$6 &lt;&gt; 0,D8&lt;&gt;0,F8&lt;&gt;0),(EXP(LN(F8/D8)/(F$6-D$6))-1)*100,0)</f>
        <v>-0.23716252874707022</v>
      </c>
      <c r="H82" s="18">
        <f t="shared" ref="H82:H107" si="98">IF($F$6-$D$6 &lt;&gt; 0,(EXP(LN(1+(H45/100))/($F$6-$D$6))-1)*100,0)</f>
        <v>-0.23716252874707022</v>
      </c>
      <c r="I82" s="18">
        <f t="shared" ref="I82:I107" si="99">IF(D8&gt;0,((1+(I8/D8))^(1/($F$6-$D$6))-1)*100,0)</f>
        <v>2.5971137073270256</v>
      </c>
      <c r="J82" s="18">
        <f t="shared" ref="J82:J107" si="100">IF($F$6-$D$6 &lt;&gt; 0,(EXP(LN(1+(J45/100))/($F$6-$D$6))-1)*100,0)</f>
        <v>2.4323605539855686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3.4250643472810482</v>
      </c>
      <c r="N82" s="18">
        <f t="shared" si="102"/>
        <v>4.2846995555413381</v>
      </c>
      <c r="O82" s="18">
        <f t="shared" si="102"/>
        <v>-2.994250791162012</v>
      </c>
      <c r="P82" s="18">
        <f t="shared" si="102"/>
        <v>0.32924281776651743</v>
      </c>
      <c r="Q82" s="18">
        <f t="shared" ref="Q82:Q107" si="103">IF(AND(Q$6-O$6 &lt;&gt; 0,O8&lt;&gt;0,Q8&lt;&gt;0),(EXP(LN(Q8/O8)/(Q$6-O$6))-1)*100,0)</f>
        <v>-0.79105122561381469</v>
      </c>
      <c r="S82" s="18">
        <f t="shared" ref="S82:S107" si="104">IF($F$6-$D$6 &lt;&gt; 0,(EXP(LN(1+(S45/100))/($F$6-$D$6))-1)*100,0)</f>
        <v>-0.79105122561381469</v>
      </c>
      <c r="T82" s="18">
        <f t="shared" ref="T82:T107" si="105">IF(O8&gt;0,((1+(T8/O8))^(1/($F$6-$D$6))-1)*100,0)</f>
        <v>2.3112126767060204</v>
      </c>
      <c r="U82" s="18">
        <f t="shared" ref="U82:U107" si="106">IF($F$6-$D$6 &lt;&gt; 0,(EXP(LN(1+(U45/100))/($F$6-$D$6))-1)*100,0)</f>
        <v>1.7461409127397909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7.7375148737560684</v>
      </c>
      <c r="Y82" s="18">
        <f t="shared" si="108"/>
        <v>3.7067319617841932</v>
      </c>
      <c r="Z82" s="18">
        <f t="shared" si="108"/>
        <v>-0.53537570934889533</v>
      </c>
      <c r="AA82" s="18">
        <f t="shared" si="108"/>
        <v>1.5645200242355717</v>
      </c>
      <c r="AB82" s="18">
        <f t="shared" ref="AB82:AB107" si="109">IF(AND(AB$6-Z$6 &lt;&gt; 0,Z8&lt;&gt;0,AB8&lt;&gt;0),(EXP(LN(AB8/Z8)/(AB$6-Z$6))-1)*100,0)</f>
        <v>0.85967455305280271</v>
      </c>
      <c r="AD82" s="18">
        <f t="shared" ref="AD82:AD107" si="110">IF($F$6-$D$6 &lt;&gt; 0,(EXP(LN(1+(AD45/100))/($F$6-$D$6))-1)*100,0)</f>
        <v>0.85967455305280271</v>
      </c>
      <c r="AE82" s="18">
        <f t="shared" ref="AE82:AE107" si="111">IF(Z8&gt;0,((1+(AE8/Z8))^(1/($F$6-$D$6))-1)*100,0)</f>
        <v>3.1957797983903857</v>
      </c>
      <c r="AF82" s="18">
        <f t="shared" ref="AF82:AF107" si="112">IF($F$6-$D$6 &lt;&gt; 0,(EXP(LN(1+(AF45/100))/($F$6-$D$6))-1)*100,0)</f>
        <v>3.7615550503789175</v>
      </c>
    </row>
    <row r="83" spans="1:32" x14ac:dyDescent="0.2">
      <c r="A83" t="str">
        <f t="shared" si="95"/>
        <v>12 Other managers and proprietors</v>
      </c>
      <c r="B83" s="18">
        <f t="shared" si="96"/>
        <v>2.4897902676965122</v>
      </c>
      <c r="C83" s="18">
        <f t="shared" si="96"/>
        <v>3.985226901404193</v>
      </c>
      <c r="D83" s="18">
        <f t="shared" si="96"/>
        <v>0.49860931924308183</v>
      </c>
      <c r="E83" s="18">
        <f t="shared" si="96"/>
        <v>1.0217340453300583</v>
      </c>
      <c r="F83" s="18">
        <f t="shared" si="97"/>
        <v>0.84705727696428035</v>
      </c>
      <c r="H83" s="18">
        <f t="shared" si="98"/>
        <v>0.84705727696428035</v>
      </c>
      <c r="I83" s="18">
        <f t="shared" si="99"/>
        <v>3.0163323483582971</v>
      </c>
      <c r="J83" s="18">
        <f t="shared" si="100"/>
        <v>3.5868197237346022</v>
      </c>
      <c r="L83" t="str">
        <f t="shared" si="101"/>
        <v>12 Other managers and proprietors</v>
      </c>
      <c r="M83" s="18">
        <f t="shared" si="102"/>
        <v>1.7737401332818425</v>
      </c>
      <c r="N83" s="18">
        <f t="shared" si="102"/>
        <v>5.6158804448026567</v>
      </c>
      <c r="O83" s="18">
        <f t="shared" si="102"/>
        <v>2.0481840203403712</v>
      </c>
      <c r="P83" s="18">
        <f t="shared" si="102"/>
        <v>1.118646784026267</v>
      </c>
      <c r="Q83" s="18">
        <f t="shared" si="103"/>
        <v>1.4275479254534762</v>
      </c>
      <c r="S83" s="18">
        <f t="shared" si="104"/>
        <v>1.4275479254534762</v>
      </c>
      <c r="T83" s="18">
        <f t="shared" si="105"/>
        <v>2.9875019251961232</v>
      </c>
      <c r="U83" s="18">
        <f t="shared" si="106"/>
        <v>3.9656684590575919</v>
      </c>
      <c r="W83" t="str">
        <f t="shared" si="107"/>
        <v>12 Other managers and proprietors</v>
      </c>
      <c r="X83" s="18">
        <f t="shared" si="108"/>
        <v>3.7271047374263233</v>
      </c>
      <c r="Y83" s="18">
        <f t="shared" si="108"/>
        <v>1.2981332526866618</v>
      </c>
      <c r="Z83" s="18">
        <f t="shared" si="108"/>
        <v>-2.4107329241339071</v>
      </c>
      <c r="AA83" s="18">
        <f t="shared" si="108"/>
        <v>0.81067647932160369</v>
      </c>
      <c r="AB83" s="18">
        <f t="shared" si="109"/>
        <v>-0.27477194606039257</v>
      </c>
      <c r="AD83" s="18">
        <f t="shared" si="110"/>
        <v>-0.27477194606039257</v>
      </c>
      <c r="AE83" s="18">
        <f t="shared" si="111"/>
        <v>3.0656037253951718</v>
      </c>
      <c r="AF83" s="18">
        <f t="shared" si="112"/>
        <v>2.8868268041432055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4.3337592748255549</v>
      </c>
      <c r="C84" s="18">
        <f t="shared" si="96"/>
        <v>4.609319491908237</v>
      </c>
      <c r="D84" s="18">
        <f t="shared" si="96"/>
        <v>4.0816926557865729</v>
      </c>
      <c r="E84" s="18">
        <f t="shared" si="96"/>
        <v>1.3353754187887645</v>
      </c>
      <c r="F84" s="18">
        <f t="shared" si="97"/>
        <v>2.2426669515187569</v>
      </c>
      <c r="H84" s="18">
        <f t="shared" si="98"/>
        <v>2.2426669515187569</v>
      </c>
      <c r="I84" s="18">
        <f t="shared" si="99"/>
        <v>2.5478776727042129</v>
      </c>
      <c r="J84" s="18">
        <f t="shared" si="100"/>
        <v>4.1984463974128472</v>
      </c>
      <c r="L84" t="str">
        <f t="shared" si="101"/>
        <v>21 Science, research, engineering and technology professionals</v>
      </c>
      <c r="M84" s="18">
        <f t="shared" si="102"/>
        <v>4.4702420976647117</v>
      </c>
      <c r="N84" s="18">
        <f t="shared" si="102"/>
        <v>0.88800739573593468</v>
      </c>
      <c r="O84" s="18">
        <f t="shared" si="102"/>
        <v>3.5484075000814297</v>
      </c>
      <c r="P84" s="18">
        <f t="shared" si="102"/>
        <v>1.1552487685958734</v>
      </c>
      <c r="Q84" s="18">
        <f t="shared" si="103"/>
        <v>1.9467588582773754</v>
      </c>
      <c r="S84" s="18">
        <f t="shared" si="104"/>
        <v>1.9467588582773754</v>
      </c>
      <c r="T84" s="18">
        <f t="shared" si="105"/>
        <v>2.2616587394012733</v>
      </c>
      <c r="U84" s="18">
        <f t="shared" si="106"/>
        <v>3.7375617375486447</v>
      </c>
      <c r="W84" t="str">
        <f t="shared" si="107"/>
        <v>21 Science, research, engineering and technology professionals</v>
      </c>
      <c r="X84" s="18">
        <f t="shared" si="108"/>
        <v>3.6249290718086025</v>
      </c>
      <c r="Y84" s="18">
        <f t="shared" si="108"/>
        <v>24.333244834616163</v>
      </c>
      <c r="Z84" s="18">
        <f t="shared" si="108"/>
        <v>6.258855706816302</v>
      </c>
      <c r="AA84" s="18">
        <f t="shared" si="108"/>
        <v>1.9913146314138874</v>
      </c>
      <c r="AB84" s="18">
        <f t="shared" si="109"/>
        <v>3.3944366750951582</v>
      </c>
      <c r="AD84" s="18">
        <f t="shared" si="110"/>
        <v>3.3944366750951582</v>
      </c>
      <c r="AE84" s="18">
        <f t="shared" si="111"/>
        <v>3.6656395450504808</v>
      </c>
      <c r="AF84" s="18">
        <f t="shared" si="112"/>
        <v>5.9091154069746299</v>
      </c>
    </row>
    <row r="85" spans="1:32" x14ac:dyDescent="0.2">
      <c r="A85" t="str">
        <f t="shared" si="95"/>
        <v>22 Health professionals</v>
      </c>
      <c r="B85" s="18">
        <f t="shared" si="96"/>
        <v>3.8532002152608325</v>
      </c>
      <c r="C85" s="18">
        <f t="shared" si="96"/>
        <v>3.7799397302218374E-2</v>
      </c>
      <c r="D85" s="18">
        <f t="shared" si="96"/>
        <v>-0.2284361010289504</v>
      </c>
      <c r="E85" s="18">
        <f t="shared" si="96"/>
        <v>0.70926165011544473</v>
      </c>
      <c r="F85" s="18">
        <f t="shared" si="97"/>
        <v>0.39572058963674994</v>
      </c>
      <c r="H85" s="18">
        <f t="shared" si="98"/>
        <v>0.39572058963674994</v>
      </c>
      <c r="I85" s="18">
        <f t="shared" si="99"/>
        <v>2.8683363751257795</v>
      </c>
      <c r="J85" s="18">
        <f t="shared" si="100"/>
        <v>3.1372116958316765</v>
      </c>
      <c r="L85" t="str">
        <f t="shared" si="101"/>
        <v>22 Health professionals</v>
      </c>
      <c r="M85" s="18">
        <f t="shared" si="102"/>
        <v>2.0317860580998603</v>
      </c>
      <c r="N85" s="18">
        <f t="shared" si="102"/>
        <v>12.254048772179393</v>
      </c>
      <c r="O85" s="18">
        <f t="shared" si="102"/>
        <v>-0.34138005310975217</v>
      </c>
      <c r="P85" s="18">
        <f t="shared" si="102"/>
        <v>0.58249107961181323</v>
      </c>
      <c r="Q85" s="18">
        <f t="shared" si="103"/>
        <v>0.27358631107572418</v>
      </c>
      <c r="S85" s="18">
        <f t="shared" si="104"/>
        <v>0.27358631107572418</v>
      </c>
      <c r="T85" s="18">
        <f t="shared" si="105"/>
        <v>2.1682497938278145</v>
      </c>
      <c r="U85" s="18">
        <f t="shared" si="106"/>
        <v>2.3719242826746534</v>
      </c>
      <c r="W85" t="str">
        <f t="shared" si="107"/>
        <v>22 Health professionals</v>
      </c>
      <c r="X85" s="18">
        <f t="shared" si="108"/>
        <v>4.4698398209219281</v>
      </c>
      <c r="Y85" s="18">
        <f t="shared" si="108"/>
        <v>-3.8602427843119735</v>
      </c>
      <c r="Z85" s="18">
        <f t="shared" si="108"/>
        <v>-0.18648704866885968</v>
      </c>
      <c r="AA85" s="18">
        <f t="shared" si="108"/>
        <v>0.75576586722663208</v>
      </c>
      <c r="AB85" s="18">
        <f t="shared" si="109"/>
        <v>0.4406973532787628</v>
      </c>
      <c r="AD85" s="18">
        <f t="shared" si="110"/>
        <v>0.4406973532787628</v>
      </c>
      <c r="AE85" s="18">
        <f t="shared" si="111"/>
        <v>3.112985505146737</v>
      </c>
      <c r="AF85" s="18">
        <f t="shared" si="112"/>
        <v>3.4031373300316581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1.8369105713025524</v>
      </c>
      <c r="C86" s="18">
        <f t="shared" si="96"/>
        <v>4.4945864474467356</v>
      </c>
      <c r="D86" s="18">
        <f t="shared" si="96"/>
        <v>-1.4754737550614849</v>
      </c>
      <c r="E86" s="18">
        <f t="shared" si="96"/>
        <v>0.23342851813110688</v>
      </c>
      <c r="F86" s="18">
        <f t="shared" si="97"/>
        <v>-0.33947386190270601</v>
      </c>
      <c r="H86" s="18">
        <f t="shared" si="98"/>
        <v>-0.33947386190270601</v>
      </c>
      <c r="I86" s="18">
        <f t="shared" si="99"/>
        <v>2.5334403463697308</v>
      </c>
      <c r="J86" s="18">
        <f t="shared" si="100"/>
        <v>2.2960723055281296</v>
      </c>
      <c r="L86" t="str">
        <f t="shared" si="101"/>
        <v>23 Teaching and other educational professionals</v>
      </c>
      <c r="M86" s="18">
        <f t="shared" si="102"/>
        <v>-0.37291429748642635</v>
      </c>
      <c r="N86" s="18">
        <f t="shared" si="102"/>
        <v>4.5209517919488018</v>
      </c>
      <c r="O86" s="18">
        <f t="shared" si="102"/>
        <v>-0.53491713219030457</v>
      </c>
      <c r="P86" s="18">
        <f t="shared" si="102"/>
        <v>0.24395435841253477</v>
      </c>
      <c r="Q86" s="18">
        <f t="shared" si="103"/>
        <v>-1.6344794338274404E-2</v>
      </c>
      <c r="S86" s="18">
        <f t="shared" si="104"/>
        <v>-1.6344794338274404E-2</v>
      </c>
      <c r="T86" s="18">
        <f t="shared" si="105"/>
        <v>2.3302032545026163</v>
      </c>
      <c r="U86" s="18">
        <f t="shared" si="106"/>
        <v>2.3183679211130181</v>
      </c>
      <c r="W86" t="str">
        <f t="shared" si="107"/>
        <v>23 Teaching and other educational professionals</v>
      </c>
      <c r="X86" s="18">
        <f t="shared" si="108"/>
        <v>3.2689071268317216</v>
      </c>
      <c r="Y86" s="18">
        <f t="shared" si="108"/>
        <v>4.478970818792094</v>
      </c>
      <c r="Z86" s="18">
        <f t="shared" si="108"/>
        <v>-2.0501771548767089</v>
      </c>
      <c r="AA86" s="18">
        <f t="shared" si="108"/>
        <v>0.22668899949531696</v>
      </c>
      <c r="AB86" s="18">
        <f t="shared" si="109"/>
        <v>-0.53808713929375251</v>
      </c>
      <c r="AD86" s="18">
        <f t="shared" si="110"/>
        <v>-0.53808713929375251</v>
      </c>
      <c r="AE86" s="18">
        <f t="shared" si="111"/>
        <v>2.6512527876152658</v>
      </c>
      <c r="AF86" s="18">
        <f t="shared" si="112"/>
        <v>2.2828296166913731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4.8604659203732803</v>
      </c>
      <c r="C87" s="18">
        <f t="shared" si="96"/>
        <v>13.509104805710725</v>
      </c>
      <c r="D87" s="18">
        <f t="shared" si="96"/>
        <v>0.79683145984448256</v>
      </c>
      <c r="E87" s="18">
        <f t="shared" si="96"/>
        <v>1.0731934829925072</v>
      </c>
      <c r="F87" s="18">
        <f t="shared" si="97"/>
        <v>0.9809887197151701</v>
      </c>
      <c r="H87" s="18">
        <f t="shared" si="98"/>
        <v>0.9809887197151701</v>
      </c>
      <c r="I87" s="18">
        <f t="shared" si="99"/>
        <v>2.8036628902581739</v>
      </c>
      <c r="J87" s="18">
        <f t="shared" si="100"/>
        <v>3.4849800805393905</v>
      </c>
      <c r="L87" t="str">
        <f t="shared" si="101"/>
        <v>24 Business, media and public service professionals</v>
      </c>
      <c r="M87" s="18">
        <f t="shared" si="102"/>
        <v>2.8126863017554404</v>
      </c>
      <c r="N87" s="18">
        <f t="shared" si="102"/>
        <v>11.308924258430952</v>
      </c>
      <c r="O87" s="18">
        <f t="shared" si="102"/>
        <v>0.89227182794180404</v>
      </c>
      <c r="P87" s="18">
        <f t="shared" si="102"/>
        <v>0.75188575858009532</v>
      </c>
      <c r="Q87" s="18">
        <f t="shared" si="103"/>
        <v>0.79865939720897838</v>
      </c>
      <c r="S87" s="18">
        <f t="shared" si="104"/>
        <v>0.79865939720897838</v>
      </c>
      <c r="T87" s="18">
        <f t="shared" si="105"/>
        <v>2.4939982058363785</v>
      </c>
      <c r="U87" s="18">
        <f t="shared" si="106"/>
        <v>3.0692800253502961</v>
      </c>
      <c r="W87" t="str">
        <f t="shared" si="107"/>
        <v>24 Business, media and public service professionals</v>
      </c>
      <c r="X87" s="18">
        <f t="shared" si="108"/>
        <v>7.5752600320152741</v>
      </c>
      <c r="Y87" s="18">
        <f t="shared" si="108"/>
        <v>16.114175458985081</v>
      </c>
      <c r="Z87" s="18">
        <f t="shared" si="108"/>
        <v>0.68806431300476589</v>
      </c>
      <c r="AA87" s="18">
        <f t="shared" si="108"/>
        <v>1.4306314843361534</v>
      </c>
      <c r="AB87" s="18">
        <f t="shared" si="109"/>
        <v>1.1825025932593158</v>
      </c>
      <c r="AD87" s="18">
        <f t="shared" si="110"/>
        <v>1.1825025932593158</v>
      </c>
      <c r="AE87" s="18">
        <f t="shared" si="111"/>
        <v>3.1400118245610731</v>
      </c>
      <c r="AF87" s="18">
        <f t="shared" si="112"/>
        <v>3.930115182055216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4.6748597445481987</v>
      </c>
      <c r="C88" s="18">
        <f t="shared" si="96"/>
        <v>9.9687053761953202</v>
      </c>
      <c r="D88" s="18">
        <f t="shared" si="96"/>
        <v>-1.5474390402600569</v>
      </c>
      <c r="E88" s="18">
        <f t="shared" si="96"/>
        <v>0.7104455933955256</v>
      </c>
      <c r="F88" s="18">
        <f t="shared" si="97"/>
        <v>-4.7878270745360663E-2</v>
      </c>
      <c r="H88" s="18">
        <f t="shared" si="98"/>
        <v>-4.7878270745360663E-2</v>
      </c>
      <c r="I88" s="18">
        <f t="shared" si="99"/>
        <v>2.1855768685533183</v>
      </c>
      <c r="J88" s="18">
        <f t="shared" si="100"/>
        <v>2.1502357571161257</v>
      </c>
      <c r="L88" t="str">
        <f t="shared" si="101"/>
        <v>31 Science, engineering and technology associate professionals</v>
      </c>
      <c r="M88" s="18">
        <f t="shared" si="102"/>
        <v>5.4311859767499415</v>
      </c>
      <c r="N88" s="18">
        <f t="shared" si="102"/>
        <v>5.8863128533910958</v>
      </c>
      <c r="O88" s="18">
        <f t="shared" si="102"/>
        <v>-2.5209642373512753</v>
      </c>
      <c r="P88" s="18">
        <f t="shared" si="102"/>
        <v>0.34794115266036929</v>
      </c>
      <c r="Q88" s="18">
        <f t="shared" si="103"/>
        <v>-0.61762163335585818</v>
      </c>
      <c r="S88" s="18">
        <f t="shared" si="104"/>
        <v>-0.61762163335585818</v>
      </c>
      <c r="T88" s="18">
        <f t="shared" si="105"/>
        <v>1.8945141147653999</v>
      </c>
      <c r="U88" s="18">
        <f t="shared" si="106"/>
        <v>1.4247341973634198</v>
      </c>
      <c r="W88" t="str">
        <f t="shared" si="107"/>
        <v>31 Science, engineering and technology associate professionals</v>
      </c>
      <c r="X88" s="18">
        <f t="shared" si="108"/>
        <v>2.3172574713064886</v>
      </c>
      <c r="Y88" s="18">
        <f t="shared" si="108"/>
        <v>23.688683652339336</v>
      </c>
      <c r="Z88" s="18">
        <f t="shared" si="108"/>
        <v>1.0571026875680678</v>
      </c>
      <c r="AA88" s="18">
        <f t="shared" si="108"/>
        <v>1.5362563351230207</v>
      </c>
      <c r="AB88" s="18">
        <f t="shared" si="109"/>
        <v>1.3762865535017044</v>
      </c>
      <c r="AD88" s="18">
        <f t="shared" si="110"/>
        <v>1.3762865535017044</v>
      </c>
      <c r="AE88" s="18">
        <f t="shared" si="111"/>
        <v>2.9636204620703266</v>
      </c>
      <c r="AF88" s="18">
        <f t="shared" si="112"/>
        <v>3.9084219741529092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3.5900306519180525</v>
      </c>
      <c r="C89" s="18">
        <f t="shared" si="96"/>
        <v>1.3490894961950994</v>
      </c>
      <c r="D89" s="18">
        <f t="shared" si="96"/>
        <v>9.701690415585329</v>
      </c>
      <c r="E89" s="18">
        <f t="shared" si="96"/>
        <v>1.6559197997656261</v>
      </c>
      <c r="F89" s="18">
        <f t="shared" si="97"/>
        <v>4.2700438325758316</v>
      </c>
      <c r="H89" s="18">
        <f t="shared" si="98"/>
        <v>4.2700438325758316</v>
      </c>
      <c r="I89" s="18">
        <f t="shared" si="99"/>
        <v>4.5021454917448356</v>
      </c>
      <c r="J89" s="18">
        <f t="shared" si="100"/>
        <v>7.1262189876958537</v>
      </c>
      <c r="L89" t="str">
        <f t="shared" si="101"/>
        <v>32 Health and social care associate professionals</v>
      </c>
      <c r="M89" s="18">
        <f t="shared" si="102"/>
        <v>0.48816192647749279</v>
      </c>
      <c r="N89" s="18">
        <f t="shared" si="102"/>
        <v>11.927509931276671</v>
      </c>
      <c r="O89" s="18">
        <f t="shared" si="102"/>
        <v>5.9784097777227041</v>
      </c>
      <c r="P89" s="18">
        <f t="shared" si="102"/>
        <v>1.2875749957101501</v>
      </c>
      <c r="Q89" s="18">
        <f>IF(AND(Q$6-O$6 &lt;&gt; 0,O15&lt;&gt;0,Q15&lt;&gt;0),(EXP(LN(Q15/O15)/(Q$6-O$6))-1)*100,0)</f>
        <v>2.8276510716126468</v>
      </c>
      <c r="S89" s="18">
        <f t="shared" si="104"/>
        <v>2.8276510716126468</v>
      </c>
      <c r="T89" s="18">
        <f t="shared" si="105"/>
        <v>3.3799515005481062</v>
      </c>
      <c r="U89" s="18">
        <f t="shared" si="106"/>
        <v>5.2868043283644806</v>
      </c>
      <c r="W89" t="str">
        <f t="shared" si="107"/>
        <v>32 Health and social care associate professionals</v>
      </c>
      <c r="X89" s="18">
        <f t="shared" si="108"/>
        <v>4.3833324434559229</v>
      </c>
      <c r="Y89" s="18">
        <f t="shared" si="108"/>
        <v>-1.1096367060270729</v>
      </c>
      <c r="Z89" s="18">
        <f t="shared" si="108"/>
        <v>10.60200735055956</v>
      </c>
      <c r="AA89" s="18">
        <f t="shared" si="108"/>
        <v>1.7326651684389072</v>
      </c>
      <c r="AB89" s="18">
        <f t="shared" si="109"/>
        <v>4.6071294129176987</v>
      </c>
      <c r="AD89" s="18">
        <f t="shared" si="110"/>
        <v>4.6071294129176987</v>
      </c>
      <c r="AE89" s="18">
        <f t="shared" si="111"/>
        <v>4.7712646965308636</v>
      </c>
      <c r="AF89" s="18">
        <f t="shared" si="112"/>
        <v>7.5444414655280623</v>
      </c>
    </row>
    <row r="90" spans="1:32" x14ac:dyDescent="0.2">
      <c r="A90" t="str">
        <f t="shared" si="95"/>
        <v>33 Protective service occupations</v>
      </c>
      <c r="B90" s="18">
        <f t="shared" si="96"/>
        <v>-0.55358454611156294</v>
      </c>
      <c r="C90" s="18">
        <f t="shared" si="96"/>
        <v>4.4735104950976767</v>
      </c>
      <c r="D90" s="18">
        <f t="shared" si="96"/>
        <v>-2.7150929640354038</v>
      </c>
      <c r="E90" s="18">
        <f t="shared" si="96"/>
        <v>0.59006115238480206</v>
      </c>
      <c r="F90" s="18">
        <f t="shared" si="97"/>
        <v>-0.52394872389072145</v>
      </c>
      <c r="H90" s="18">
        <f t="shared" si="98"/>
        <v>-0.52394872389072145</v>
      </c>
      <c r="I90" s="18">
        <f t="shared" si="99"/>
        <v>1.7057579985671811</v>
      </c>
      <c r="J90" s="18">
        <f t="shared" si="100"/>
        <v>1.2957358375766059</v>
      </c>
      <c r="L90" t="str">
        <f t="shared" si="101"/>
        <v>33 Protective service occupations</v>
      </c>
      <c r="M90" s="18">
        <f t="shared" si="102"/>
        <v>-1.1092777726500747</v>
      </c>
      <c r="N90" s="18">
        <f t="shared" si="102"/>
        <v>2.7076486043358106</v>
      </c>
      <c r="O90" s="18">
        <f t="shared" si="102"/>
        <v>-2.8718074281497863</v>
      </c>
      <c r="P90" s="18">
        <f t="shared" si="102"/>
        <v>-8.9003809652565824E-2</v>
      </c>
      <c r="Q90" s="18">
        <f t="shared" si="103"/>
        <v>-1.0253529089658597</v>
      </c>
      <c r="S90" s="18">
        <f t="shared" si="104"/>
        <v>-1.0253529089658597</v>
      </c>
      <c r="T90" s="18">
        <f t="shared" si="105"/>
        <v>1.4540524795979115</v>
      </c>
      <c r="U90" s="18">
        <f t="shared" si="106"/>
        <v>0.6284525714485456</v>
      </c>
      <c r="W90" t="str">
        <f t="shared" si="107"/>
        <v>33 Protective service occupations</v>
      </c>
      <c r="X90" s="18">
        <f t="shared" si="108"/>
        <v>2.0604567097219917</v>
      </c>
      <c r="Y90" s="18">
        <f t="shared" si="108"/>
        <v>12.153371586411899</v>
      </c>
      <c r="Z90" s="18">
        <f t="shared" si="108"/>
        <v>-2.1007484907650698</v>
      </c>
      <c r="AA90" s="18">
        <f t="shared" si="108"/>
        <v>2.8659513633837896</v>
      </c>
      <c r="AB90" s="18">
        <f t="shared" si="109"/>
        <v>1.1830007916911578</v>
      </c>
      <c r="AD90" s="18">
        <f t="shared" si="110"/>
        <v>1.1830007916911578</v>
      </c>
      <c r="AE90" s="18">
        <f t="shared" si="111"/>
        <v>2.6299057134539394</v>
      </c>
      <c r="AF90" s="18">
        <f t="shared" si="112"/>
        <v>3.4738151866527289</v>
      </c>
    </row>
    <row r="91" spans="1:32" x14ac:dyDescent="0.2">
      <c r="A91" t="str">
        <f t="shared" si="95"/>
        <v>34 Culture, media and sports occupations</v>
      </c>
      <c r="B91" s="18">
        <f t="shared" si="96"/>
        <v>-0.71001624100339722</v>
      </c>
      <c r="C91" s="18">
        <f t="shared" si="96"/>
        <v>3.9178939629591847</v>
      </c>
      <c r="D91" s="18">
        <f t="shared" si="96"/>
        <v>-3.1164936577920521</v>
      </c>
      <c r="E91" s="18">
        <f t="shared" si="96"/>
        <v>0.54773049483081149</v>
      </c>
      <c r="F91" s="18">
        <f t="shared" si="97"/>
        <v>-0.68882255443308837</v>
      </c>
      <c r="H91" s="18">
        <f t="shared" si="98"/>
        <v>-0.68882255443308837</v>
      </c>
      <c r="I91" s="18">
        <f t="shared" si="99"/>
        <v>2.2666304220815725</v>
      </c>
      <c r="J91" s="18">
        <f t="shared" si="100"/>
        <v>1.7703755990794434</v>
      </c>
      <c r="L91" t="str">
        <f t="shared" si="101"/>
        <v>34 Culture, media and sports occupations</v>
      </c>
      <c r="M91" s="18">
        <f t="shared" si="102"/>
        <v>-3.4928797882539553</v>
      </c>
      <c r="N91" s="18">
        <f t="shared" si="102"/>
        <v>-0.3353719023119095</v>
      </c>
      <c r="O91" s="18">
        <f t="shared" si="102"/>
        <v>-3.4930347793789118</v>
      </c>
      <c r="P91" s="18">
        <f t="shared" si="102"/>
        <v>0.50414941763716747</v>
      </c>
      <c r="Q91" s="18">
        <f t="shared" si="103"/>
        <v>-0.84630996282707427</v>
      </c>
      <c r="S91" s="18">
        <f t="shared" si="104"/>
        <v>-0.84630996282707427</v>
      </c>
      <c r="T91" s="18">
        <f t="shared" si="105"/>
        <v>1.9684716579491779</v>
      </c>
      <c r="U91" s="18">
        <f t="shared" si="106"/>
        <v>1.3342036643343436</v>
      </c>
      <c r="W91" t="str">
        <f t="shared" si="107"/>
        <v>34 Culture, media and sports occupations</v>
      </c>
      <c r="X91" s="18">
        <f t="shared" si="108"/>
        <v>2.9379522593362628</v>
      </c>
      <c r="Y91" s="18">
        <f t="shared" si="108"/>
        <v>8.6644133218547701</v>
      </c>
      <c r="Z91" s="18">
        <f>IF(AND(AA$6-Z$6 &lt;&gt; 0,Z17&lt;&gt;0,AA17&lt;&gt;0),(EXP(LN(AA17/Z17)/(AA$6-Z$6))-1)*100,0)</f>
        <v>-2.7370552508185431</v>
      </c>
      <c r="AA91" s="18">
        <f t="shared" si="108"/>
        <v>0.59046541734930624</v>
      </c>
      <c r="AB91" s="18">
        <f t="shared" si="109"/>
        <v>-0.5311684297871988</v>
      </c>
      <c r="AD91" s="18">
        <f t="shared" si="110"/>
        <v>-0.5311684297871988</v>
      </c>
      <c r="AE91" s="18">
        <f t="shared" si="111"/>
        <v>2.5597058321654931</v>
      </c>
      <c r="AF91" s="18">
        <f t="shared" si="112"/>
        <v>2.1912630064904404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1.6678933718188071</v>
      </c>
      <c r="C92" s="18">
        <f t="shared" si="96"/>
        <v>5.6892702454735877</v>
      </c>
      <c r="D92" s="18">
        <f t="shared" si="96"/>
        <v>-3.7084850737889585E-2</v>
      </c>
      <c r="E92" s="18">
        <f t="shared" si="96"/>
        <v>0.47235063810415756</v>
      </c>
      <c r="F92" s="18">
        <f t="shared" si="97"/>
        <v>0.30225099238017084</v>
      </c>
      <c r="H92" s="18">
        <f t="shared" si="98"/>
        <v>0.30225099238017084</v>
      </c>
      <c r="I92" s="18">
        <f t="shared" si="99"/>
        <v>2.5554691548351549</v>
      </c>
      <c r="J92" s="18">
        <f t="shared" si="100"/>
        <v>2.7691718838313673</v>
      </c>
      <c r="L92" t="str">
        <f t="shared" si="101"/>
        <v>35 Business and public service associate professionals</v>
      </c>
      <c r="M92" s="18">
        <f t="shared" si="102"/>
        <v>0.77135556709215791</v>
      </c>
      <c r="N92" s="18">
        <f t="shared" si="102"/>
        <v>7.061363475320559</v>
      </c>
      <c r="O92" s="18">
        <f t="shared" si="102"/>
        <v>-0.3121135595267055</v>
      </c>
      <c r="P92" s="18">
        <f t="shared" si="102"/>
        <v>8.7178713413771369E-2</v>
      </c>
      <c r="Q92" s="18">
        <f t="shared" si="103"/>
        <v>-4.6096099171977212E-2</v>
      </c>
      <c r="S92" s="18">
        <f t="shared" si="104"/>
        <v>-4.6096099171977212E-2</v>
      </c>
      <c r="T92" s="18">
        <f t="shared" si="105"/>
        <v>2.1571610142574027</v>
      </c>
      <c r="U92" s="18">
        <f t="shared" si="106"/>
        <v>2.1230011434014706</v>
      </c>
      <c r="W92" t="str">
        <f t="shared" si="107"/>
        <v>35 Business and public service associate professionals</v>
      </c>
      <c r="X92" s="18">
        <f t="shared" si="108"/>
        <v>2.7600289830485458</v>
      </c>
      <c r="Y92" s="18">
        <f t="shared" si="108"/>
        <v>4.0974886370810371</v>
      </c>
      <c r="Z92" s="18">
        <f t="shared" si="108"/>
        <v>0.28715271107431217</v>
      </c>
      <c r="AA92" s="18">
        <f t="shared" si="108"/>
        <v>0.90235547030637075</v>
      </c>
      <c r="AB92" s="18">
        <f t="shared" si="109"/>
        <v>0.6968697000135915</v>
      </c>
      <c r="AD92" s="18">
        <f t="shared" si="110"/>
        <v>0.6968697000135915</v>
      </c>
      <c r="AE92" s="18">
        <f t="shared" si="111"/>
        <v>3.0040065205333644</v>
      </c>
      <c r="AF92" s="18">
        <f t="shared" si="112"/>
        <v>3.472414714228611</v>
      </c>
    </row>
    <row r="93" spans="1:32" x14ac:dyDescent="0.2">
      <c r="A93" t="str">
        <f t="shared" si="95"/>
        <v>41 Administrative occupations</v>
      </c>
      <c r="B93" s="18">
        <f t="shared" si="96"/>
        <v>-0.16372893393045151</v>
      </c>
      <c r="C93" s="18">
        <f t="shared" si="96"/>
        <v>4.3437896902438711</v>
      </c>
      <c r="D93" s="18">
        <f t="shared" si="96"/>
        <v>0.28464005937633985</v>
      </c>
      <c r="E93" s="18">
        <f t="shared" si="96"/>
        <v>-0.25000477170030733</v>
      </c>
      <c r="F93" s="18">
        <f t="shared" si="97"/>
        <v>-7.210728496097607E-2</v>
      </c>
      <c r="H93" s="18">
        <f t="shared" si="98"/>
        <v>-7.210728496097607E-2</v>
      </c>
      <c r="I93" s="18">
        <f t="shared" si="99"/>
        <v>2.7886562923677083</v>
      </c>
      <c r="J93" s="18">
        <f t="shared" si="100"/>
        <v>2.7396779917545411</v>
      </c>
      <c r="L93" t="str">
        <f t="shared" si="101"/>
        <v>41 Administrative occupations</v>
      </c>
      <c r="M93" s="18">
        <f t="shared" si="102"/>
        <v>-1.4926930564162721</v>
      </c>
      <c r="N93" s="18">
        <f t="shared" si="102"/>
        <v>21.233738971071702</v>
      </c>
      <c r="O93" s="18">
        <f t="shared" si="102"/>
        <v>0.84780552247158969</v>
      </c>
      <c r="P93" s="18">
        <f t="shared" si="102"/>
        <v>0.88061792230795799</v>
      </c>
      <c r="Q93" s="18">
        <f t="shared" si="103"/>
        <v>0.86967926964245379</v>
      </c>
      <c r="S93" s="18">
        <f t="shared" si="104"/>
        <v>0.86967926964245379</v>
      </c>
      <c r="T93" s="18">
        <f t="shared" si="105"/>
        <v>2.2325549492056895</v>
      </c>
      <c r="U93" s="18">
        <f t="shared" si="106"/>
        <v>2.8816884516189356</v>
      </c>
      <c r="W93" t="str">
        <f t="shared" si="107"/>
        <v>41 Administrative occupations</v>
      </c>
      <c r="X93" s="18">
        <f t="shared" si="108"/>
        <v>0.23091473334417856</v>
      </c>
      <c r="Y93" s="18">
        <f t="shared" si="108"/>
        <v>-0.45843624583186138</v>
      </c>
      <c r="Z93" s="18">
        <f t="shared" si="108"/>
        <v>8.6641563340883465E-2</v>
      </c>
      <c r="AA93" s="18">
        <f t="shared" si="108"/>
        <v>-0.68651410856563899</v>
      </c>
      <c r="AB93" s="18">
        <f t="shared" si="109"/>
        <v>-0.42946145353238707</v>
      </c>
      <c r="AD93" s="18">
        <f t="shared" si="110"/>
        <v>-0.42946145353238707</v>
      </c>
      <c r="AE93" s="18">
        <f t="shared" si="111"/>
        <v>2.9717991804390609</v>
      </c>
      <c r="AF93" s="18">
        <f t="shared" si="112"/>
        <v>2.6898544943517511</v>
      </c>
    </row>
    <row r="94" spans="1:32" x14ac:dyDescent="0.2">
      <c r="A94" t="str">
        <f t="shared" si="95"/>
        <v>42 Secretarial and related occupations</v>
      </c>
      <c r="B94" s="18">
        <f t="shared" si="96"/>
        <v>-1.0058358007476231</v>
      </c>
      <c r="C94" s="18">
        <f t="shared" si="96"/>
        <v>-1.3969918517644175</v>
      </c>
      <c r="D94" s="18">
        <f t="shared" si="96"/>
        <v>-1.554201371990882</v>
      </c>
      <c r="E94" s="18">
        <f t="shared" si="96"/>
        <v>-2.8319092882145624</v>
      </c>
      <c r="F94" s="18">
        <f t="shared" si="97"/>
        <v>-2.4078599270182521</v>
      </c>
      <c r="H94" s="18">
        <f t="shared" si="98"/>
        <v>-2.4078599270182521</v>
      </c>
      <c r="I94" s="18">
        <f t="shared" si="99"/>
        <v>2.5003573972998128</v>
      </c>
      <c r="J94" s="18">
        <f t="shared" si="100"/>
        <v>0.8900513948601585</v>
      </c>
      <c r="L94" t="str">
        <f t="shared" si="101"/>
        <v>42 Secretarial and related occupations</v>
      </c>
      <c r="M94" s="18">
        <f t="shared" si="102"/>
        <v>-6.9235508449760008</v>
      </c>
      <c r="N94" s="18">
        <f t="shared" si="102"/>
        <v>3.5652862351807979</v>
      </c>
      <c r="O94" s="18">
        <f t="shared" si="102"/>
        <v>-2.7246056534701912</v>
      </c>
      <c r="P94" s="18">
        <f t="shared" si="102"/>
        <v>1.5933590354386684</v>
      </c>
      <c r="Q94" s="18">
        <f t="shared" si="103"/>
        <v>0.13315033980449975</v>
      </c>
      <c r="S94" s="18">
        <f t="shared" si="104"/>
        <v>0.13315033980449975</v>
      </c>
      <c r="T94" s="18">
        <f t="shared" si="105"/>
        <v>1.7549129531101215</v>
      </c>
      <c r="U94" s="18">
        <f t="shared" si="106"/>
        <v>1.859503334818946</v>
      </c>
      <c r="W94" t="str">
        <f t="shared" si="107"/>
        <v>42 Secretarial and related occupations</v>
      </c>
      <c r="X94" s="18">
        <f t="shared" si="108"/>
        <v>-0.51473189459116941</v>
      </c>
      <c r="Y94" s="18">
        <f t="shared" si="108"/>
        <v>-1.7448313684086503</v>
      </c>
      <c r="Z94" s="18">
        <f t="shared" si="108"/>
        <v>-1.4699023564070046</v>
      </c>
      <c r="AA94" s="18">
        <f t="shared" si="108"/>
        <v>-3.2164774881982106</v>
      </c>
      <c r="AB94" s="18">
        <f t="shared" si="109"/>
        <v>-2.6377532001148341</v>
      </c>
      <c r="AD94" s="18">
        <f t="shared" si="110"/>
        <v>-2.6377532001148341</v>
      </c>
      <c r="AE94" s="18">
        <f t="shared" si="111"/>
        <v>2.5525308795681934</v>
      </c>
      <c r="AF94" s="18">
        <f t="shared" si="112"/>
        <v>0.81298826579871974</v>
      </c>
    </row>
    <row r="95" spans="1:32" x14ac:dyDescent="0.2">
      <c r="A95" t="str">
        <f t="shared" si="95"/>
        <v>51 Skilled agricultural and related trades</v>
      </c>
      <c r="B95" s="18">
        <f t="shared" si="96"/>
        <v>2.0424525045285691</v>
      </c>
      <c r="C95" s="18">
        <f t="shared" si="96"/>
        <v>22.302600486902758</v>
      </c>
      <c r="D95" s="18">
        <f t="shared" si="96"/>
        <v>-1.358979105782987</v>
      </c>
      <c r="E95" s="18">
        <f t="shared" si="96"/>
        <v>0.22740852084641716</v>
      </c>
      <c r="F95" s="18">
        <f t="shared" si="97"/>
        <v>-0.3042020552916358</v>
      </c>
      <c r="H95" s="18">
        <f t="shared" si="98"/>
        <v>-0.3042020552916358</v>
      </c>
      <c r="I95" s="18">
        <f t="shared" si="99"/>
        <v>2.8327936050462466</v>
      </c>
      <c r="J95" s="18">
        <f t="shared" si="100"/>
        <v>2.6285621776932055</v>
      </c>
      <c r="L95" t="str">
        <f t="shared" si="101"/>
        <v>51 Skilled agricultural and related trades</v>
      </c>
      <c r="M95" s="18">
        <f t="shared" si="102"/>
        <v>-0.87329808121519026</v>
      </c>
      <c r="N95" s="18">
        <f t="shared" si="102"/>
        <v>31.188789918310288</v>
      </c>
      <c r="O95" s="18">
        <f t="shared" si="102"/>
        <v>-1.8907233353618769</v>
      </c>
      <c r="P95" s="18">
        <f t="shared" si="102"/>
        <v>-6.9665617093161991E-2</v>
      </c>
      <c r="Q95" s="18">
        <f t="shared" si="103"/>
        <v>-0.68040993882564349</v>
      </c>
      <c r="S95" s="18">
        <f t="shared" si="104"/>
        <v>-0.68040993882564349</v>
      </c>
      <c r="T95" s="18">
        <f t="shared" si="105"/>
        <v>2.5427862835677217</v>
      </c>
      <c r="U95" s="18">
        <f t="shared" si="106"/>
        <v>2.071313980844236</v>
      </c>
      <c r="W95" t="str">
        <f t="shared" si="107"/>
        <v>51 Skilled agricultural and related trades</v>
      </c>
      <c r="X95" s="18">
        <f t="shared" si="108"/>
        <v>12.313305463921441</v>
      </c>
      <c r="Y95" s="18">
        <f t="shared" si="108"/>
        <v>-0.72430050670350132</v>
      </c>
      <c r="Z95" s="18">
        <f t="shared" si="108"/>
        <v>0.37995337993808054</v>
      </c>
      <c r="AA95" s="18">
        <f t="shared" si="108"/>
        <v>1.0886326616809328</v>
      </c>
      <c r="AB95" s="18">
        <f t="shared" si="109"/>
        <v>0.85185205459568092</v>
      </c>
      <c r="AD95" s="18">
        <f t="shared" si="110"/>
        <v>0.85185205459568092</v>
      </c>
      <c r="AE95" s="18">
        <f t="shared" si="111"/>
        <v>3.747317262372607</v>
      </c>
      <c r="AF95" s="18">
        <f t="shared" si="112"/>
        <v>4.2690114938636947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0.46776861774220357</v>
      </c>
      <c r="C96" s="18">
        <f t="shared" si="96"/>
        <v>-13.213481810975836</v>
      </c>
      <c r="D96" s="18">
        <f t="shared" si="96"/>
        <v>-0.66184125387667159</v>
      </c>
      <c r="E96" s="18">
        <f t="shared" si="96"/>
        <v>-0.76289557058072388</v>
      </c>
      <c r="F96" s="18">
        <f t="shared" si="97"/>
        <v>-0.72922222574922646</v>
      </c>
      <c r="H96" s="18">
        <f t="shared" si="98"/>
        <v>-0.72922222574922646</v>
      </c>
      <c r="I96" s="18">
        <f t="shared" si="99"/>
        <v>2.0512208174969571</v>
      </c>
      <c r="J96" s="18">
        <f t="shared" si="100"/>
        <v>1.5099370549346514</v>
      </c>
      <c r="L96" t="str">
        <f t="shared" si="101"/>
        <v>52 Skilled metal, electrical and electronic trades</v>
      </c>
      <c r="M96" s="18">
        <f t="shared" si="102"/>
        <v>0.24523927734958484</v>
      </c>
      <c r="N96" s="18">
        <f t="shared" si="102"/>
        <v>-12.894756462202972</v>
      </c>
      <c r="O96" s="18">
        <f t="shared" si="102"/>
        <v>-0.96110413734906697</v>
      </c>
      <c r="P96" s="18">
        <f t="shared" si="102"/>
        <v>-0.88411528888808766</v>
      </c>
      <c r="Q96" s="18">
        <f t="shared" si="103"/>
        <v>-0.90978488585974349</v>
      </c>
      <c r="S96" s="18">
        <f t="shared" si="104"/>
        <v>-0.90978488585974349</v>
      </c>
      <c r="T96" s="18">
        <f t="shared" si="105"/>
        <v>1.9887579217957363</v>
      </c>
      <c r="U96" s="18">
        <f t="shared" si="106"/>
        <v>1.3097301261267402</v>
      </c>
      <c r="W96" t="str">
        <f t="shared" si="107"/>
        <v>52 Skilled metal, electrical and electronic trades</v>
      </c>
      <c r="X96" s="18">
        <f t="shared" si="108"/>
        <v>12.449804929623021</v>
      </c>
      <c r="Y96" s="18">
        <f t="shared" si="108"/>
        <v>-26.193066502184827</v>
      </c>
      <c r="Z96" s="18">
        <f t="shared" si="108"/>
        <v>10.713550193811461</v>
      </c>
      <c r="AA96" s="18">
        <f t="shared" si="108"/>
        <v>2.1419802134676091</v>
      </c>
      <c r="AB96" s="18">
        <f t="shared" si="109"/>
        <v>4.9227765146748981</v>
      </c>
      <c r="AD96" s="18">
        <f t="shared" si="110"/>
        <v>4.9227765146748981</v>
      </c>
      <c r="AE96" s="18">
        <f t="shared" si="111"/>
        <v>4.5593702892873456</v>
      </c>
      <c r="AF96" s="18">
        <f t="shared" si="112"/>
        <v>7.6179530792520822</v>
      </c>
    </row>
    <row r="97" spans="1:32" x14ac:dyDescent="0.2">
      <c r="A97" t="str">
        <f t="shared" si="95"/>
        <v>53 Skilled construction and building trades</v>
      </c>
      <c r="B97" s="18">
        <f t="shared" si="96"/>
        <v>0.18529525801023183</v>
      </c>
      <c r="C97" s="18">
        <f t="shared" si="96"/>
        <v>-19.816528967049905</v>
      </c>
      <c r="D97" s="18">
        <f t="shared" si="96"/>
        <v>-0.65412110559721626</v>
      </c>
      <c r="E97" s="18">
        <f t="shared" si="96"/>
        <v>-1.4515212748283157</v>
      </c>
      <c r="F97" s="18">
        <f t="shared" si="97"/>
        <v>-1.1864349157372667</v>
      </c>
      <c r="H97" s="18">
        <f t="shared" si="98"/>
        <v>-1.1864349157372667</v>
      </c>
      <c r="I97" s="18">
        <f t="shared" si="99"/>
        <v>2.1687359978542986</v>
      </c>
      <c r="J97" s="18">
        <f t="shared" si="100"/>
        <v>1.3108467435789528</v>
      </c>
      <c r="L97" t="str">
        <f t="shared" si="101"/>
        <v>53 Skilled construction and building trades</v>
      </c>
      <c r="M97" s="18">
        <f t="shared" si="102"/>
        <v>0.12026027486577995</v>
      </c>
      <c r="N97" s="18">
        <f t="shared" si="102"/>
        <v>-20.006098450856257</v>
      </c>
      <c r="O97" s="18">
        <f t="shared" si="102"/>
        <v>-0.53210704855911617</v>
      </c>
      <c r="P97" s="18">
        <f t="shared" si="102"/>
        <v>-1.4593534022354748</v>
      </c>
      <c r="Q97" s="18">
        <f t="shared" si="103"/>
        <v>-1.1512357133672158</v>
      </c>
      <c r="S97" s="18">
        <f t="shared" si="104"/>
        <v>-1.1512357133672158</v>
      </c>
      <c r="T97" s="18">
        <f t="shared" si="105"/>
        <v>2.1755413900636844</v>
      </c>
      <c r="U97" s="18">
        <f t="shared" si="106"/>
        <v>1.3433163167032802</v>
      </c>
      <c r="W97" t="str">
        <f t="shared" si="107"/>
        <v>53 Skilled construction and building trades</v>
      </c>
      <c r="X97" s="18">
        <f t="shared" si="108"/>
        <v>6.7641289939291305</v>
      </c>
      <c r="Y97" s="18">
        <f t="shared" si="108"/>
        <v>-3.4442534467585162</v>
      </c>
      <c r="Z97" s="18">
        <f t="shared" si="108"/>
        <v>-11.546594454557546</v>
      </c>
      <c r="AA97" s="18">
        <f t="shared" si="108"/>
        <v>-0.48770291075167505</v>
      </c>
      <c r="AB97" s="18">
        <f t="shared" si="109"/>
        <v>-4.3196650403374832</v>
      </c>
      <c r="AD97" s="18">
        <f t="shared" si="110"/>
        <v>-4.3196650403374832</v>
      </c>
      <c r="AE97" s="18">
        <f t="shared" si="111"/>
        <v>1.6645206609111396</v>
      </c>
      <c r="AF97" s="18">
        <f t="shared" si="112"/>
        <v>-1.5045069186505167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-3.1325086097824362</v>
      </c>
      <c r="C98" s="18">
        <f t="shared" si="96"/>
        <v>-3.7053329481560926</v>
      </c>
      <c r="D98" s="18">
        <f t="shared" si="96"/>
        <v>-1.54104678063538E-2</v>
      </c>
      <c r="E98" s="18">
        <f t="shared" si="96"/>
        <v>-0.85198391668156459</v>
      </c>
      <c r="F98" s="18">
        <f t="shared" si="97"/>
        <v>-0.57390674340657144</v>
      </c>
      <c r="H98" s="18">
        <f t="shared" si="98"/>
        <v>-0.57390674340657144</v>
      </c>
      <c r="I98" s="18">
        <f t="shared" si="99"/>
        <v>2.3127553104983267</v>
      </c>
      <c r="J98" s="18">
        <f t="shared" si="100"/>
        <v>1.9009848677537411</v>
      </c>
      <c r="L98" t="str">
        <f t="shared" si="101"/>
        <v>54 Textiles, printing and other skilled trades</v>
      </c>
      <c r="M98" s="18">
        <f t="shared" si="102"/>
        <v>-4.7975773558243233</v>
      </c>
      <c r="N98" s="18">
        <f t="shared" si="102"/>
        <v>-5.6154844378412232</v>
      </c>
      <c r="O98" s="18">
        <f t="shared" si="102"/>
        <v>0.51598067662126379</v>
      </c>
      <c r="P98" s="18">
        <f t="shared" si="102"/>
        <v>-0.95407102141148448</v>
      </c>
      <c r="Q98" s="18">
        <f t="shared" si="103"/>
        <v>-0.46645829296129149</v>
      </c>
      <c r="S98" s="18">
        <f t="shared" si="104"/>
        <v>-0.46645829296129149</v>
      </c>
      <c r="T98" s="18">
        <f t="shared" si="105"/>
        <v>1.8203845669835461</v>
      </c>
      <c r="U98" s="18">
        <f t="shared" si="106"/>
        <v>1.4608808456582523</v>
      </c>
      <c r="W98" t="str">
        <f t="shared" si="107"/>
        <v>54 Textiles, printing and other skilled trades</v>
      </c>
      <c r="X98" s="18">
        <f t="shared" si="108"/>
        <v>-0.84186750869570393</v>
      </c>
      <c r="Y98" s="18">
        <f t="shared" si="108"/>
        <v>-1.3314543439862048</v>
      </c>
      <c r="Z98" s="18">
        <f t="shared" si="108"/>
        <v>-0.66219866107507519</v>
      </c>
      <c r="AA98" s="18">
        <f t="shared" si="108"/>
        <v>-0.72458593186729425</v>
      </c>
      <c r="AB98" s="18">
        <f t="shared" si="109"/>
        <v>-0.70379452961579769</v>
      </c>
      <c r="AD98" s="18">
        <f t="shared" si="110"/>
        <v>-0.70379452961579769</v>
      </c>
      <c r="AE98" s="18">
        <f t="shared" si="111"/>
        <v>2.8579636283192933</v>
      </c>
      <c r="AF98" s="18">
        <f t="shared" si="112"/>
        <v>2.3917635159434125</v>
      </c>
    </row>
    <row r="99" spans="1:32" x14ac:dyDescent="0.2">
      <c r="A99" t="str">
        <f t="shared" si="95"/>
        <v>61 Caring personal service occupations</v>
      </c>
      <c r="B99" s="18">
        <f t="shared" si="96"/>
        <v>0.74183082607752748</v>
      </c>
      <c r="C99" s="18">
        <f t="shared" si="96"/>
        <v>-3.7721809618774804</v>
      </c>
      <c r="D99" s="18">
        <f t="shared" si="96"/>
        <v>0.83629572717556222</v>
      </c>
      <c r="E99" s="18">
        <f t="shared" si="96"/>
        <v>0.68065466194637825</v>
      </c>
      <c r="F99" s="18">
        <f t="shared" si="97"/>
        <v>0.73250830621087726</v>
      </c>
      <c r="H99" s="18">
        <f t="shared" si="98"/>
        <v>0.73250830621087726</v>
      </c>
      <c r="I99" s="18">
        <f t="shared" si="99"/>
        <v>3.1352904696076767</v>
      </c>
      <c r="J99" s="18">
        <f t="shared" si="100"/>
        <v>3.6196642852285965</v>
      </c>
      <c r="L99" t="str">
        <f t="shared" si="101"/>
        <v>61 Caring personal service occupations</v>
      </c>
      <c r="M99" s="18">
        <f t="shared" si="102"/>
        <v>1.1283296270723886</v>
      </c>
      <c r="N99" s="18">
        <f t="shared" si="102"/>
        <v>0.26287412809566923</v>
      </c>
      <c r="O99" s="18">
        <f t="shared" si="102"/>
        <v>3.7505571528506865</v>
      </c>
      <c r="P99" s="18">
        <f t="shared" si="102"/>
        <v>1.5317646628846271</v>
      </c>
      <c r="Q99" s="18">
        <f t="shared" si="103"/>
        <v>2.2660391092500509</v>
      </c>
      <c r="S99" s="18">
        <f t="shared" si="104"/>
        <v>2.2660391092500509</v>
      </c>
      <c r="T99" s="18">
        <f t="shared" si="105"/>
        <v>2.931291462911223</v>
      </c>
      <c r="U99" s="18">
        <f t="shared" si="106"/>
        <v>4.5239506157743303</v>
      </c>
      <c r="W99" t="str">
        <f t="shared" si="107"/>
        <v>61 Caring personal service occupations</v>
      </c>
      <c r="X99" s="18">
        <f t="shared" si="108"/>
        <v>0.67607361637338492</v>
      </c>
      <c r="Y99" s="18">
        <f t="shared" si="108"/>
        <v>-4.4664171373237309</v>
      </c>
      <c r="Z99" s="18">
        <f t="shared" si="108"/>
        <v>0.27249396723241226</v>
      </c>
      <c r="AA99" s="18">
        <f t="shared" si="108"/>
        <v>0.489689975413099</v>
      </c>
      <c r="AB99" s="18">
        <f t="shared" si="109"/>
        <v>0.41723908304718282</v>
      </c>
      <c r="AD99" s="18">
        <f t="shared" si="110"/>
        <v>0.41723908304718282</v>
      </c>
      <c r="AE99" s="18">
        <f t="shared" si="111"/>
        <v>3.1715312979538002</v>
      </c>
      <c r="AF99" s="18">
        <f t="shared" si="112"/>
        <v>3.4439458600583395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5.9029725290689949</v>
      </c>
      <c r="C100" s="18">
        <f t="shared" si="96"/>
        <v>-4.7796159677576222</v>
      </c>
      <c r="D100" s="18">
        <f t="shared" si="96"/>
        <v>-1.3313481018983886</v>
      </c>
      <c r="E100" s="18">
        <f t="shared" si="96"/>
        <v>8.0234205574236661E-2</v>
      </c>
      <c r="F100" s="18">
        <f t="shared" si="97"/>
        <v>-0.39252291502503978</v>
      </c>
      <c r="H100" s="18">
        <f t="shared" si="98"/>
        <v>-0.39252291502503978</v>
      </c>
      <c r="I100" s="18">
        <f t="shared" si="99"/>
        <v>2.6236087567632405</v>
      </c>
      <c r="J100" s="18">
        <f t="shared" si="100"/>
        <v>2.3528944966529908</v>
      </c>
      <c r="L100" t="str">
        <f t="shared" si="101"/>
        <v>62 Leisure, travel and related personal service occupations</v>
      </c>
      <c r="M100" s="18">
        <f t="shared" si="102"/>
        <v>2.8149449210197242</v>
      </c>
      <c r="N100" s="18">
        <f t="shared" si="102"/>
        <v>-2.798404901891316</v>
      </c>
      <c r="O100" s="18">
        <f t="shared" si="102"/>
        <v>-0.92407687331123034</v>
      </c>
      <c r="P100" s="18">
        <f t="shared" si="102"/>
        <v>0.67158844562931197</v>
      </c>
      <c r="Q100" s="18">
        <f t="shared" si="103"/>
        <v>0.13686481562922292</v>
      </c>
      <c r="S100" s="18">
        <f t="shared" si="104"/>
        <v>0.13686481562922292</v>
      </c>
      <c r="T100" s="18">
        <f t="shared" si="105"/>
        <v>2.3555949737747106</v>
      </c>
      <c r="U100" s="18">
        <f t="shared" si="106"/>
        <v>2.4546668090384305</v>
      </c>
      <c r="W100" t="str">
        <f t="shared" si="107"/>
        <v>62 Leisure, travel and related personal service occupations</v>
      </c>
      <c r="X100" s="18">
        <f t="shared" si="108"/>
        <v>7.2517307603437331</v>
      </c>
      <c r="Y100" s="18">
        <f t="shared" si="108"/>
        <v>-5.5578663160607444</v>
      </c>
      <c r="Z100" s="18">
        <f t="shared" si="108"/>
        <v>-1.4979314525623844</v>
      </c>
      <c r="AA100" s="18">
        <f t="shared" si="108"/>
        <v>-0.17546033510242864</v>
      </c>
      <c r="AB100" s="18">
        <f t="shared" si="109"/>
        <v>-0.61824516718714806</v>
      </c>
      <c r="AD100" s="18">
        <f t="shared" si="110"/>
        <v>-0.61824516718714806</v>
      </c>
      <c r="AE100" s="18">
        <f t="shared" si="111"/>
        <v>2.7292416734193026</v>
      </c>
      <c r="AF100" s="18">
        <f t="shared" si="112"/>
        <v>2.3113431722329603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-5.7396889652197576</v>
      </c>
      <c r="C101" s="18">
        <f t="shared" si="96"/>
        <v>24.869718198665748</v>
      </c>
      <c r="D101" s="18">
        <f t="shared" si="96"/>
        <v>-4.8899634139240806</v>
      </c>
      <c r="E101" s="18">
        <f t="shared" si="96"/>
        <v>1.1169663237952321</v>
      </c>
      <c r="F101" s="18">
        <f t="shared" si="97"/>
        <v>-0.92635592041455661</v>
      </c>
      <c r="H101" s="18">
        <f t="shared" si="98"/>
        <v>-0.92635592041455661</v>
      </c>
      <c r="I101" s="18">
        <f t="shared" si="99"/>
        <v>2.1521833900073117</v>
      </c>
      <c r="J101" s="18">
        <f t="shared" si="100"/>
        <v>1.4771157148987024</v>
      </c>
      <c r="L101" t="str">
        <f t="shared" si="101"/>
        <v>63 Community and civil enforcement occupations</v>
      </c>
      <c r="M101" s="18">
        <f t="shared" si="102"/>
        <v>-8.6082504977639367</v>
      </c>
      <c r="N101" s="18">
        <f t="shared" si="102"/>
        <v>40.849320800720946</v>
      </c>
      <c r="O101" s="18">
        <f t="shared" si="102"/>
        <v>-8.4232324239211671</v>
      </c>
      <c r="P101" s="18">
        <f t="shared" si="102"/>
        <v>1.6802840015557763</v>
      </c>
      <c r="Q101" s="18">
        <f t="shared" si="103"/>
        <v>-1.8057018408550785</v>
      </c>
      <c r="S101" s="18">
        <f t="shared" si="104"/>
        <v>-1.8057018408550785</v>
      </c>
      <c r="T101" s="18">
        <f t="shared" si="105"/>
        <v>1.6786529267261097</v>
      </c>
      <c r="U101" s="18">
        <f t="shared" si="106"/>
        <v>0.29062356732816319</v>
      </c>
      <c r="W101" t="str">
        <f t="shared" si="107"/>
        <v>63 Community and civil enforcement occupations</v>
      </c>
      <c r="X101" s="18">
        <f t="shared" si="108"/>
        <v>4.2729467662037335</v>
      </c>
      <c r="Y101" s="18">
        <f t="shared" si="108"/>
        <v>-15.475459564066307</v>
      </c>
      <c r="Z101" s="18">
        <f t="shared" si="108"/>
        <v>6.0745212239733837</v>
      </c>
      <c r="AA101" s="18">
        <f t="shared" si="108"/>
        <v>-0.11387142986516441</v>
      </c>
      <c r="AB101" s="18">
        <f t="shared" si="109"/>
        <v>1.9077345902842824</v>
      </c>
      <c r="AD101" s="18">
        <f t="shared" si="110"/>
        <v>1.9077345902842824</v>
      </c>
      <c r="AE101" s="18">
        <f t="shared" si="111"/>
        <v>3.8647391487670824</v>
      </c>
      <c r="AF101" s="18">
        <f t="shared" si="112"/>
        <v>5.0500745278159398</v>
      </c>
    </row>
    <row r="102" spans="1:32" x14ac:dyDescent="0.2">
      <c r="A102" t="str">
        <f t="shared" si="95"/>
        <v>71 Sales occupations</v>
      </c>
      <c r="B102" s="18">
        <f t="shared" si="96"/>
        <v>-2.0281746601846895</v>
      </c>
      <c r="C102" s="18">
        <f t="shared" si="96"/>
        <v>-3.1496488990375604</v>
      </c>
      <c r="D102" s="18">
        <f t="shared" si="96"/>
        <v>-0.55133776608209395</v>
      </c>
      <c r="E102" s="18">
        <f t="shared" si="96"/>
        <v>-0.3029749223526057</v>
      </c>
      <c r="F102" s="18">
        <f t="shared" si="97"/>
        <v>-0.3858313784061429</v>
      </c>
      <c r="H102" s="18">
        <f t="shared" si="98"/>
        <v>-0.3858313784061429</v>
      </c>
      <c r="I102" s="18">
        <f t="shared" si="99"/>
        <v>2.5237356720519299</v>
      </c>
      <c r="J102" s="18">
        <f t="shared" si="100"/>
        <v>2.2538694388173575</v>
      </c>
      <c r="L102" t="str">
        <f t="shared" si="101"/>
        <v>71 Sales occupations</v>
      </c>
      <c r="M102" s="18">
        <f t="shared" si="102"/>
        <v>-1.1732143170770204</v>
      </c>
      <c r="N102" s="18">
        <f t="shared" si="102"/>
        <v>-1.2237224485824871</v>
      </c>
      <c r="O102" s="18">
        <f t="shared" si="102"/>
        <v>-0.44514089335615514</v>
      </c>
      <c r="P102" s="18">
        <f t="shared" si="102"/>
        <v>-0.12552581811187125</v>
      </c>
      <c r="Q102" s="18">
        <f t="shared" si="103"/>
        <v>-0.23217802588250125</v>
      </c>
      <c r="S102" s="18">
        <f t="shared" si="104"/>
        <v>-0.23217802588250125</v>
      </c>
      <c r="T102" s="18">
        <f t="shared" si="105"/>
        <v>1.8763232748694403</v>
      </c>
      <c r="U102" s="18">
        <f t="shared" si="106"/>
        <v>1.6980597412552534</v>
      </c>
      <c r="W102" t="str">
        <f t="shared" si="107"/>
        <v>71 Sales occupations</v>
      </c>
      <c r="X102" s="18">
        <f t="shared" si="108"/>
        <v>-2.5256529262820848</v>
      </c>
      <c r="Y102" s="18">
        <f t="shared" si="108"/>
        <v>-4.3095346697298638</v>
      </c>
      <c r="Z102" s="18">
        <f t="shared" si="108"/>
        <v>-0.61758647007110756</v>
      </c>
      <c r="AA102" s="18">
        <f t="shared" si="108"/>
        <v>-0.41571750789245465</v>
      </c>
      <c r="AB102" s="18">
        <f t="shared" si="109"/>
        <v>-0.48305268122011968</v>
      </c>
      <c r="AD102" s="18">
        <f t="shared" si="110"/>
        <v>-0.48305268122011968</v>
      </c>
      <c r="AE102" s="18">
        <f t="shared" si="111"/>
        <v>2.8991234626141615</v>
      </c>
      <c r="AF102" s="18">
        <f t="shared" si="112"/>
        <v>2.57921010704385</v>
      </c>
    </row>
    <row r="103" spans="1:32" x14ac:dyDescent="0.2">
      <c r="A103" t="str">
        <f t="shared" si="95"/>
        <v>72 Customer service occupations</v>
      </c>
      <c r="B103" s="18">
        <f t="shared" si="96"/>
        <v>0.96954359513974353</v>
      </c>
      <c r="C103" s="18">
        <f t="shared" si="96"/>
        <v>1.9969720672761371</v>
      </c>
      <c r="D103" s="18">
        <f t="shared" si="96"/>
        <v>1.7852936885168535</v>
      </c>
      <c r="E103" s="18">
        <f t="shared" si="96"/>
        <v>0.93835052798822982</v>
      </c>
      <c r="F103" s="18">
        <f t="shared" si="97"/>
        <v>1.2198789702408952</v>
      </c>
      <c r="H103" s="18">
        <f t="shared" si="98"/>
        <v>1.2198789702408952</v>
      </c>
      <c r="I103" s="18">
        <f t="shared" si="99"/>
        <v>2.8363776616321612</v>
      </c>
      <c r="J103" s="18">
        <f t="shared" si="100"/>
        <v>3.6845313937629021</v>
      </c>
      <c r="L103" t="str">
        <f t="shared" si="101"/>
        <v>72 Customer service occupations</v>
      </c>
      <c r="M103" s="18">
        <f t="shared" si="102"/>
        <v>-2.9169688848276643</v>
      </c>
      <c r="N103" s="18">
        <f t="shared" si="102"/>
        <v>18.596502455111018</v>
      </c>
      <c r="O103" s="18">
        <f t="shared" si="102"/>
        <v>4.307071669327156</v>
      </c>
      <c r="P103" s="18">
        <f t="shared" si="102"/>
        <v>1.1380901440228186</v>
      </c>
      <c r="Q103" s="18">
        <f t="shared" si="103"/>
        <v>2.1835727387098602</v>
      </c>
      <c r="S103" s="18">
        <f t="shared" si="104"/>
        <v>2.1835727387098602</v>
      </c>
      <c r="T103" s="18">
        <f t="shared" si="105"/>
        <v>2.3699307823220606</v>
      </c>
      <c r="U103" s="18">
        <f t="shared" si="106"/>
        <v>4.0103613067359323</v>
      </c>
      <c r="W103" t="str">
        <f t="shared" si="107"/>
        <v>72 Customer service occupations</v>
      </c>
      <c r="X103" s="18">
        <f t="shared" si="108"/>
        <v>2.7318910674909658</v>
      </c>
      <c r="Y103" s="18">
        <f t="shared" si="108"/>
        <v>-4.5326122788895029</v>
      </c>
      <c r="Z103" s="18">
        <f t="shared" si="108"/>
        <v>0.45614687151331879</v>
      </c>
      <c r="AA103" s="18">
        <f t="shared" si="108"/>
        <v>0.81885825008591873</v>
      </c>
      <c r="AB103" s="18">
        <f t="shared" si="109"/>
        <v>0.69780917673181175</v>
      </c>
      <c r="AD103" s="18">
        <f t="shared" si="110"/>
        <v>0.69780917673181175</v>
      </c>
      <c r="AE103" s="18">
        <f t="shared" si="111"/>
        <v>3.0539624017723144</v>
      </c>
      <c r="AF103" s="18">
        <f t="shared" si="112"/>
        <v>3.519944509592321</v>
      </c>
    </row>
    <row r="104" spans="1:32" x14ac:dyDescent="0.2">
      <c r="A104" t="str">
        <f t="shared" si="95"/>
        <v>81 Process, plant and machine operatives</v>
      </c>
      <c r="B104" s="18">
        <f t="shared" si="96"/>
        <v>-0.21969407491458925</v>
      </c>
      <c r="C104" s="18">
        <f t="shared" si="96"/>
        <v>-12.456129574647857</v>
      </c>
      <c r="D104" s="18">
        <f t="shared" si="96"/>
        <v>0.45764672779520232</v>
      </c>
      <c r="E104" s="18">
        <f t="shared" si="96"/>
        <v>-0.72394205451832283</v>
      </c>
      <c r="F104" s="18">
        <f t="shared" si="97"/>
        <v>-0.33163146842124513</v>
      </c>
      <c r="H104" s="18">
        <f t="shared" si="98"/>
        <v>-0.33163146842124513</v>
      </c>
      <c r="I104" s="18">
        <f t="shared" si="99"/>
        <v>2.2469345124342732</v>
      </c>
      <c r="J104" s="18">
        <f t="shared" si="100"/>
        <v>2.0055775906813844</v>
      </c>
      <c r="L104" t="str">
        <f t="shared" si="101"/>
        <v>81 Process, plant and machine operatives</v>
      </c>
      <c r="M104" s="18">
        <f t="shared" si="102"/>
        <v>-0.87334574303141732</v>
      </c>
      <c r="N104" s="18">
        <f t="shared" si="102"/>
        <v>-10.16542636601454</v>
      </c>
      <c r="O104" s="18">
        <f t="shared" si="102"/>
        <v>-0.32785433790847307</v>
      </c>
      <c r="P104" s="18">
        <f t="shared" si="102"/>
        <v>-1.156234709510906</v>
      </c>
      <c r="Q104" s="18">
        <f t="shared" si="103"/>
        <v>-0.88087572641702971</v>
      </c>
      <c r="S104" s="18">
        <f t="shared" si="104"/>
        <v>-0.88087572641702971</v>
      </c>
      <c r="T104" s="18">
        <f t="shared" si="105"/>
        <v>2.0021219286622705</v>
      </c>
      <c r="U104" s="18">
        <f t="shared" si="106"/>
        <v>1.345572875977985</v>
      </c>
      <c r="W104" t="str">
        <f t="shared" si="107"/>
        <v>81 Process, plant and machine operatives</v>
      </c>
      <c r="X104" s="18">
        <f t="shared" si="108"/>
        <v>1.7892010097145805</v>
      </c>
      <c r="Y104" s="18">
        <f t="shared" si="108"/>
        <v>-19.046315712272911</v>
      </c>
      <c r="Z104" s="18">
        <f t="shared" si="108"/>
        <v>2.8133706975931094</v>
      </c>
      <c r="AA104" s="18">
        <f t="shared" si="108"/>
        <v>0.37821762865684061</v>
      </c>
      <c r="AB104" s="18">
        <f t="shared" si="109"/>
        <v>1.1834583504394924</v>
      </c>
      <c r="AD104" s="18">
        <f t="shared" si="110"/>
        <v>1.1834583504394924</v>
      </c>
      <c r="AE104" s="18">
        <f t="shared" si="111"/>
        <v>2.977814235908216</v>
      </c>
      <c r="AF104" s="18">
        <f t="shared" si="112"/>
        <v>3.7851974783224662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2.49047368116182</v>
      </c>
      <c r="C105" s="18">
        <f t="shared" si="96"/>
        <v>-1.5101151178214756</v>
      </c>
      <c r="D105" s="18">
        <f t="shared" si="96"/>
        <v>-0.22901853704302422</v>
      </c>
      <c r="E105" s="18">
        <f t="shared" si="96"/>
        <v>-0.47178782973297251</v>
      </c>
      <c r="F105" s="18">
        <f t="shared" si="97"/>
        <v>-0.39093043904782077</v>
      </c>
      <c r="H105" s="18">
        <f t="shared" si="98"/>
        <v>-0.39093043904782077</v>
      </c>
      <c r="I105" s="18">
        <f t="shared" si="99"/>
        <v>2.8007052203776306</v>
      </c>
      <c r="J105" s="18">
        <f t="shared" si="100"/>
        <v>2.537635107024272</v>
      </c>
      <c r="L105" t="str">
        <f t="shared" si="101"/>
        <v>82 Transport and mobile machine drivers and operatives</v>
      </c>
      <c r="M105" s="18">
        <f t="shared" si="102"/>
        <v>2.4525032384649981</v>
      </c>
      <c r="N105" s="18">
        <f t="shared" si="102"/>
        <v>-1.2644547308688914</v>
      </c>
      <c r="O105" s="18">
        <f t="shared" si="102"/>
        <v>-0.49661687722482029</v>
      </c>
      <c r="P105" s="18">
        <f t="shared" si="102"/>
        <v>-0.55927715770965891</v>
      </c>
      <c r="Q105" s="18">
        <f t="shared" si="103"/>
        <v>-0.53839478311646927</v>
      </c>
      <c r="S105" s="18">
        <f t="shared" si="104"/>
        <v>-0.53839478311646927</v>
      </c>
      <c r="T105" s="18">
        <f t="shared" si="105"/>
        <v>2.7400034146210617</v>
      </c>
      <c r="U105" s="18">
        <f t="shared" si="106"/>
        <v>2.375925600246287</v>
      </c>
      <c r="W105" t="str">
        <f t="shared" si="107"/>
        <v>82 Transport and mobile machine drivers and operatives</v>
      </c>
      <c r="X105" s="18">
        <f t="shared" si="108"/>
        <v>3.1737070071377937</v>
      </c>
      <c r="Y105" s="18">
        <f t="shared" si="108"/>
        <v>-5.8537599374484</v>
      </c>
      <c r="Z105" s="18">
        <f t="shared" si="108"/>
        <v>4.2801877686159617</v>
      </c>
      <c r="AA105" s="18">
        <f t="shared" si="108"/>
        <v>0.73806595345582426</v>
      </c>
      <c r="AB105" s="18">
        <f t="shared" si="109"/>
        <v>1.9051988148146792</v>
      </c>
      <c r="AD105" s="18">
        <f t="shared" si="110"/>
        <v>1.9051988148146792</v>
      </c>
      <c r="AE105" s="18">
        <f t="shared" si="111"/>
        <v>3.8441785230103775</v>
      </c>
      <c r="AF105" s="18">
        <f t="shared" si="112"/>
        <v>5.0308765651647214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-2.4356844781016407</v>
      </c>
      <c r="C106" s="18">
        <f t="shared" si="96"/>
        <v>-7.9604118007393421</v>
      </c>
      <c r="D106" s="18">
        <f t="shared" si="96"/>
        <v>11.330196469943798</v>
      </c>
      <c r="E106" s="18">
        <f t="shared" si="96"/>
        <v>0.79561643193710729</v>
      </c>
      <c r="F106" s="18">
        <f t="shared" si="97"/>
        <v>4.1914515867964131</v>
      </c>
      <c r="H106" s="18">
        <f t="shared" si="98"/>
        <v>4.1914515867964131</v>
      </c>
      <c r="I106" s="18">
        <f t="shared" si="99"/>
        <v>4.0032911687421402</v>
      </c>
      <c r="J106" s="18">
        <f t="shared" si="100"/>
        <v>6.7211352627779331</v>
      </c>
      <c r="L106" t="str">
        <f t="shared" si="101"/>
        <v>91 Elementary trades and related occupations</v>
      </c>
      <c r="M106" s="18">
        <f t="shared" si="102"/>
        <v>-2.7597071944120533</v>
      </c>
      <c r="N106" s="18">
        <f t="shared" si="102"/>
        <v>-2.7079628485826679</v>
      </c>
      <c r="O106" s="18">
        <f t="shared" si="102"/>
        <v>5.4608978531470287</v>
      </c>
      <c r="P106" s="18">
        <f t="shared" si="102"/>
        <v>0.44378322089659861</v>
      </c>
      <c r="Q106" s="18">
        <f t="shared" si="103"/>
        <v>2.0890579287366151</v>
      </c>
      <c r="S106" s="18">
        <f t="shared" si="104"/>
        <v>2.0890579287366151</v>
      </c>
      <c r="T106" s="18">
        <f t="shared" si="105"/>
        <v>2.4492396448882126</v>
      </c>
      <c r="U106" s="18">
        <f t="shared" si="106"/>
        <v>4.0009100520670193</v>
      </c>
      <c r="W106" t="str">
        <f t="shared" si="107"/>
        <v>91 Elementary trades and related occupations</v>
      </c>
      <c r="X106" s="18">
        <f t="shared" si="108"/>
        <v>-1.5458792902415142</v>
      </c>
      <c r="Y106" s="18">
        <f t="shared" si="108"/>
        <v>-21.944417246726434</v>
      </c>
      <c r="Z106" s="18">
        <f t="shared" si="108"/>
        <v>25.040403325516579</v>
      </c>
      <c r="AA106" s="18">
        <f t="shared" si="108"/>
        <v>1.2757326261592095</v>
      </c>
      <c r="AB106" s="18">
        <f t="shared" si="109"/>
        <v>8.6476617957923061</v>
      </c>
      <c r="AD106" s="18">
        <f t="shared" si="110"/>
        <v>8.6476617957923061</v>
      </c>
      <c r="AE106" s="18">
        <f t="shared" si="111"/>
        <v>7.623960357758941</v>
      </c>
      <c r="AF106" s="18">
        <f t="shared" si="112"/>
        <v>12.00915685387085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-1.8129263141272167</v>
      </c>
      <c r="C107" s="18">
        <f t="shared" si="96"/>
        <v>-7.3949455226591905</v>
      </c>
      <c r="D107" s="18">
        <f t="shared" si="96"/>
        <v>-2.6220053475144778</v>
      </c>
      <c r="E107" s="18">
        <f t="shared" si="96"/>
        <v>-1.0865284380586759</v>
      </c>
      <c r="F107" s="18">
        <f t="shared" si="97"/>
        <v>-1.6010255848310395</v>
      </c>
      <c r="H107" s="18">
        <f t="shared" si="98"/>
        <v>-1.6010255848310395</v>
      </c>
      <c r="I107" s="18">
        <f t="shared" si="99"/>
        <v>2.262956253394055</v>
      </c>
      <c r="J107" s="18">
        <f t="shared" si="100"/>
        <v>1.1314585504587304</v>
      </c>
      <c r="L107" t="str">
        <f t="shared" si="101"/>
        <v>92 Elementary administration and service occupations</v>
      </c>
      <c r="M107" s="18">
        <f t="shared" si="102"/>
        <v>-3.8566440678757252</v>
      </c>
      <c r="N107" s="18">
        <f t="shared" si="102"/>
        <v>-4.7458652167710058</v>
      </c>
      <c r="O107" s="18">
        <f t="shared" si="102"/>
        <v>-0.75769367674086707</v>
      </c>
      <c r="P107" s="18">
        <f t="shared" si="102"/>
        <v>-0.97671604719593574</v>
      </c>
      <c r="Q107" s="18">
        <f t="shared" si="103"/>
        <v>-0.90376235095394053</v>
      </c>
      <c r="S107" s="18">
        <f t="shared" si="104"/>
        <v>-0.90376235095394053</v>
      </c>
      <c r="T107" s="18">
        <f t="shared" si="105"/>
        <v>2.1062901459879102</v>
      </c>
      <c r="U107" s="18">
        <f t="shared" si="106"/>
        <v>1.4430149015090654</v>
      </c>
      <c r="W107" t="str">
        <f t="shared" si="107"/>
        <v>92 Elementary administration and service occupations</v>
      </c>
      <c r="X107" s="18">
        <f t="shared" si="108"/>
        <v>0.2971928087610376</v>
      </c>
      <c r="Y107" s="18">
        <f t="shared" si="108"/>
        <v>-9.8556533814829308</v>
      </c>
      <c r="Z107" s="18">
        <f t="shared" si="108"/>
        <v>-4.6022511910072339</v>
      </c>
      <c r="AA107" s="18">
        <f t="shared" si="108"/>
        <v>-1.2193131201946428</v>
      </c>
      <c r="AB107" s="18">
        <f t="shared" si="109"/>
        <v>-2.3600826147030074</v>
      </c>
      <c r="AD107" s="18">
        <f t="shared" si="110"/>
        <v>-2.3600826147030074</v>
      </c>
      <c r="AE107" s="18">
        <f t="shared" si="111"/>
        <v>2.4135310133350574</v>
      </c>
      <c r="AF107" s="18">
        <f t="shared" si="112"/>
        <v>0.81200032785961884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1.2064961440545918</v>
      </c>
      <c r="C109" s="26">
        <f>IF(AND(D$6-C$6 &lt;&gt; 0,C35&lt;&gt;0,D35&lt;&gt;0),(EXP(LN(D35/C35)/(D$6-C$6))-1)*100,0)</f>
        <v>-0.28348090313624619</v>
      </c>
      <c r="D109" s="26">
        <f>IF(AND(E$6-D$6 &lt;&gt; 0,D35&lt;&gt;0,E35&lt;&gt;0),(EXP(LN(E35/D35)/(E$6-D$6))-1)*100,0)</f>
        <v>0.26478155132725334</v>
      </c>
      <c r="E109" s="26">
        <f>IF(AND(F$6-E$6 &lt;&gt; 0,E35&lt;&gt;0,F35&lt;&gt;0),(EXP(LN(F35/E35)/(F$6-E$6))-1)*100,0)</f>
        <v>0.25867798237886319</v>
      </c>
      <c r="F109" s="26">
        <f t="shared" ref="F109" si="113">IF(AND(F$6-D$6 &lt;&gt; 0,D35&lt;&gt;0,F35&lt;&gt;0),(EXP(LN(F35/D35)/(F$6-D$6))-1)*100,0)</f>
        <v>0.26071246407701754</v>
      </c>
      <c r="H109" s="26">
        <f t="shared" ref="H109" si="114">IF($F$6-$D$6 &lt;&gt; 0,(EXP(LN(1+(H72/100))/($F$6-$D$6))-1)*100,0)</f>
        <v>0.26071246407701754</v>
      </c>
      <c r="I109" s="26">
        <f>IF(D35&gt;0,((1+(I35/D35))^(1/($F$6-$D$6))-1)*100,0)</f>
        <v>2.6762718016234643</v>
      </c>
      <c r="J109" s="26">
        <f t="shared" ref="J109" si="115">IF($F$6-$D$6 &lt;&gt; 0,(EXP(LN(1+(J72/100))/($F$6-$D$6))-1)*100,0)</f>
        <v>2.8574686818172879</v>
      </c>
      <c r="L109" s="24" t="str">
        <f>L35</f>
        <v>All occupations</v>
      </c>
      <c r="M109" s="26">
        <f>IF(AND(N$6-M$6 &lt;&gt; 0,M35&lt;&gt;0,N35&lt;&gt;0),(EXP(LN(N35/M35)/(N$6-M$6))-1)*100,0)</f>
        <v>0.54684373719027235</v>
      </c>
      <c r="N109" s="26">
        <f>IF(AND(O$6-N$6 &lt;&gt; 0,N35&lt;&gt;0,O35&lt;&gt;0),(EXP(LN(O35/N35)/(O$6-N$6))-1)*100,0)</f>
        <v>0.50459411124024189</v>
      </c>
      <c r="O109" s="26">
        <f>IF(AND(P$6-O$6 &lt;&gt; 0,O35&lt;&gt;0,P35&lt;&gt;0),(EXP(LN(P35/O35)/(P$6-O$6))-1)*100,0)</f>
        <v>0.15236194292407301</v>
      </c>
      <c r="P109" s="26">
        <f>IF(AND(Q$6-P$6 &lt;&gt; 0,P35&lt;&gt;0,Q35&lt;&gt;0),(EXP(LN(Q35/P35)/(Q$6-P$6))-1)*100,0)</f>
        <v>0.16478272243265479</v>
      </c>
      <c r="Q109" s="26">
        <f t="shared" ref="Q109" si="116">IF(AND(Q$6-O$6 &lt;&gt; 0,O35&lt;&gt;0,Q35&lt;&gt;0),(EXP(LN(Q35/O35)/(Q$6-O$6))-1)*100,0)</f>
        <v>0.16064229144916453</v>
      </c>
      <c r="S109" s="26">
        <f t="shared" ref="S109" si="117">IF($F$6-$D$6 &lt;&gt; 0,(EXP(LN(1+(S72/100))/($F$6-$D$6))-1)*100,0)</f>
        <v>0.16064229144916453</v>
      </c>
      <c r="T109" s="26">
        <f t="shared" ref="T109" si="118">IF(O35&gt;0,((1+(T35/O35))^(1/($F$6-$D$6))-1)*100,0)</f>
        <v>2.2779442642451242</v>
      </c>
      <c r="U109" s="26">
        <f t="shared" ref="U109" si="119">IF($F$6-$D$6 &lt;&gt; 0,(EXP(LN(1+(U72/100))/($F$6-$D$6))-1)*100,0)</f>
        <v>2.3955163370792176</v>
      </c>
      <c r="W109" s="24" t="str">
        <f>W35</f>
        <v>All occupations</v>
      </c>
      <c r="X109" s="26">
        <f>IF(AND(Y$6-X$6 &lt;&gt; 0,X35&lt;&gt;0,Y35&lt;&gt;0),(EXP(LN(Y35/X35)/(Y$6-X$6))-1)*100,0)</f>
        <v>1.9358972701482013</v>
      </c>
      <c r="Y109" s="26">
        <f>IF(AND(Z$6-Y$6 &lt;&gt; 0,Y35&lt;&gt;0,Z35&lt;&gt;0),(EXP(LN(Z35/Y35)/(Z$6-Y$6))-1)*100,0)</f>
        <v>-1.1255048792396583</v>
      </c>
      <c r="Z109" s="26">
        <f>IF(AND(AA$6-Z$6 &lt;&gt; 0,Z35&lt;&gt;0,AA35&lt;&gt;0),(EXP(LN(AA35/Z35)/(AA$6-Z$6))-1)*100,0)</f>
        <v>0.38630887453416918</v>
      </c>
      <c r="AA109" s="26">
        <f>IF(AND(AB$6-AA$6 &lt;&gt; 0,AA35&lt;&gt;0,AB35&lt;&gt;0),(EXP(LN(AB35/AA35)/(AB$6-AA$6))-1)*100,0)</f>
        <v>0.35859917984626399</v>
      </c>
      <c r="AB109" s="26">
        <f t="shared" ref="AB109" si="120">IF(AND(AB$6-Z$6 &lt;&gt; 0,Z35&lt;&gt;0,AB35&lt;&gt;0),(EXP(LN(AB35/Z35)/(AB$6-Z$6))-1)*100,0)</f>
        <v>0.3678348947797172</v>
      </c>
      <c r="AD109" s="26">
        <f t="shared" ref="AD109" si="121">IF($F$6-$D$6 &lt;&gt; 0,(EXP(LN(1+(AD72/100))/($F$6-$D$6))-1)*100,0)</f>
        <v>0.3678348947797172</v>
      </c>
      <c r="AE109" s="26">
        <f t="shared" ref="AE109" si="122">IF(Z35&gt;0,((1+(AE35/Z35))^(1/($F$6-$D$6))-1)*100,0)</f>
        <v>3.0857028643675566</v>
      </c>
      <c r="AF109" s="26">
        <f t="shared" ref="AF109" si="123">IF($F$6-$D$6 &lt;&gt; 0,(EXP(LN(1+(AF72/100))/($F$6-$D$6))-1)*100,0)</f>
        <v>3.3283205244419189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Derbyshire and Nottinghamshire (Continued)</v>
      </c>
      <c r="L112" s="19" t="str">
        <f>CONCATENATE(L$1," (Continued)")</f>
        <v>Occupation Table 2.1  Males: Employment Change by Occupation (SOC 2020) and Replacement Demand, 2015-2035, Derbyshire and Nottinghamshire (Continued)</v>
      </c>
      <c r="W112" s="19" t="str">
        <f>CONCATENATE(W$1," (Continued)")</f>
        <v>Occupation Table 2.2  Females: Employment Change by Occupation (SOC 2020) and Replacement Demand, 2015-2035, Derbyshire and Nottinghamshire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13.116784741246164</v>
      </c>
      <c r="C119" s="27">
        <f t="shared" si="125"/>
        <v>3.2231709233837336</v>
      </c>
      <c r="D119" s="27">
        <f t="shared" si="125"/>
        <v>-8.6236962651904321</v>
      </c>
      <c r="E119" s="27">
        <f t="shared" si="125"/>
        <v>5.763429179095823</v>
      </c>
      <c r="F119" s="27">
        <f t="shared" ref="F119:F144" si="126">F8-D8</f>
        <v>-2.8602670860946091</v>
      </c>
      <c r="L119" t="str">
        <f t="shared" ref="L119:L144" si="127">L8</f>
        <v>11 Corporate managers and directors</v>
      </c>
      <c r="M119" s="27">
        <f t="shared" ref="M119:P144" si="128">N8-M8</f>
        <v>6.8153847213598411</v>
      </c>
      <c r="N119" s="27">
        <f t="shared" si="128"/>
        <v>2.3170677164027822</v>
      </c>
      <c r="O119" s="27">
        <f t="shared" si="128"/>
        <v>-7.9523108406646656</v>
      </c>
      <c r="P119" s="27">
        <f t="shared" si="128"/>
        <v>1.6187727637260707</v>
      </c>
      <c r="Q119" s="27">
        <f t="shared" ref="Q119:Q144" si="129">Q8-O8</f>
        <v>-6.3335380769385949</v>
      </c>
      <c r="W119" t="str">
        <f t="shared" ref="W119:W144" si="130">W8</f>
        <v>11 Corporate managers and directors</v>
      </c>
      <c r="X119" s="27">
        <f t="shared" ref="X119:AA144" si="131">Y8-X8</f>
        <v>6.3014000198862306</v>
      </c>
      <c r="Y119" s="27">
        <f t="shared" si="131"/>
        <v>0.90610320698075597</v>
      </c>
      <c r="Z119" s="27">
        <f t="shared" si="131"/>
        <v>-0.67138542452565275</v>
      </c>
      <c r="AA119" s="27">
        <f t="shared" si="131"/>
        <v>4.1446564153698944</v>
      </c>
      <c r="AB119" s="27">
        <f t="shared" ref="AB119:AB144" si="132">AB8-Z8</f>
        <v>3.4732709908442416</v>
      </c>
    </row>
    <row r="120" spans="1:28" x14ac:dyDescent="0.2">
      <c r="A120" t="str">
        <f t="shared" si="124"/>
        <v>12 Other managers and proprietors</v>
      </c>
      <c r="B120" s="27">
        <f t="shared" si="125"/>
        <v>3.2514750990488359</v>
      </c>
      <c r="C120" s="27">
        <f t="shared" si="125"/>
        <v>1.3830825017349753</v>
      </c>
      <c r="D120" s="27">
        <f t="shared" si="125"/>
        <v>0.90871546828496008</v>
      </c>
      <c r="E120" s="27">
        <f t="shared" si="125"/>
        <v>3.9587365149560441</v>
      </c>
      <c r="F120" s="27">
        <f t="shared" si="126"/>
        <v>4.8674519832410041</v>
      </c>
      <c r="L120" t="str">
        <f t="shared" si="127"/>
        <v>12 Other managers and proprietors</v>
      </c>
      <c r="M120" s="27">
        <f t="shared" si="128"/>
        <v>1.4667806613812395</v>
      </c>
      <c r="N120" s="27">
        <f t="shared" si="128"/>
        <v>1.2129376563430725</v>
      </c>
      <c r="O120" s="27">
        <f t="shared" si="128"/>
        <v>2.4337608405581186</v>
      </c>
      <c r="P120" s="27">
        <f t="shared" si="128"/>
        <v>2.9705134649069329</v>
      </c>
      <c r="Q120" s="27">
        <f t="shared" si="129"/>
        <v>5.4042743054650515</v>
      </c>
      <c r="W120" t="str">
        <f t="shared" si="130"/>
        <v>12 Other managers and proprietors</v>
      </c>
      <c r="X120" s="27">
        <f t="shared" si="131"/>
        <v>1.7846944376676213</v>
      </c>
      <c r="Y120" s="27">
        <f t="shared" si="131"/>
        <v>0.17014484539193475</v>
      </c>
      <c r="Z120" s="27">
        <f t="shared" si="131"/>
        <v>-1.5250453722731621</v>
      </c>
      <c r="AA120" s="27">
        <f t="shared" si="131"/>
        <v>0.98822305004910937</v>
      </c>
      <c r="AB120" s="27">
        <f t="shared" si="132"/>
        <v>-0.53682232222405268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10.124469547008808</v>
      </c>
      <c r="C121" s="27">
        <f t="shared" si="125"/>
        <v>2.9899094431092266</v>
      </c>
      <c r="D121" s="27">
        <f t="shared" si="125"/>
        <v>15.026070863170744</v>
      </c>
      <c r="E121" s="27">
        <f t="shared" si="125"/>
        <v>11.757277558605409</v>
      </c>
      <c r="F121" s="27">
        <f t="shared" si="126"/>
        <v>26.783348421776154</v>
      </c>
      <c r="L121" t="str">
        <f t="shared" si="127"/>
        <v>21 Science, research, engineering and technology professionals</v>
      </c>
      <c r="M121" s="27">
        <f t="shared" si="128"/>
        <v>8.7576673650163954</v>
      </c>
      <c r="N121" s="27">
        <f t="shared" si="128"/>
        <v>0.48459231249813683</v>
      </c>
      <c r="O121" s="27">
        <f t="shared" si="128"/>
        <v>10.486189952683574</v>
      </c>
      <c r="P121" s="27">
        <f t="shared" si="128"/>
        <v>7.9776751436734514</v>
      </c>
      <c r="Q121" s="27">
        <f t="shared" si="129"/>
        <v>18.463865096357026</v>
      </c>
      <c r="W121" t="str">
        <f t="shared" si="130"/>
        <v>21 Science, research, engineering and technology professionals</v>
      </c>
      <c r="X121" s="27">
        <f t="shared" si="131"/>
        <v>1.366802181992389</v>
      </c>
      <c r="Y121" s="27">
        <f t="shared" si="131"/>
        <v>2.5053171306111057</v>
      </c>
      <c r="Z121" s="27">
        <f t="shared" si="131"/>
        <v>4.5398809104869429</v>
      </c>
      <c r="AA121" s="27">
        <f t="shared" si="131"/>
        <v>3.7796024149322598</v>
      </c>
      <c r="AB121" s="27">
        <f t="shared" si="132"/>
        <v>8.3194833254192027</v>
      </c>
    </row>
    <row r="122" spans="1:28" x14ac:dyDescent="0.2">
      <c r="A122" t="str">
        <f t="shared" si="124"/>
        <v>22 Health professionals</v>
      </c>
      <c r="B122" s="27">
        <f t="shared" si="125"/>
        <v>6.617826316812355</v>
      </c>
      <c r="C122" s="27">
        <f t="shared" si="125"/>
        <v>1.7822985645736367E-2</v>
      </c>
      <c r="D122" s="27">
        <f t="shared" si="125"/>
        <v>-0.53630307372849728</v>
      </c>
      <c r="E122" s="27">
        <f t="shared" si="125"/>
        <v>3.4150881929727461</v>
      </c>
      <c r="F122" s="27">
        <f t="shared" si="126"/>
        <v>2.8787851192442488</v>
      </c>
      <c r="L122" t="str">
        <f t="shared" si="127"/>
        <v>22 Health professionals</v>
      </c>
      <c r="M122" s="27">
        <f t="shared" si="128"/>
        <v>0.88173880630926504</v>
      </c>
      <c r="N122" s="27">
        <f t="shared" si="128"/>
        <v>1.3976888607357374</v>
      </c>
      <c r="O122" s="27">
        <f t="shared" si="128"/>
        <v>-0.21705803933724432</v>
      </c>
      <c r="P122" s="27">
        <f t="shared" si="128"/>
        <v>0.75267537847789434</v>
      </c>
      <c r="Q122" s="27">
        <f t="shared" si="129"/>
        <v>0.53561733914065002</v>
      </c>
      <c r="W122" t="str">
        <f t="shared" si="130"/>
        <v>22 Health professionals</v>
      </c>
      <c r="X122" s="27">
        <f t="shared" si="131"/>
        <v>5.7360875105030438</v>
      </c>
      <c r="Y122" s="27">
        <f t="shared" si="131"/>
        <v>-1.3798658750899335</v>
      </c>
      <c r="Z122" s="27">
        <f t="shared" si="131"/>
        <v>-0.31924503439124408</v>
      </c>
      <c r="AA122" s="27">
        <f t="shared" si="131"/>
        <v>2.6624128144948216</v>
      </c>
      <c r="AB122" s="27">
        <f t="shared" si="132"/>
        <v>2.3431677801035775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2.8605694482650748</v>
      </c>
      <c r="C123" s="27">
        <f t="shared" si="125"/>
        <v>1.8309114410681033</v>
      </c>
      <c r="D123" s="27">
        <f t="shared" si="125"/>
        <v>-3.0490008980855166</v>
      </c>
      <c r="E123" s="27">
        <f t="shared" si="125"/>
        <v>0.93220935339816435</v>
      </c>
      <c r="F123" s="27">
        <f t="shared" si="126"/>
        <v>-2.1167915446873522</v>
      </c>
      <c r="L123" t="str">
        <f t="shared" si="127"/>
        <v>23 Teaching and other educational professionals</v>
      </c>
      <c r="M123" s="27">
        <f t="shared" si="128"/>
        <v>-0.22814650493596034</v>
      </c>
      <c r="N123" s="27">
        <f t="shared" si="128"/>
        <v>0.68503766031403046</v>
      </c>
      <c r="O123" s="27">
        <f t="shared" si="128"/>
        <v>-0.41908124988086826</v>
      </c>
      <c r="P123" s="27">
        <f t="shared" si="128"/>
        <v>0.38029642607586922</v>
      </c>
      <c r="Q123" s="27">
        <f t="shared" si="129"/>
        <v>-3.8784823804999036E-2</v>
      </c>
      <c r="W123" t="str">
        <f t="shared" si="130"/>
        <v>23 Teaching and other educational professionals</v>
      </c>
      <c r="X123" s="27">
        <f t="shared" si="131"/>
        <v>3.0887159532011275</v>
      </c>
      <c r="Y123" s="27">
        <f t="shared" si="131"/>
        <v>1.1458737807540054</v>
      </c>
      <c r="Z123" s="27">
        <f t="shared" si="131"/>
        <v>-2.629919648204595</v>
      </c>
      <c r="AA123" s="27">
        <f t="shared" si="131"/>
        <v>0.55191292732232711</v>
      </c>
      <c r="AB123" s="27">
        <f t="shared" si="132"/>
        <v>-2.0780067208822679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10.993096323118252</v>
      </c>
      <c r="C124" s="27">
        <f t="shared" si="125"/>
        <v>8.5886906665705922</v>
      </c>
      <c r="D124" s="27">
        <f t="shared" si="125"/>
        <v>2.9213842442452318</v>
      </c>
      <c r="E124" s="27">
        <f t="shared" si="125"/>
        <v>8.4588160524281619</v>
      </c>
      <c r="F124" s="27">
        <f t="shared" si="126"/>
        <v>11.380200296673394</v>
      </c>
      <c r="L124" t="str">
        <f t="shared" si="127"/>
        <v>24 Business, media and public service professionals</v>
      </c>
      <c r="M124" s="27">
        <f t="shared" si="128"/>
        <v>3.619738108637268</v>
      </c>
      <c r="N124" s="27">
        <f t="shared" si="128"/>
        <v>3.8978497669022829</v>
      </c>
      <c r="O124" s="27">
        <f t="shared" si="128"/>
        <v>1.7424127653021131</v>
      </c>
      <c r="P124" s="27">
        <f t="shared" si="128"/>
        <v>3.1197155240294592</v>
      </c>
      <c r="Q124" s="27">
        <f t="shared" si="129"/>
        <v>4.8621282893315723</v>
      </c>
      <c r="W124" t="str">
        <f t="shared" si="130"/>
        <v>24 Business, media and public service professionals</v>
      </c>
      <c r="X124" s="27">
        <f t="shared" si="131"/>
        <v>7.3733582144809908</v>
      </c>
      <c r="Y124" s="27">
        <f t="shared" si="131"/>
        <v>4.6908408996682809</v>
      </c>
      <c r="Z124" s="27">
        <f t="shared" si="131"/>
        <v>1.1789714789431187</v>
      </c>
      <c r="AA124" s="27">
        <f t="shared" si="131"/>
        <v>5.3391005283986743</v>
      </c>
      <c r="AB124" s="27">
        <f t="shared" si="132"/>
        <v>6.518072007341793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3.3485638128810322</v>
      </c>
      <c r="C125" s="27">
        <f t="shared" si="125"/>
        <v>1.9985190426516759</v>
      </c>
      <c r="D125" s="27">
        <f t="shared" si="125"/>
        <v>-1.6537956787523029</v>
      </c>
      <c r="E125" s="27">
        <f t="shared" si="125"/>
        <v>1.495993349284646</v>
      </c>
      <c r="F125" s="27">
        <f t="shared" si="126"/>
        <v>-0.15780232946765693</v>
      </c>
      <c r="L125" t="str">
        <f t="shared" si="127"/>
        <v>31 Science, engineering and technology associate professionals</v>
      </c>
      <c r="M125" s="27">
        <f t="shared" si="128"/>
        <v>2.9460220569572328</v>
      </c>
      <c r="N125" s="27">
        <f t="shared" si="128"/>
        <v>0.90947015531898501</v>
      </c>
      <c r="O125" s="27">
        <f t="shared" si="128"/>
        <v>-1.9607723013901435</v>
      </c>
      <c r="P125" s="27">
        <f t="shared" si="128"/>
        <v>0.50892826257469892</v>
      </c>
      <c r="Q125" s="27">
        <f t="shared" si="129"/>
        <v>-1.4518440388154445</v>
      </c>
      <c r="W125" t="str">
        <f t="shared" si="130"/>
        <v>31 Science, engineering and technology associate professionals</v>
      </c>
      <c r="X125" s="27">
        <f t="shared" si="131"/>
        <v>0.40254175592378783</v>
      </c>
      <c r="Y125" s="27">
        <f t="shared" si="131"/>
        <v>1.0890488873326687</v>
      </c>
      <c r="Z125" s="27">
        <f t="shared" si="131"/>
        <v>0.30697662263783787</v>
      </c>
      <c r="AA125" s="27">
        <f t="shared" si="131"/>
        <v>0.98706508670993909</v>
      </c>
      <c r="AB125" s="27">
        <f t="shared" si="132"/>
        <v>1.294041709347777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2.724669480749089</v>
      </c>
      <c r="C126" s="27">
        <f t="shared" si="125"/>
        <v>0.27935325082636453</v>
      </c>
      <c r="D126" s="27">
        <f t="shared" si="125"/>
        <v>12.356444369979457</v>
      </c>
      <c r="E126" s="27">
        <f t="shared" si="125"/>
        <v>5.9513961809755003</v>
      </c>
      <c r="F126" s="27">
        <f t="shared" si="126"/>
        <v>18.307840550954957</v>
      </c>
      <c r="L126" t="str">
        <f t="shared" si="127"/>
        <v>32 Health and social care associate professionals</v>
      </c>
      <c r="M126" s="27">
        <f t="shared" si="128"/>
        <v>7.5332722692981857E-2</v>
      </c>
      <c r="N126" s="27">
        <f t="shared" si="128"/>
        <v>0.46579022964978289</v>
      </c>
      <c r="O126" s="27">
        <f t="shared" si="128"/>
        <v>1.4724179257077745</v>
      </c>
      <c r="P126" s="27">
        <f t="shared" si="128"/>
        <v>0.79750408368738235</v>
      </c>
      <c r="Q126" s="27">
        <f t="shared" si="129"/>
        <v>2.2699220093951569</v>
      </c>
      <c r="W126" t="str">
        <f t="shared" si="130"/>
        <v>32 Health and social care associate professionals</v>
      </c>
      <c r="X126" s="27">
        <f t="shared" si="131"/>
        <v>2.6493367580561102</v>
      </c>
      <c r="Y126" s="27">
        <f t="shared" si="131"/>
        <v>-0.18643697882340504</v>
      </c>
      <c r="Z126" s="27">
        <f t="shared" si="131"/>
        <v>10.884026444271665</v>
      </c>
      <c r="AA126" s="27">
        <f t="shared" si="131"/>
        <v>5.1538920972881499</v>
      </c>
      <c r="AB126" s="27">
        <f t="shared" si="132"/>
        <v>16.037918541559815</v>
      </c>
    </row>
    <row r="127" spans="1:28" x14ac:dyDescent="0.2">
      <c r="A127" t="str">
        <f t="shared" si="124"/>
        <v>33 Protective service occupations</v>
      </c>
      <c r="B127" s="27">
        <f t="shared" si="125"/>
        <v>-0.28436151516650909</v>
      </c>
      <c r="C127" s="27">
        <f t="shared" si="125"/>
        <v>0.56655203066349102</v>
      </c>
      <c r="D127" s="27">
        <f t="shared" si="125"/>
        <v>-1.7012658461792896</v>
      </c>
      <c r="E127" s="27">
        <f t="shared" si="125"/>
        <v>0.69868548811979636</v>
      </c>
      <c r="F127" s="27">
        <f t="shared" si="126"/>
        <v>-1.0025803580594932</v>
      </c>
      <c r="L127" t="str">
        <f t="shared" si="127"/>
        <v>33 Protective service occupations</v>
      </c>
      <c r="M127" s="27">
        <f t="shared" si="128"/>
        <v>-0.46984510231281185</v>
      </c>
      <c r="N127" s="27">
        <f t="shared" si="128"/>
        <v>0.27880579828180352</v>
      </c>
      <c r="O127" s="27">
        <f t="shared" si="128"/>
        <v>-1.4338274511109965</v>
      </c>
      <c r="P127" s="27">
        <f t="shared" si="128"/>
        <v>-8.1041718311936961E-2</v>
      </c>
      <c r="Q127" s="27">
        <f t="shared" si="129"/>
        <v>-1.5148691694229335</v>
      </c>
      <c r="W127" t="str">
        <f t="shared" si="130"/>
        <v>33 Protective service occupations</v>
      </c>
      <c r="X127" s="27">
        <f t="shared" si="131"/>
        <v>0.18548358714631563</v>
      </c>
      <c r="Y127" s="27">
        <f t="shared" si="131"/>
        <v>0.28774623238168973</v>
      </c>
      <c r="Z127" s="27">
        <f t="shared" si="131"/>
        <v>-0.26743839506830103</v>
      </c>
      <c r="AA127" s="27">
        <f t="shared" si="131"/>
        <v>0.77972720643173155</v>
      </c>
      <c r="AB127" s="27">
        <f t="shared" si="132"/>
        <v>0.51228881136343052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-0.41258707400913863</v>
      </c>
      <c r="C128" s="27">
        <f t="shared" si="125"/>
        <v>0.55910044647953683</v>
      </c>
      <c r="D128" s="27">
        <f t="shared" si="125"/>
        <v>-2.1711943167110839</v>
      </c>
      <c r="E128" s="27">
        <f t="shared" si="125"/>
        <v>0.71067712446152598</v>
      </c>
      <c r="F128" s="27">
        <f t="shared" si="126"/>
        <v>-1.4605171922495579</v>
      </c>
      <c r="L128" t="str">
        <f t="shared" si="127"/>
        <v>34 Culture, media and sports occupations</v>
      </c>
      <c r="M128" s="27">
        <f t="shared" si="128"/>
        <v>-1.1501872660716002</v>
      </c>
      <c r="N128" s="27">
        <f t="shared" si="128"/>
        <v>-2.5241022667248814E-2</v>
      </c>
      <c r="O128" s="27">
        <f t="shared" si="128"/>
        <v>-1.22168831957379</v>
      </c>
      <c r="P128" s="27">
        <f t="shared" si="128"/>
        <v>0.32385242767453537</v>
      </c>
      <c r="Q128" s="27">
        <f t="shared" si="129"/>
        <v>-0.89783589189925461</v>
      </c>
      <c r="W128" t="str">
        <f t="shared" si="130"/>
        <v>34 Culture, media and sports occupations</v>
      </c>
      <c r="X128" s="27">
        <f t="shared" si="131"/>
        <v>0.73760019206246596</v>
      </c>
      <c r="Y128" s="27">
        <f t="shared" si="131"/>
        <v>0.58434146914679985</v>
      </c>
      <c r="Z128" s="27">
        <f t="shared" si="131"/>
        <v>-0.949505997137293</v>
      </c>
      <c r="AA128" s="27">
        <f t="shared" si="131"/>
        <v>0.38682469678699327</v>
      </c>
      <c r="AB128" s="27">
        <f t="shared" si="132"/>
        <v>-0.56268130035029973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3.8374034935217765</v>
      </c>
      <c r="C129" s="27">
        <f t="shared" si="125"/>
        <v>3.4099738769849424</v>
      </c>
      <c r="D129" s="27">
        <f t="shared" si="125"/>
        <v>-0.11737343438304748</v>
      </c>
      <c r="E129" s="27">
        <f t="shared" si="125"/>
        <v>3.0509407435042419</v>
      </c>
      <c r="F129" s="27">
        <f t="shared" si="126"/>
        <v>2.9335673091211945</v>
      </c>
      <c r="L129" t="str">
        <f t="shared" si="127"/>
        <v>35 Business and public service associate professionals</v>
      </c>
      <c r="M129" s="27">
        <f t="shared" si="128"/>
        <v>0.97432982113224043</v>
      </c>
      <c r="N129" s="27">
        <f t="shared" si="128"/>
        <v>2.2730379041564532</v>
      </c>
      <c r="O129" s="27">
        <f t="shared" si="128"/>
        <v>-0.53446902702914656</v>
      </c>
      <c r="P129" s="27">
        <f t="shared" si="128"/>
        <v>0.29694611761755851</v>
      </c>
      <c r="Q129" s="27">
        <f t="shared" si="129"/>
        <v>-0.23752290941158805</v>
      </c>
      <c r="W129" t="str">
        <f t="shared" si="130"/>
        <v>35 Business and public service associate professionals</v>
      </c>
      <c r="X129" s="27">
        <f t="shared" si="131"/>
        <v>2.8630736723895112</v>
      </c>
      <c r="Y129" s="27">
        <f t="shared" si="131"/>
        <v>1.1369359728283861</v>
      </c>
      <c r="Z129" s="27">
        <f t="shared" si="131"/>
        <v>0.41709559264620211</v>
      </c>
      <c r="AA129" s="27">
        <f t="shared" si="131"/>
        <v>2.7539946258866763</v>
      </c>
      <c r="AB129" s="27">
        <f t="shared" si="132"/>
        <v>3.1710902185328784</v>
      </c>
    </row>
    <row r="130" spans="1:28" x14ac:dyDescent="0.2">
      <c r="A130" t="str">
        <f t="shared" si="124"/>
        <v>41 Administrative occupations</v>
      </c>
      <c r="B130" s="27">
        <f t="shared" si="125"/>
        <v>-0.58323661651618863</v>
      </c>
      <c r="C130" s="27">
        <f t="shared" si="125"/>
        <v>3.8525501134065223</v>
      </c>
      <c r="D130" s="27">
        <f t="shared" si="125"/>
        <v>1.3245991952919951</v>
      </c>
      <c r="E130" s="27">
        <f t="shared" si="125"/>
        <v>-2.3205221159939242</v>
      </c>
      <c r="F130" s="27">
        <f t="shared" si="126"/>
        <v>-0.99592292070192912</v>
      </c>
      <c r="L130" t="str">
        <f t="shared" si="127"/>
        <v>41 Administrative occupations</v>
      </c>
      <c r="M130" s="27">
        <f t="shared" si="128"/>
        <v>-1.2174181509263349</v>
      </c>
      <c r="N130" s="27">
        <f t="shared" si="128"/>
        <v>4.169130274336208</v>
      </c>
      <c r="O130" s="27">
        <f t="shared" si="128"/>
        <v>1.0262959003334835</v>
      </c>
      <c r="P130" s="27">
        <f t="shared" si="128"/>
        <v>2.2752796250213585</v>
      </c>
      <c r="Q130" s="27">
        <f t="shared" si="129"/>
        <v>3.301575525354842</v>
      </c>
      <c r="W130" t="str">
        <f t="shared" si="130"/>
        <v>41 Administrative occupations</v>
      </c>
      <c r="X130" s="27">
        <f t="shared" si="131"/>
        <v>0.63418153440997571</v>
      </c>
      <c r="Y130" s="27">
        <f t="shared" si="131"/>
        <v>-0.31658016092950447</v>
      </c>
      <c r="Z130" s="27">
        <f t="shared" si="131"/>
        <v>0.29830329495840147</v>
      </c>
      <c r="AA130" s="27">
        <f t="shared" si="131"/>
        <v>-4.5958017410153928</v>
      </c>
      <c r="AB130" s="27">
        <f t="shared" si="132"/>
        <v>-4.2974984460569914</v>
      </c>
    </row>
    <row r="131" spans="1:28" x14ac:dyDescent="0.2">
      <c r="A131" t="str">
        <f t="shared" si="124"/>
        <v>42 Secretarial and related occupations</v>
      </c>
      <c r="B131" s="27">
        <f t="shared" si="125"/>
        <v>-0.86392368847379331</v>
      </c>
      <c r="C131" s="27">
        <f t="shared" si="125"/>
        <v>-0.29246804245514113</v>
      </c>
      <c r="D131" s="27">
        <f t="shared" si="125"/>
        <v>-1.5550806915479427</v>
      </c>
      <c r="E131" s="27">
        <f t="shared" si="125"/>
        <v>-4.7662184000584915</v>
      </c>
      <c r="F131" s="27">
        <f t="shared" si="126"/>
        <v>-6.3212990916064342</v>
      </c>
      <c r="L131" t="str">
        <f t="shared" si="127"/>
        <v>42 Secretarial and related occupations</v>
      </c>
      <c r="M131" s="27">
        <f t="shared" si="128"/>
        <v>-0.45587417232032701</v>
      </c>
      <c r="N131" s="27">
        <f t="shared" si="128"/>
        <v>4.8893792727966678E-2</v>
      </c>
      <c r="O131" s="27">
        <f t="shared" si="128"/>
        <v>-0.1832249214199051</v>
      </c>
      <c r="P131" s="27">
        <f t="shared" si="128"/>
        <v>0.21185743062090645</v>
      </c>
      <c r="Q131" s="27">
        <f t="shared" si="129"/>
        <v>2.8632509201001355E-2</v>
      </c>
      <c r="W131" t="str">
        <f t="shared" si="130"/>
        <v>42 Secretarial and related occupations</v>
      </c>
      <c r="X131" s="27">
        <f t="shared" si="131"/>
        <v>-0.40804951615346852</v>
      </c>
      <c r="Y131" s="27">
        <f t="shared" si="131"/>
        <v>-0.34136183518310759</v>
      </c>
      <c r="Z131" s="27">
        <f t="shared" si="131"/>
        <v>-1.3718557701280396</v>
      </c>
      <c r="AA131" s="27">
        <f t="shared" si="131"/>
        <v>-4.9780758306794013</v>
      </c>
      <c r="AB131" s="27">
        <f t="shared" si="132"/>
        <v>-6.3499316008074409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0.88931693683437629</v>
      </c>
      <c r="C132" s="27">
        <f t="shared" si="125"/>
        <v>2.5529445117050091</v>
      </c>
      <c r="D132" s="27">
        <f t="shared" si="125"/>
        <v>-0.92576502595538201</v>
      </c>
      <c r="E132" s="27">
        <f t="shared" si="125"/>
        <v>0.30037555557453999</v>
      </c>
      <c r="F132" s="27">
        <f t="shared" si="126"/>
        <v>-0.62538947038084203</v>
      </c>
      <c r="L132" t="str">
        <f t="shared" si="127"/>
        <v>51 Skilled agricultural and related trades</v>
      </c>
      <c r="M132" s="27">
        <f t="shared" si="128"/>
        <v>-0.29493019615404137</v>
      </c>
      <c r="N132" s="27">
        <f t="shared" si="128"/>
        <v>2.5760306537792967</v>
      </c>
      <c r="O132" s="27">
        <f t="shared" si="128"/>
        <v>-0.98633760599962628</v>
      </c>
      <c r="P132" s="27">
        <f t="shared" si="128"/>
        <v>-6.8400139581795472E-2</v>
      </c>
      <c r="Q132" s="27">
        <f t="shared" si="129"/>
        <v>-1.0547377455814217</v>
      </c>
      <c r="W132" t="str">
        <f t="shared" si="130"/>
        <v>51 Skilled agricultural and related trades</v>
      </c>
      <c r="X132" s="27">
        <f t="shared" si="131"/>
        <v>1.1842471329884203</v>
      </c>
      <c r="Y132" s="27">
        <f t="shared" si="131"/>
        <v>-2.3086142074298266E-2</v>
      </c>
      <c r="Z132" s="27">
        <f t="shared" si="131"/>
        <v>6.0572580044249147E-2</v>
      </c>
      <c r="AA132" s="27">
        <f t="shared" si="131"/>
        <v>0.36877569515633191</v>
      </c>
      <c r="AB132" s="27">
        <f t="shared" si="132"/>
        <v>0.42934827520058105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0.84493101754276978</v>
      </c>
      <c r="C133" s="27">
        <f t="shared" si="125"/>
        <v>-6.0368228491420624</v>
      </c>
      <c r="D133" s="27">
        <f t="shared" si="125"/>
        <v>-1.2948475102663721</v>
      </c>
      <c r="E133" s="27">
        <f t="shared" si="125"/>
        <v>-2.8276619435308703</v>
      </c>
      <c r="F133" s="27">
        <f t="shared" si="126"/>
        <v>-4.1225094537972424</v>
      </c>
      <c r="L133" t="str">
        <f t="shared" si="127"/>
        <v>52 Skilled metal, electrical and electronic trades</v>
      </c>
      <c r="M133" s="27">
        <f t="shared" si="128"/>
        <v>0.43475817645308013</v>
      </c>
      <c r="N133" s="27">
        <f t="shared" si="128"/>
        <v>-5.7500106251743759</v>
      </c>
      <c r="O133" s="27">
        <f t="shared" si="128"/>
        <v>-1.8310168387129195</v>
      </c>
      <c r="P133" s="27">
        <f t="shared" si="128"/>
        <v>-3.1450213764588923</v>
      </c>
      <c r="Q133" s="27">
        <f t="shared" si="129"/>
        <v>-4.9760382151718119</v>
      </c>
      <c r="W133" t="str">
        <f t="shared" si="130"/>
        <v>52 Skilled metal, electrical and electronic trades</v>
      </c>
      <c r="X133" s="27">
        <f t="shared" si="131"/>
        <v>0.41017284108967667</v>
      </c>
      <c r="Y133" s="27">
        <f t="shared" si="131"/>
        <v>-0.28681222396761241</v>
      </c>
      <c r="Z133" s="27">
        <f t="shared" si="131"/>
        <v>0.53616932844654641</v>
      </c>
      <c r="AA133" s="27">
        <f t="shared" si="131"/>
        <v>0.31735943292795898</v>
      </c>
      <c r="AB133" s="27">
        <f t="shared" si="132"/>
        <v>0.8535287613745054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0.21533889968921471</v>
      </c>
      <c r="C134" s="27">
        <f t="shared" si="125"/>
        <v>-5.784086850093864</v>
      </c>
      <c r="D134" s="27">
        <f t="shared" si="125"/>
        <v>-0.75550728206371076</v>
      </c>
      <c r="E134" s="27">
        <f t="shared" si="125"/>
        <v>-3.0808627302888461</v>
      </c>
      <c r="F134" s="27">
        <f t="shared" si="126"/>
        <v>-3.8363700123525568</v>
      </c>
      <c r="L134" t="str">
        <f t="shared" si="127"/>
        <v>53 Skilled construction and building trades</v>
      </c>
      <c r="M134" s="27">
        <f t="shared" si="128"/>
        <v>0.13838378285198516</v>
      </c>
      <c r="N134" s="27">
        <f t="shared" si="128"/>
        <v>-5.7725798522362481</v>
      </c>
      <c r="O134" s="27">
        <f t="shared" si="128"/>
        <v>-0.60759143302842844</v>
      </c>
      <c r="P134" s="27">
        <f t="shared" si="128"/>
        <v>-3.0725285786952021</v>
      </c>
      <c r="Q134" s="27">
        <f t="shared" si="129"/>
        <v>-3.6801200117236306</v>
      </c>
      <c r="W134" t="str">
        <f t="shared" si="130"/>
        <v>53 Skilled construction and building trades</v>
      </c>
      <c r="X134" s="27">
        <f t="shared" si="131"/>
        <v>7.695511683719336E-2</v>
      </c>
      <c r="Y134" s="27">
        <f t="shared" si="131"/>
        <v>-1.1506997857607559E-2</v>
      </c>
      <c r="Z134" s="27">
        <f t="shared" si="131"/>
        <v>-0.14791584903527841</v>
      </c>
      <c r="AA134" s="27">
        <f t="shared" si="131"/>
        <v>-8.3341515936342647E-3</v>
      </c>
      <c r="AB134" s="27">
        <f t="shared" si="132"/>
        <v>-0.15625000062891267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-2.4517201768350816</v>
      </c>
      <c r="C135" s="27">
        <f t="shared" si="125"/>
        <v>-0.66913863888950331</v>
      </c>
      <c r="D135" s="27">
        <f t="shared" si="125"/>
        <v>-1.3395011151470015E-2</v>
      </c>
      <c r="E135" s="27">
        <f t="shared" si="125"/>
        <v>-1.4249417725263651</v>
      </c>
      <c r="F135" s="27">
        <f t="shared" si="126"/>
        <v>-1.4383367836778351</v>
      </c>
      <c r="L135" t="str">
        <f t="shared" si="127"/>
        <v>54 Textiles, printing and other skilled trades</v>
      </c>
      <c r="M135" s="27">
        <f t="shared" si="128"/>
        <v>-2.1747669290674239</v>
      </c>
      <c r="N135" s="27">
        <f t="shared" si="128"/>
        <v>-0.56192983570135091</v>
      </c>
      <c r="O135" s="27">
        <f t="shared" si="128"/>
        <v>0.24619588407913007</v>
      </c>
      <c r="P135" s="27">
        <f t="shared" si="128"/>
        <v>-0.88589316171814403</v>
      </c>
      <c r="Q135" s="27">
        <f t="shared" si="129"/>
        <v>-0.63969727763901396</v>
      </c>
      <c r="W135" t="str">
        <f t="shared" si="130"/>
        <v>54 Textiles, printing and other skilled trades</v>
      </c>
      <c r="X135" s="27">
        <f t="shared" si="131"/>
        <v>-0.27695324776766661</v>
      </c>
      <c r="Y135" s="27">
        <f t="shared" si="131"/>
        <v>-0.10720880318814885</v>
      </c>
      <c r="Z135" s="27">
        <f t="shared" si="131"/>
        <v>-0.25959089523061074</v>
      </c>
      <c r="AA135" s="27">
        <f t="shared" si="131"/>
        <v>-0.53904861080819089</v>
      </c>
      <c r="AB135" s="27">
        <f t="shared" si="132"/>
        <v>-0.79863950603880163</v>
      </c>
    </row>
    <row r="136" spans="1:28" x14ac:dyDescent="0.2">
      <c r="A136" t="str">
        <f t="shared" si="124"/>
        <v>61 Caring personal service occupations</v>
      </c>
      <c r="B136" s="27">
        <f t="shared" si="125"/>
        <v>2.8002281248098058</v>
      </c>
      <c r="C136" s="27">
        <f t="shared" si="125"/>
        <v>-3.6260253465935932</v>
      </c>
      <c r="D136" s="27">
        <f t="shared" si="125"/>
        <v>3.9330795444632685</v>
      </c>
      <c r="E136" s="27">
        <f t="shared" si="125"/>
        <v>6.7684584979444509</v>
      </c>
      <c r="F136" s="27">
        <f t="shared" si="126"/>
        <v>10.701538042407719</v>
      </c>
      <c r="L136" t="str">
        <f t="shared" si="127"/>
        <v>61 Caring personal service occupations</v>
      </c>
      <c r="M136" s="27">
        <f t="shared" si="128"/>
        <v>0.61929498596597377</v>
      </c>
      <c r="N136" s="27">
        <f t="shared" si="128"/>
        <v>3.7093459566564846E-2</v>
      </c>
      <c r="O136" s="27">
        <f t="shared" si="128"/>
        <v>2.859729114332028</v>
      </c>
      <c r="P136" s="27">
        <f t="shared" si="128"/>
        <v>2.7922640598609441</v>
      </c>
      <c r="Q136" s="27">
        <f t="shared" si="129"/>
        <v>5.6519931741929721</v>
      </c>
      <c r="W136" t="str">
        <f t="shared" si="130"/>
        <v>61 Caring personal service occupations</v>
      </c>
      <c r="X136" s="27">
        <f t="shared" si="131"/>
        <v>2.1809331388438267</v>
      </c>
      <c r="Y136" s="27">
        <f t="shared" si="131"/>
        <v>-3.6631188061600994</v>
      </c>
      <c r="Z136" s="27">
        <f t="shared" si="131"/>
        <v>1.073350430131228</v>
      </c>
      <c r="AA136" s="27">
        <f t="shared" si="131"/>
        <v>3.9761944380835104</v>
      </c>
      <c r="AB136" s="27">
        <f t="shared" si="132"/>
        <v>5.0495448682147384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5.6210515383206214</v>
      </c>
      <c r="C137" s="27">
        <f t="shared" si="125"/>
        <v>-1.310562563723888</v>
      </c>
      <c r="D137" s="27">
        <f t="shared" si="125"/>
        <v>-1.6923598479522362</v>
      </c>
      <c r="E137" s="27">
        <f t="shared" si="125"/>
        <v>0.19661596258420744</v>
      </c>
      <c r="F137" s="27">
        <f t="shared" si="126"/>
        <v>-1.4957438853680287</v>
      </c>
      <c r="L137" t="str">
        <f t="shared" si="127"/>
        <v>62 Leisure, travel and related personal service occupations</v>
      </c>
      <c r="M137" s="27">
        <f t="shared" si="128"/>
        <v>0.81275225827414577</v>
      </c>
      <c r="N137" s="27">
        <f t="shared" si="128"/>
        <v>-0.2164065022999937</v>
      </c>
      <c r="O137" s="27">
        <f t="shared" si="128"/>
        <v>-0.3409454786545929</v>
      </c>
      <c r="P137" s="27">
        <f t="shared" si="128"/>
        <v>0.49675060131818771</v>
      </c>
      <c r="Q137" s="27">
        <f t="shared" si="129"/>
        <v>0.15580512266359481</v>
      </c>
      <c r="W137" t="str">
        <f t="shared" si="130"/>
        <v>62 Leisure, travel and related personal service occupations</v>
      </c>
      <c r="X137" s="27">
        <f t="shared" si="131"/>
        <v>4.8082992800464446</v>
      </c>
      <c r="Y137" s="27">
        <f t="shared" si="131"/>
        <v>-1.0941560614238632</v>
      </c>
      <c r="Z137" s="27">
        <f t="shared" si="131"/>
        <v>-1.3514143692976504</v>
      </c>
      <c r="AA137" s="27">
        <f t="shared" si="131"/>
        <v>-0.30013463873396162</v>
      </c>
      <c r="AB137" s="27">
        <f t="shared" si="132"/>
        <v>-1.651549008031612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-0.24857658180565056</v>
      </c>
      <c r="C138" s="27">
        <f t="shared" si="125"/>
        <v>0.23176987099588719</v>
      </c>
      <c r="D138" s="27">
        <f t="shared" si="125"/>
        <v>-0.25802548377810663</v>
      </c>
      <c r="E138" s="27">
        <f t="shared" si="125"/>
        <v>0.10640063580489634</v>
      </c>
      <c r="F138" s="27">
        <f t="shared" si="126"/>
        <v>-0.1516248479732103</v>
      </c>
      <c r="L138" t="str">
        <f t="shared" si="127"/>
        <v>63 Community and civil enforcement occupations</v>
      </c>
      <c r="M138" s="27">
        <f t="shared" si="128"/>
        <v>-0.28932268019553564</v>
      </c>
      <c r="N138" s="27">
        <f t="shared" si="128"/>
        <v>0.27268615056153822</v>
      </c>
      <c r="O138" s="27">
        <f t="shared" si="128"/>
        <v>-0.33466430415954518</v>
      </c>
      <c r="P138" s="27">
        <f t="shared" si="128"/>
        <v>0.10980065379792514</v>
      </c>
      <c r="Q138" s="27">
        <f t="shared" si="129"/>
        <v>-0.22486365036162004</v>
      </c>
      <c r="W138" t="str">
        <f t="shared" si="130"/>
        <v>63 Community and civil enforcement occupations</v>
      </c>
      <c r="X138" s="27">
        <f t="shared" si="131"/>
        <v>4.0746098389885133E-2</v>
      </c>
      <c r="Y138" s="27">
        <f t="shared" si="131"/>
        <v>-4.0916279565650193E-2</v>
      </c>
      <c r="Z138" s="27">
        <f t="shared" si="131"/>
        <v>7.6638820381439043E-2</v>
      </c>
      <c r="AA138" s="27">
        <f t="shared" si="131"/>
        <v>-3.4000179930300245E-3</v>
      </c>
      <c r="AB138" s="27">
        <f t="shared" si="132"/>
        <v>7.3238802388409019E-2</v>
      </c>
    </row>
    <row r="139" spans="1:28" x14ac:dyDescent="0.2">
      <c r="A139" t="str">
        <f t="shared" si="124"/>
        <v>71 Sales occupations</v>
      </c>
      <c r="B139" s="27">
        <f t="shared" si="125"/>
        <v>-6.0909712144106294</v>
      </c>
      <c r="C139" s="27">
        <f t="shared" si="125"/>
        <v>-2.2460653694711539</v>
      </c>
      <c r="D139" s="27">
        <f t="shared" si="125"/>
        <v>-1.8830435264847978</v>
      </c>
      <c r="E139" s="27">
        <f t="shared" si="125"/>
        <v>-2.0079331431383878</v>
      </c>
      <c r="F139" s="27">
        <f t="shared" si="126"/>
        <v>-3.8909766696231856</v>
      </c>
      <c r="L139" t="str">
        <f t="shared" si="127"/>
        <v>71 Sales occupations</v>
      </c>
      <c r="M139" s="27">
        <f t="shared" si="128"/>
        <v>-1.2956701293277249</v>
      </c>
      <c r="N139" s="27">
        <f t="shared" si="128"/>
        <v>-0.32801137171880157</v>
      </c>
      <c r="O139" s="27">
        <f t="shared" si="128"/>
        <v>-0.5840629993204125</v>
      </c>
      <c r="P139" s="27">
        <f t="shared" si="128"/>
        <v>-0.32318567477848248</v>
      </c>
      <c r="Q139" s="27">
        <f t="shared" si="129"/>
        <v>-0.90724867409889498</v>
      </c>
      <c r="W139" t="str">
        <f t="shared" si="130"/>
        <v>71 Sales occupations</v>
      </c>
      <c r="X139" s="27">
        <f t="shared" si="131"/>
        <v>-4.7953010850828619</v>
      </c>
      <c r="Y139" s="27">
        <f t="shared" si="131"/>
        <v>-1.918053997752537</v>
      </c>
      <c r="Z139" s="27">
        <f t="shared" si="131"/>
        <v>-1.298980527164332</v>
      </c>
      <c r="AA139" s="27">
        <f t="shared" si="131"/>
        <v>-1.6847474683599373</v>
      </c>
      <c r="AB139" s="27">
        <f t="shared" si="132"/>
        <v>-2.9837279955242693</v>
      </c>
    </row>
    <row r="140" spans="1:28" x14ac:dyDescent="0.2">
      <c r="A140" t="str">
        <f t="shared" si="124"/>
        <v>72 Customer service occupations</v>
      </c>
      <c r="B140" s="27">
        <f t="shared" si="125"/>
        <v>0.65128426047435894</v>
      </c>
      <c r="C140" s="27">
        <f t="shared" si="125"/>
        <v>0.34353101543694819</v>
      </c>
      <c r="D140" s="27">
        <f t="shared" si="125"/>
        <v>1.6231810550517629</v>
      </c>
      <c r="E140" s="27">
        <f t="shared" si="125"/>
        <v>1.8766387978629524</v>
      </c>
      <c r="F140" s="27">
        <f t="shared" si="126"/>
        <v>3.4998198529147153</v>
      </c>
      <c r="L140" t="str">
        <f t="shared" si="127"/>
        <v>72 Customer service occupations</v>
      </c>
      <c r="M140" s="27">
        <f t="shared" si="128"/>
        <v>-0.61050862783607851</v>
      </c>
      <c r="N140" s="27">
        <f t="shared" si="128"/>
        <v>0.9031331019375326</v>
      </c>
      <c r="O140" s="27">
        <f t="shared" si="128"/>
        <v>1.3518980885306506</v>
      </c>
      <c r="P140" s="27">
        <f t="shared" si="128"/>
        <v>0.852086268239586</v>
      </c>
      <c r="Q140" s="27">
        <f t="shared" si="129"/>
        <v>2.2039843567702366</v>
      </c>
      <c r="W140" t="str">
        <f t="shared" si="130"/>
        <v>72 Customer service occupations</v>
      </c>
      <c r="X140" s="27">
        <f t="shared" si="131"/>
        <v>1.261792888310449</v>
      </c>
      <c r="Y140" s="27">
        <f t="shared" si="131"/>
        <v>-0.55960208650065013</v>
      </c>
      <c r="Z140" s="27">
        <f t="shared" si="131"/>
        <v>0.27128296652118777</v>
      </c>
      <c r="AA140" s="27">
        <f t="shared" si="131"/>
        <v>1.0245525296233478</v>
      </c>
      <c r="AB140" s="27">
        <f t="shared" si="132"/>
        <v>1.2958354961445355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-0.38339437757022665</v>
      </c>
      <c r="C141" s="27">
        <f t="shared" si="125"/>
        <v>-5.4045717437712995</v>
      </c>
      <c r="D141" s="27">
        <f t="shared" si="125"/>
        <v>0.8771610390905451</v>
      </c>
      <c r="E141" s="27">
        <f t="shared" si="125"/>
        <v>-2.723438966018378</v>
      </c>
      <c r="F141" s="27">
        <f t="shared" si="126"/>
        <v>-1.8462779269278329</v>
      </c>
      <c r="L141" t="str">
        <f t="shared" si="127"/>
        <v>81 Process, plant and machine operatives</v>
      </c>
      <c r="M141" s="27">
        <f t="shared" si="128"/>
        <v>-1.1497683659094236</v>
      </c>
      <c r="N141" s="27">
        <f t="shared" si="128"/>
        <v>-3.2729923501127622</v>
      </c>
      <c r="O141" s="27">
        <f t="shared" si="128"/>
        <v>-0.47104905779106332</v>
      </c>
      <c r="P141" s="27">
        <f t="shared" si="128"/>
        <v>-3.123862963766836</v>
      </c>
      <c r="Q141" s="27">
        <f t="shared" si="129"/>
        <v>-3.5949120215578994</v>
      </c>
      <c r="W141" t="str">
        <f t="shared" si="130"/>
        <v>81 Process, plant and machine operatives</v>
      </c>
      <c r="X141" s="27">
        <f t="shared" si="131"/>
        <v>0.7663739883391294</v>
      </c>
      <c r="Y141" s="27">
        <f t="shared" si="131"/>
        <v>-2.131579393658475</v>
      </c>
      <c r="Z141" s="27">
        <f t="shared" si="131"/>
        <v>1.3482100968816173</v>
      </c>
      <c r="AA141" s="27">
        <f t="shared" si="131"/>
        <v>0.40042399774841009</v>
      </c>
      <c r="AB141" s="27">
        <f t="shared" si="132"/>
        <v>1.7486340946300274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4.0310310187101379</v>
      </c>
      <c r="C142" s="27">
        <f t="shared" si="125"/>
        <v>-0.64957418301544578</v>
      </c>
      <c r="D142" s="27">
        <f t="shared" si="125"/>
        <v>-0.48290504514566379</v>
      </c>
      <c r="E142" s="27">
        <f t="shared" si="125"/>
        <v>-1.9345335345335855</v>
      </c>
      <c r="F142" s="27">
        <f t="shared" si="126"/>
        <v>-2.4174385796792492</v>
      </c>
      <c r="L142" t="str">
        <f t="shared" si="127"/>
        <v>82 Transport and mobile machine drivers and operatives</v>
      </c>
      <c r="M142" s="27">
        <f t="shared" si="128"/>
        <v>3.7605255451147741</v>
      </c>
      <c r="N142" s="27">
        <f t="shared" si="128"/>
        <v>-0.51478910970985936</v>
      </c>
      <c r="O142" s="27">
        <f t="shared" si="128"/>
        <v>-0.98827436798626422</v>
      </c>
      <c r="P142" s="27">
        <f t="shared" si="128"/>
        <v>-2.1385109917464646</v>
      </c>
      <c r="Q142" s="27">
        <f t="shared" si="129"/>
        <v>-3.1267853597327289</v>
      </c>
      <c r="W142" t="str">
        <f t="shared" si="130"/>
        <v>82 Transport and mobile machine drivers and operatives</v>
      </c>
      <c r="X142" s="27">
        <f t="shared" si="131"/>
        <v>0.27050547359538646</v>
      </c>
      <c r="Y142" s="27">
        <f t="shared" si="131"/>
        <v>-0.13478507330560463</v>
      </c>
      <c r="Z142" s="27">
        <f t="shared" si="131"/>
        <v>0.50536932284061598</v>
      </c>
      <c r="AA142" s="27">
        <f t="shared" si="131"/>
        <v>0.20397745721287963</v>
      </c>
      <c r="AB142" s="27">
        <f t="shared" si="132"/>
        <v>0.70934678005349561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-2.140512261339655</v>
      </c>
      <c r="C143" s="27">
        <f t="shared" si="125"/>
        <v>-1.6437460138162763</v>
      </c>
      <c r="D143" s="27">
        <f t="shared" si="125"/>
        <v>13.498881876679814</v>
      </c>
      <c r="E143" s="27">
        <f t="shared" si="125"/>
        <v>2.6806639175016684</v>
      </c>
      <c r="F143" s="27">
        <f t="shared" si="126"/>
        <v>16.179545794181482</v>
      </c>
      <c r="L143" t="str">
        <f t="shared" si="127"/>
        <v>91 Elementary trades and related occupations</v>
      </c>
      <c r="M143" s="27">
        <f t="shared" si="128"/>
        <v>-1.7779749603933848</v>
      </c>
      <c r="N143" s="27">
        <f t="shared" si="128"/>
        <v>-0.40648866220840496</v>
      </c>
      <c r="O143" s="27">
        <f t="shared" si="128"/>
        <v>4.4476135179030294</v>
      </c>
      <c r="P143" s="27">
        <f t="shared" si="128"/>
        <v>0.86258149396271833</v>
      </c>
      <c r="Q143" s="27">
        <f t="shared" si="129"/>
        <v>5.3101950118657477</v>
      </c>
      <c r="W143" t="str">
        <f t="shared" si="130"/>
        <v>91 Elementary trades and related occupations</v>
      </c>
      <c r="X143" s="27">
        <f t="shared" si="131"/>
        <v>-0.36253730094626224</v>
      </c>
      <c r="Y143" s="27">
        <f t="shared" si="131"/>
        <v>-1.2372573516079006</v>
      </c>
      <c r="Z143" s="27">
        <f t="shared" si="131"/>
        <v>9.0512683587767668</v>
      </c>
      <c r="AA143" s="27">
        <f t="shared" si="131"/>
        <v>1.8180824235389874</v>
      </c>
      <c r="AB143" s="27">
        <f t="shared" si="132"/>
        <v>10.869350782315754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-7.4467565529064075</v>
      </c>
      <c r="C144" s="27">
        <f t="shared" si="125"/>
        <v>-7.2528205196891093</v>
      </c>
      <c r="D144" s="27">
        <f t="shared" si="125"/>
        <v>-11.29895871888219</v>
      </c>
      <c r="E144" s="27">
        <f t="shared" si="125"/>
        <v>-8.2302904989867045</v>
      </c>
      <c r="F144" s="27">
        <f t="shared" si="126"/>
        <v>-19.529249217868895</v>
      </c>
      <c r="L144" t="str">
        <f t="shared" si="127"/>
        <v>92 Elementary administration and service occupations</v>
      </c>
      <c r="M144" s="27">
        <f t="shared" si="128"/>
        <v>-8.0467450343384925</v>
      </c>
      <c r="N144" s="27">
        <f t="shared" si="128"/>
        <v>-2.2415297728140047</v>
      </c>
      <c r="O144" s="27">
        <f t="shared" si="128"/>
        <v>-1.6787863721050726</v>
      </c>
      <c r="P144" s="27">
        <f t="shared" si="128"/>
        <v>-4.0490771065145523</v>
      </c>
      <c r="Q144" s="27">
        <f t="shared" si="129"/>
        <v>-5.727863478619625</v>
      </c>
      <c r="W144" t="str">
        <f t="shared" si="130"/>
        <v>92 Elementary administration and service occupations</v>
      </c>
      <c r="X144" s="27">
        <f t="shared" si="131"/>
        <v>0.59998848143203531</v>
      </c>
      <c r="Y144" s="27">
        <f t="shared" si="131"/>
        <v>-5.0112907468750834</v>
      </c>
      <c r="Z144" s="27">
        <f t="shared" si="131"/>
        <v>-9.6201723467771387</v>
      </c>
      <c r="AA144" s="27">
        <f t="shared" si="131"/>
        <v>-4.1812133924720456</v>
      </c>
      <c r="AB144" s="27">
        <f t="shared" si="132"/>
        <v>-13.801385739249184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51.021999999999252</v>
      </c>
      <c r="C146" s="29">
        <f t="shared" ref="C146" si="133">D35-C35</f>
        <v>-3.0879999999986012</v>
      </c>
      <c r="D146" s="29">
        <f>E35-D35</f>
        <v>14.45699999999988</v>
      </c>
      <c r="E146" s="29">
        <f>F35-E35</f>
        <v>28.805999999999358</v>
      </c>
      <c r="F146" s="29">
        <f t="shared" ref="F146" si="134">F35-D35</f>
        <v>43.262999999999238</v>
      </c>
      <c r="L146" s="24" t="str">
        <f>L35</f>
        <v>All occupations</v>
      </c>
      <c r="M146" s="29">
        <f>N35-M35</f>
        <v>12.141550892357373</v>
      </c>
      <c r="N146" s="29">
        <f t="shared" ref="N146" si="135">O35-N35</f>
        <v>2.8392663888690777</v>
      </c>
      <c r="O146" s="29">
        <f>P35-O35</f>
        <v>4.3213533812651121</v>
      </c>
      <c r="P146" s="29">
        <f>Q35-P35</f>
        <v>9.4599780136933305</v>
      </c>
      <c r="Q146" s="29">
        <f t="shared" ref="Q146" si="136">Q35-O35</f>
        <v>13.781331394958443</v>
      </c>
      <c r="W146" s="24" t="str">
        <f>W35</f>
        <v>All occupations</v>
      </c>
      <c r="X146" s="29">
        <f>Y35-X35</f>
        <v>38.88044910764188</v>
      </c>
      <c r="Y146" s="29">
        <f t="shared" ref="Y146" si="137">Z35-Y35</f>
        <v>-5.9272663888679062</v>
      </c>
      <c r="Z146" s="29">
        <f>AA35-Z35</f>
        <v>10.13564661873454</v>
      </c>
      <c r="AA146" s="29">
        <f>AB35-AA35</f>
        <v>19.346021986306368</v>
      </c>
      <c r="AB146" s="29">
        <f t="shared" ref="AB146" si="138">AB35-Z35</f>
        <v>29.481668605040909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65.405732437443106</v>
      </c>
      <c r="C153" s="11">
        <f t="shared" ref="C153:F153" si="143">C8</f>
        <v>78.52251717868927</v>
      </c>
      <c r="D153" s="11">
        <f t="shared" si="143"/>
        <v>81.745688102073004</v>
      </c>
      <c r="E153" s="11">
        <f t="shared" si="143"/>
        <v>73.121991836882572</v>
      </c>
      <c r="F153" s="11">
        <f t="shared" si="143"/>
        <v>78.885421015978395</v>
      </c>
      <c r="H153" s="40">
        <f>IF(D$151-B$151 &lt;&gt; 0,(EXP(LN(D153/B153)/(D$151-B$151))-1)*100,0)</f>
        <v>4.5610192610243905</v>
      </c>
      <c r="I153" s="40">
        <f>IF(F$151-D$151 &lt;&gt; 0,(EXP(LN(F153/D153)/(F$151-D$151))-1)*100,0)</f>
        <v>-0.23716252874707022</v>
      </c>
      <c r="L153" s="10" t="str">
        <f>L8</f>
        <v>11 Corporate managers and directors</v>
      </c>
      <c r="M153" s="11">
        <f>M8</f>
        <v>47.262332662725072</v>
      </c>
      <c r="N153" s="11">
        <f t="shared" ref="N153:Q153" si="144">N8</f>
        <v>54.077717384084913</v>
      </c>
      <c r="O153" s="11">
        <f t="shared" si="144"/>
        <v>56.394785100487695</v>
      </c>
      <c r="P153" s="11">
        <f t="shared" si="144"/>
        <v>48.44247425982303</v>
      </c>
      <c r="Q153" s="11">
        <f t="shared" si="144"/>
        <v>50.0612470235491</v>
      </c>
      <c r="S153" s="40">
        <f>IF(O$151-M$151 &lt;&gt; 0,(EXP(LN(O153/M153)/(O$151-M$151))-1)*100,0)</f>
        <v>3.5964226225562612</v>
      </c>
      <c r="T153" s="40">
        <f>IF(Q$151-O$151 &lt;&gt; 0,(EXP(LN(Q153/O153)/(Q$151-O$151))-1)*100,0)</f>
        <v>-0.79105122561381469</v>
      </c>
      <c r="W153" s="10" t="str">
        <f>W8</f>
        <v>11 Corporate managers and directors</v>
      </c>
      <c r="X153" s="11">
        <f>X8</f>
        <v>18.143399774718116</v>
      </c>
      <c r="Y153" s="11">
        <f t="shared" ref="Y153:AB153" si="145">Y8</f>
        <v>24.444799794604346</v>
      </c>
      <c r="Z153" s="11">
        <f t="shared" si="145"/>
        <v>25.350903001585102</v>
      </c>
      <c r="AA153" s="11">
        <f t="shared" si="145"/>
        <v>24.67951757705945</v>
      </c>
      <c r="AB153" s="11">
        <f t="shared" si="145"/>
        <v>28.824173992429344</v>
      </c>
      <c r="AD153" s="40">
        <f>IF(Z$151-X$151 &lt;&gt; 0,(EXP(LN(Z153/X153)/(Z$151-X$151))-1)*100,0)</f>
        <v>6.9190158819531833</v>
      </c>
      <c r="AE153" s="40">
        <f>IF(AB$151-Z$151 &lt;&gt; 0,(EXP(LN(AB153/Z153)/(AB$151-Z$151))-1)*100,0)</f>
        <v>0.85967455305280271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31.453763421940938</v>
      </c>
      <c r="C154" s="11">
        <f t="shared" ref="C154:F178" si="146">C9</f>
        <v>34.705238520989774</v>
      </c>
      <c r="D154" s="11">
        <f t="shared" si="146"/>
        <v>36.088321022724749</v>
      </c>
      <c r="E154" s="11">
        <f t="shared" si="146"/>
        <v>36.997036491009709</v>
      </c>
      <c r="F154" s="11">
        <f t="shared" si="146"/>
        <v>40.955773005965753</v>
      </c>
      <c r="H154" s="40">
        <f t="shared" ref="H154:H177" si="147">IF(D$151-B$151 &lt;&gt; 0,(EXP(LN(D154/B154)/(D$151-B$151))-1)*100,0)</f>
        <v>2.7871471194641062</v>
      </c>
      <c r="I154" s="40">
        <f t="shared" ref="I154:I180" si="148">IF(F$151-D$151 &lt;&gt; 0,(EXP(LN(F154/D154)/(F$151-D$151))-1)*100,0)</f>
        <v>0.84705727696428035</v>
      </c>
      <c r="L154" s="10" t="str">
        <f t="shared" ref="L154:Q154" si="149">L9</f>
        <v>12 Other managers and proprietors</v>
      </c>
      <c r="M154" s="11">
        <f t="shared" si="149"/>
        <v>20.131571872380597</v>
      </c>
      <c r="N154" s="11">
        <f t="shared" si="149"/>
        <v>21.598352533761837</v>
      </c>
      <c r="O154" s="11">
        <f t="shared" si="149"/>
        <v>22.811290190104909</v>
      </c>
      <c r="P154" s="11">
        <f t="shared" si="149"/>
        <v>25.245051030663028</v>
      </c>
      <c r="Q154" s="11">
        <f t="shared" si="149"/>
        <v>28.215564495569961</v>
      </c>
      <c r="S154" s="40">
        <f t="shared" ref="S154:S177" si="150">IF(O$151-M$151 &lt;&gt; 0,(EXP(LN(O154/M154)/(O$151-M$151))-1)*100,0)</f>
        <v>2.530820469701256</v>
      </c>
      <c r="T154" s="40">
        <f t="shared" ref="T154:T177" si="151">IF(Q$151-O$151 &lt;&gt; 0,(EXP(LN(Q154/O154)/(Q$151-O$151))-1)*100,0)</f>
        <v>1.4275479254534762</v>
      </c>
      <c r="W154" s="10" t="str">
        <f t="shared" ref="W154:AB154" si="152">W9</f>
        <v>12 Other managers and proprietors</v>
      </c>
      <c r="X154" s="11">
        <f t="shared" si="152"/>
        <v>11.3221915495603</v>
      </c>
      <c r="Y154" s="11">
        <f t="shared" si="152"/>
        <v>13.106885987227921</v>
      </c>
      <c r="Z154" s="11">
        <f t="shared" si="152"/>
        <v>13.277030832619856</v>
      </c>
      <c r="AA154" s="11">
        <f t="shared" si="152"/>
        <v>11.751985460346694</v>
      </c>
      <c r="AB154" s="11">
        <f t="shared" si="152"/>
        <v>12.740208510395803</v>
      </c>
      <c r="AD154" s="40">
        <f t="shared" ref="AD154:AD177" si="153">IF(Z$151-X$151 &lt;&gt; 0,(EXP(LN(Z154/X154)/(Z$151-X$151))-1)*100,0)</f>
        <v>3.2366951141137967</v>
      </c>
      <c r="AE154" s="40">
        <f t="shared" ref="AE154:AE177" si="154">IF(AB$151-Z$151 &lt;&gt; 0,(EXP(LN(AB154/Z154)/(AB$151-Z$151))-1)*100,0)</f>
        <v>-0.27477194606039257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54.742143590962762</v>
      </c>
      <c r="C155" s="11">
        <f t="shared" si="146"/>
        <v>64.866613137971569</v>
      </c>
      <c r="D155" s="11">
        <f t="shared" si="146"/>
        <v>67.856522581080796</v>
      </c>
      <c r="E155" s="11">
        <f t="shared" si="146"/>
        <v>82.88259344425154</v>
      </c>
      <c r="F155" s="11">
        <f t="shared" si="146"/>
        <v>94.63987100285695</v>
      </c>
      <c r="H155" s="40">
        <f t="shared" si="147"/>
        <v>4.3888131868566438</v>
      </c>
      <c r="I155" s="40">
        <f t="shared" si="148"/>
        <v>2.2426669515187569</v>
      </c>
      <c r="L155" s="10" t="str">
        <f t="shared" ref="L155:Q155" si="155">L10</f>
        <v>21 Science, research, engineering and technology professionals</v>
      </c>
      <c r="M155" s="11">
        <f t="shared" si="155"/>
        <v>45.813084503162408</v>
      </c>
      <c r="N155" s="11">
        <f t="shared" si="155"/>
        <v>54.570751868178803</v>
      </c>
      <c r="O155" s="11">
        <f t="shared" si="155"/>
        <v>55.05534418067694</v>
      </c>
      <c r="P155" s="11">
        <f t="shared" si="155"/>
        <v>65.541534133360514</v>
      </c>
      <c r="Q155" s="11">
        <f t="shared" si="155"/>
        <v>73.519209277033966</v>
      </c>
      <c r="S155" s="40">
        <f t="shared" si="150"/>
        <v>3.7437613545944215</v>
      </c>
      <c r="T155" s="40">
        <f t="shared" si="151"/>
        <v>1.9467588582773754</v>
      </c>
      <c r="W155" s="10" t="str">
        <f t="shared" ref="W155:AB155" si="156">W10</f>
        <v>21 Science, research, engineering and technology professionals</v>
      </c>
      <c r="X155" s="11">
        <f t="shared" si="156"/>
        <v>8.9290590878004252</v>
      </c>
      <c r="Y155" s="11">
        <f t="shared" si="156"/>
        <v>10.295861269792814</v>
      </c>
      <c r="Z155" s="11">
        <f t="shared" si="156"/>
        <v>12.80117840040392</v>
      </c>
      <c r="AA155" s="11">
        <f t="shared" si="156"/>
        <v>17.341059310890863</v>
      </c>
      <c r="AB155" s="11">
        <f t="shared" si="156"/>
        <v>21.120661725823123</v>
      </c>
      <c r="AD155" s="40">
        <f t="shared" si="153"/>
        <v>7.4703963686959307</v>
      </c>
      <c r="AE155" s="40">
        <f t="shared" si="154"/>
        <v>3.3944366750951582</v>
      </c>
    </row>
    <row r="156" spans="1:31" x14ac:dyDescent="0.2">
      <c r="A156" s="10" t="str">
        <f t="shared" si="142"/>
        <v>22 Health professionals</v>
      </c>
      <c r="B156" s="11">
        <f t="shared" si="142"/>
        <v>40.533681161571707</v>
      </c>
      <c r="C156" s="11">
        <f t="shared" si="146"/>
        <v>47.151507478384062</v>
      </c>
      <c r="D156" s="11">
        <f t="shared" si="146"/>
        <v>47.169330464029798</v>
      </c>
      <c r="E156" s="11">
        <f t="shared" si="146"/>
        <v>46.633027390301301</v>
      </c>
      <c r="F156" s="11">
        <f t="shared" si="146"/>
        <v>50.048115583274047</v>
      </c>
      <c r="H156" s="40">
        <f t="shared" si="147"/>
        <v>3.0786525881415949</v>
      </c>
      <c r="I156" s="40">
        <f t="shared" si="148"/>
        <v>0.39572058963674994</v>
      </c>
      <c r="L156" s="10" t="str">
        <f t="shared" ref="L156:Q156" si="157">L11</f>
        <v>22 Health professionals</v>
      </c>
      <c r="M156" s="11">
        <f t="shared" si="157"/>
        <v>10.524196380671047</v>
      </c>
      <c r="N156" s="11">
        <f t="shared" si="157"/>
        <v>11.405935186980312</v>
      </c>
      <c r="O156" s="11">
        <f t="shared" si="157"/>
        <v>12.803624047716049</v>
      </c>
      <c r="P156" s="11">
        <f t="shared" si="157"/>
        <v>12.586566008378805</v>
      </c>
      <c r="Q156" s="11">
        <f t="shared" si="157"/>
        <v>13.339241386856699</v>
      </c>
      <c r="S156" s="40">
        <f t="shared" si="150"/>
        <v>3.9989115529413644</v>
      </c>
      <c r="T156" s="40">
        <f t="shared" si="151"/>
        <v>0.27358631107572418</v>
      </c>
      <c r="W156" s="10" t="str">
        <f t="shared" ref="W156:AB156" si="158">W11</f>
        <v>22 Health professionals</v>
      </c>
      <c r="X156" s="11">
        <f t="shared" si="158"/>
        <v>30.009484780900681</v>
      </c>
      <c r="Y156" s="11">
        <f t="shared" si="158"/>
        <v>35.745572291403725</v>
      </c>
      <c r="Z156" s="11">
        <f t="shared" si="158"/>
        <v>34.365706416313792</v>
      </c>
      <c r="AA156" s="11">
        <f t="shared" si="158"/>
        <v>34.046461381922548</v>
      </c>
      <c r="AB156" s="11">
        <f t="shared" si="158"/>
        <v>36.708874196417369</v>
      </c>
      <c r="AD156" s="40">
        <f t="shared" si="153"/>
        <v>2.7479929552747695</v>
      </c>
      <c r="AE156" s="40">
        <f t="shared" si="154"/>
        <v>0.4406973532787628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37.875357259923994</v>
      </c>
      <c r="C157" s="11">
        <f t="shared" si="146"/>
        <v>40.735926708189069</v>
      </c>
      <c r="D157" s="11">
        <f t="shared" si="146"/>
        <v>42.566838149257173</v>
      </c>
      <c r="E157" s="11">
        <f t="shared" si="146"/>
        <v>39.517837251171656</v>
      </c>
      <c r="F157" s="11">
        <f t="shared" si="146"/>
        <v>40.45004660456982</v>
      </c>
      <c r="H157" s="40">
        <f t="shared" si="147"/>
        <v>2.3629824048097436</v>
      </c>
      <c r="I157" s="40">
        <f t="shared" si="148"/>
        <v>-0.33947386190270601</v>
      </c>
      <c r="L157" s="10" t="str">
        <f t="shared" ref="L157:Q157" si="159">L12</f>
        <v>23 Teaching and other educational professionals</v>
      </c>
      <c r="M157" s="11">
        <f t="shared" si="159"/>
        <v>15.38065623826226</v>
      </c>
      <c r="N157" s="11">
        <f t="shared" si="159"/>
        <v>15.152509733326299</v>
      </c>
      <c r="O157" s="11">
        <f t="shared" si="159"/>
        <v>15.83754739364033</v>
      </c>
      <c r="P157" s="11">
        <f t="shared" si="159"/>
        <v>15.418466143759462</v>
      </c>
      <c r="Q157" s="11">
        <f t="shared" si="159"/>
        <v>15.798762569835331</v>
      </c>
      <c r="S157" s="40">
        <f t="shared" si="150"/>
        <v>0.58717528923268869</v>
      </c>
      <c r="T157" s="40">
        <f t="shared" si="151"/>
        <v>-1.6344794338274404E-2</v>
      </c>
      <c r="W157" s="10" t="str">
        <f t="shared" ref="W157:AB157" si="160">W12</f>
        <v>23 Teaching and other educational professionals</v>
      </c>
      <c r="X157" s="11">
        <f t="shared" si="160"/>
        <v>22.494701021661669</v>
      </c>
      <c r="Y157" s="11">
        <f t="shared" si="160"/>
        <v>25.583416974862796</v>
      </c>
      <c r="Z157" s="11">
        <f t="shared" si="160"/>
        <v>26.729290755616802</v>
      </c>
      <c r="AA157" s="11">
        <f t="shared" si="160"/>
        <v>24.099371107412207</v>
      </c>
      <c r="AB157" s="11">
        <f t="shared" si="160"/>
        <v>24.651284034734534</v>
      </c>
      <c r="AD157" s="40">
        <f t="shared" si="153"/>
        <v>3.5097934519813467</v>
      </c>
      <c r="AE157" s="40">
        <f t="shared" si="154"/>
        <v>-0.53808713929375251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52.583956265443184</v>
      </c>
      <c r="C158" s="11">
        <f t="shared" si="146"/>
        <v>63.577052588561436</v>
      </c>
      <c r="D158" s="11">
        <f t="shared" si="146"/>
        <v>72.165743255132028</v>
      </c>
      <c r="E158" s="11">
        <f t="shared" si="146"/>
        <v>75.08712749937726</v>
      </c>
      <c r="F158" s="11">
        <f t="shared" si="146"/>
        <v>83.545943551805422</v>
      </c>
      <c r="H158" s="40">
        <f t="shared" si="147"/>
        <v>6.5357987076717361</v>
      </c>
      <c r="I158" s="40">
        <f t="shared" si="148"/>
        <v>0.9809887197151701</v>
      </c>
      <c r="L158" s="10" t="str">
        <f t="shared" ref="L158:Q158" si="161">L13</f>
        <v>24 Business, media and public service professionals</v>
      </c>
      <c r="M158" s="11">
        <f t="shared" si="161"/>
        <v>30.847287028580229</v>
      </c>
      <c r="N158" s="11">
        <f t="shared" si="161"/>
        <v>34.467025137217497</v>
      </c>
      <c r="O158" s="11">
        <f t="shared" si="161"/>
        <v>38.36487490411978</v>
      </c>
      <c r="P158" s="11">
        <f t="shared" si="161"/>
        <v>40.107287669421893</v>
      </c>
      <c r="Q158" s="11">
        <f t="shared" si="161"/>
        <v>43.227003193451353</v>
      </c>
      <c r="S158" s="40">
        <f t="shared" si="150"/>
        <v>4.4583983080705103</v>
      </c>
      <c r="T158" s="40">
        <f t="shared" si="151"/>
        <v>0.79865939720897838</v>
      </c>
      <c r="W158" s="10" t="str">
        <f t="shared" ref="W158:AB158" si="162">W13</f>
        <v>24 Business, media and public service professionals</v>
      </c>
      <c r="X158" s="11">
        <f t="shared" si="162"/>
        <v>21.736669236862934</v>
      </c>
      <c r="Y158" s="11">
        <f t="shared" si="162"/>
        <v>29.110027451343925</v>
      </c>
      <c r="Z158" s="11">
        <f t="shared" si="162"/>
        <v>33.800868351012205</v>
      </c>
      <c r="AA158" s="11">
        <f t="shared" si="162"/>
        <v>34.979839829955324</v>
      </c>
      <c r="AB158" s="11">
        <f t="shared" si="162"/>
        <v>40.318940358353998</v>
      </c>
      <c r="AD158" s="40">
        <f t="shared" si="153"/>
        <v>9.2312672435890484</v>
      </c>
      <c r="AE158" s="40">
        <f t="shared" si="154"/>
        <v>1.1825025932593158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16.699365855338669</v>
      </c>
      <c r="C159" s="11">
        <f t="shared" si="146"/>
        <v>20.047929668219702</v>
      </c>
      <c r="D159" s="11">
        <f t="shared" si="146"/>
        <v>22.046448710871378</v>
      </c>
      <c r="E159" s="11">
        <f t="shared" si="146"/>
        <v>20.392653032119075</v>
      </c>
      <c r="F159" s="11">
        <f t="shared" si="146"/>
        <v>21.888646381403721</v>
      </c>
      <c r="H159" s="40">
        <f t="shared" si="147"/>
        <v>5.7128380935741907</v>
      </c>
      <c r="I159" s="40">
        <f t="shared" si="148"/>
        <v>-4.7878270745360663E-2</v>
      </c>
      <c r="L159" s="10" t="str">
        <f t="shared" ref="L159:Q159" si="163">L14</f>
        <v>31 Science, engineering and technology associate professionals</v>
      </c>
      <c r="M159" s="11">
        <f t="shared" si="163"/>
        <v>12.504569475822784</v>
      </c>
      <c r="N159" s="11">
        <f t="shared" si="163"/>
        <v>15.450591532780017</v>
      </c>
      <c r="O159" s="11">
        <f t="shared" si="163"/>
        <v>16.360061688099002</v>
      </c>
      <c r="P159" s="11">
        <f t="shared" si="163"/>
        <v>14.399289386708858</v>
      </c>
      <c r="Q159" s="11">
        <f t="shared" si="163"/>
        <v>14.908217649283557</v>
      </c>
      <c r="S159" s="40">
        <f t="shared" si="150"/>
        <v>5.5220545820859668</v>
      </c>
      <c r="T159" s="40">
        <f t="shared" si="151"/>
        <v>-0.61762163335585818</v>
      </c>
      <c r="W159" s="10" t="str">
        <f t="shared" ref="W159:AB159" si="164">W14</f>
        <v>31 Science, engineering and technology associate professionals</v>
      </c>
      <c r="X159" s="11">
        <f t="shared" si="164"/>
        <v>4.1947963795159202</v>
      </c>
      <c r="Y159" s="11">
        <f t="shared" si="164"/>
        <v>4.597338135439708</v>
      </c>
      <c r="Z159" s="11">
        <f t="shared" si="164"/>
        <v>5.6863870227723767</v>
      </c>
      <c r="AA159" s="11">
        <f t="shared" si="164"/>
        <v>5.9933636454102146</v>
      </c>
      <c r="AB159" s="11">
        <f t="shared" si="164"/>
        <v>6.9804287321201537</v>
      </c>
      <c r="AD159" s="40">
        <f t="shared" si="153"/>
        <v>6.2735299219277785</v>
      </c>
      <c r="AE159" s="40">
        <f t="shared" si="154"/>
        <v>1.3762865535017044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17.982129557731106</v>
      </c>
      <c r="C160" s="11">
        <f t="shared" si="146"/>
        <v>20.706799038480195</v>
      </c>
      <c r="D160" s="11">
        <f t="shared" si="146"/>
        <v>20.98615228930656</v>
      </c>
      <c r="E160" s="11">
        <f t="shared" si="146"/>
        <v>33.342596659286016</v>
      </c>
      <c r="F160" s="11">
        <f t="shared" si="146"/>
        <v>39.293992840261517</v>
      </c>
      <c r="H160" s="40">
        <f t="shared" si="147"/>
        <v>3.1379130833029345</v>
      </c>
      <c r="I160" s="40">
        <f t="shared" si="148"/>
        <v>4.2700438325758316</v>
      </c>
      <c r="L160" s="10" t="str">
        <f t="shared" ref="L160:Q160" si="165">L15</f>
        <v>32 Health and social care associate professionals</v>
      </c>
      <c r="M160" s="11">
        <f t="shared" si="165"/>
        <v>3.829843062810864</v>
      </c>
      <c r="N160" s="11">
        <f t="shared" si="165"/>
        <v>3.9051757855038458</v>
      </c>
      <c r="O160" s="11">
        <f t="shared" si="165"/>
        <v>4.3709660151536287</v>
      </c>
      <c r="P160" s="11">
        <f t="shared" si="165"/>
        <v>5.8433839408614032</v>
      </c>
      <c r="Q160" s="11">
        <f t="shared" si="165"/>
        <v>6.6408880245487856</v>
      </c>
      <c r="S160" s="40">
        <f t="shared" si="150"/>
        <v>2.6784467532663614</v>
      </c>
      <c r="T160" s="40">
        <f>IF(Q$151-O$151 &lt;&gt; 0,(EXP(LN(Q160/O160)/(Q$151-O$151))-1)*100,0)</f>
        <v>2.8276510716126468</v>
      </c>
      <c r="W160" s="10" t="str">
        <f t="shared" ref="W160:AB160" si="166">W15</f>
        <v>32 Health and social care associate professionals</v>
      </c>
      <c r="X160" s="11">
        <f t="shared" si="166"/>
        <v>14.152286494920238</v>
      </c>
      <c r="Y160" s="11">
        <f t="shared" si="166"/>
        <v>16.801623252976349</v>
      </c>
      <c r="Z160" s="11">
        <f t="shared" si="166"/>
        <v>16.615186274152943</v>
      </c>
      <c r="AA160" s="11">
        <f t="shared" si="166"/>
        <v>27.499212718424609</v>
      </c>
      <c r="AB160" s="11">
        <f t="shared" si="166"/>
        <v>32.653104815712759</v>
      </c>
      <c r="AD160" s="40">
        <f t="shared" si="153"/>
        <v>3.2608559225589806</v>
      </c>
      <c r="AE160" s="40">
        <f t="shared" si="154"/>
        <v>4.6071294129176987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12.948957502687925</v>
      </c>
      <c r="C161" s="11">
        <f t="shared" si="146"/>
        <v>12.664595987521416</v>
      </c>
      <c r="D161" s="11">
        <f t="shared" si="146"/>
        <v>13.231148018184907</v>
      </c>
      <c r="E161" s="11">
        <f t="shared" si="146"/>
        <v>11.529882172005617</v>
      </c>
      <c r="F161" s="11">
        <f t="shared" si="146"/>
        <v>12.228567660125414</v>
      </c>
      <c r="H161" s="40">
        <f t="shared" si="147"/>
        <v>0.4321001730545504</v>
      </c>
      <c r="I161" s="40">
        <f t="shared" si="148"/>
        <v>-0.52394872389072145</v>
      </c>
      <c r="L161" s="10" t="str">
        <f t="shared" ref="L161:Q161" si="167">L16</f>
        <v>33 Protective service occupations</v>
      </c>
      <c r="M161" s="11">
        <f t="shared" si="167"/>
        <v>10.766816350182523</v>
      </c>
      <c r="N161" s="11">
        <f t="shared" si="167"/>
        <v>10.296971247869712</v>
      </c>
      <c r="O161" s="11">
        <f t="shared" si="167"/>
        <v>10.575777046151515</v>
      </c>
      <c r="P161" s="11">
        <f t="shared" si="167"/>
        <v>9.1419495950405185</v>
      </c>
      <c r="Q161" s="11">
        <f t="shared" si="167"/>
        <v>9.0609078767285816</v>
      </c>
      <c r="S161" s="40">
        <f t="shared" si="150"/>
        <v>-0.357412598836504</v>
      </c>
      <c r="T161" s="40">
        <f t="shared" si="151"/>
        <v>-1.0253529089658597</v>
      </c>
      <c r="W161" s="10" t="str">
        <f t="shared" ref="W161:AB161" si="168">W16</f>
        <v>33 Protective service occupations</v>
      </c>
      <c r="X161" s="11">
        <f t="shared" si="168"/>
        <v>2.182141152505396</v>
      </c>
      <c r="Y161" s="11">
        <f t="shared" si="168"/>
        <v>2.3676247396517116</v>
      </c>
      <c r="Z161" s="11">
        <f t="shared" si="168"/>
        <v>2.6553709720334013</v>
      </c>
      <c r="AA161" s="11">
        <f t="shared" si="168"/>
        <v>2.3879325769651003</v>
      </c>
      <c r="AB161" s="11">
        <f t="shared" si="168"/>
        <v>3.1676597833968319</v>
      </c>
      <c r="AD161" s="40">
        <f t="shared" si="153"/>
        <v>4.0036240503362519</v>
      </c>
      <c r="AE161" s="40">
        <f t="shared" si="154"/>
        <v>1.1830007916911578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14.68302041818391</v>
      </c>
      <c r="C162" s="11">
        <f t="shared" si="146"/>
        <v>14.270433344174771</v>
      </c>
      <c r="D162" s="11">
        <f t="shared" si="146"/>
        <v>14.829533790654308</v>
      </c>
      <c r="E162" s="11">
        <f t="shared" si="146"/>
        <v>12.658339473943224</v>
      </c>
      <c r="F162" s="11">
        <f t="shared" si="146"/>
        <v>13.36901659840475</v>
      </c>
      <c r="H162" s="40">
        <f t="shared" si="147"/>
        <v>0.19877662266671869</v>
      </c>
      <c r="I162" s="40">
        <f t="shared" si="148"/>
        <v>-0.68882255443308837</v>
      </c>
      <c r="L162" s="10" t="str">
        <f t="shared" ref="L162:Q162" si="169">L17</f>
        <v>34 Culture, media and sports occupations</v>
      </c>
      <c r="M162" s="11">
        <f t="shared" si="169"/>
        <v>8.6764655539209627</v>
      </c>
      <c r="N162" s="11">
        <f t="shared" si="169"/>
        <v>7.5262782878493626</v>
      </c>
      <c r="O162" s="11">
        <f t="shared" si="169"/>
        <v>7.5010372651821138</v>
      </c>
      <c r="P162" s="11">
        <f t="shared" si="169"/>
        <v>6.2793489456083238</v>
      </c>
      <c r="Q162" s="11">
        <f t="shared" si="169"/>
        <v>6.6032013732828592</v>
      </c>
      <c r="S162" s="40">
        <f t="shared" si="150"/>
        <v>-2.8694841533311033</v>
      </c>
      <c r="T162" s="40">
        <f t="shared" si="151"/>
        <v>-0.84630996282707427</v>
      </c>
      <c r="W162" s="10" t="str">
        <f t="shared" ref="W162:AB162" si="170">W17</f>
        <v>34 Culture, media and sports occupations</v>
      </c>
      <c r="X162" s="11">
        <f t="shared" si="170"/>
        <v>6.0065548642629301</v>
      </c>
      <c r="Y162" s="11">
        <f t="shared" si="170"/>
        <v>6.744155056325396</v>
      </c>
      <c r="Z162" s="11">
        <f t="shared" si="170"/>
        <v>7.3284965254721959</v>
      </c>
      <c r="AA162" s="11">
        <f t="shared" si="170"/>
        <v>6.3789905283349029</v>
      </c>
      <c r="AB162" s="11">
        <f t="shared" si="170"/>
        <v>6.7658152251218961</v>
      </c>
      <c r="AD162" s="40">
        <f t="shared" si="153"/>
        <v>4.0585781904191487</v>
      </c>
      <c r="AE162" s="40">
        <f t="shared" si="154"/>
        <v>-0.5311684297871988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56.099525670599647</v>
      </c>
      <c r="C163" s="11">
        <f t="shared" si="146"/>
        <v>59.936929164121423</v>
      </c>
      <c r="D163" s="11">
        <f t="shared" si="146"/>
        <v>63.346903041106366</v>
      </c>
      <c r="E163" s="11">
        <f t="shared" si="146"/>
        <v>63.229529606723318</v>
      </c>
      <c r="F163" s="11">
        <f t="shared" si="146"/>
        <v>66.28047035022756</v>
      </c>
      <c r="H163" s="40">
        <f t="shared" si="147"/>
        <v>2.459737683224783</v>
      </c>
      <c r="I163" s="40">
        <f t="shared" si="148"/>
        <v>0.30225099238017084</v>
      </c>
      <c r="L163" s="10" t="str">
        <f t="shared" ref="L163:Q163" si="171">L18</f>
        <v>35 Business and public service associate professionals</v>
      </c>
      <c r="M163" s="11">
        <f t="shared" si="171"/>
        <v>31.215457775848346</v>
      </c>
      <c r="N163" s="11">
        <f t="shared" si="171"/>
        <v>32.189787596980587</v>
      </c>
      <c r="O163" s="11">
        <f t="shared" si="171"/>
        <v>34.46282550113704</v>
      </c>
      <c r="P163" s="11">
        <f t="shared" si="171"/>
        <v>33.928356474107893</v>
      </c>
      <c r="Q163" s="11">
        <f t="shared" si="171"/>
        <v>34.225302591725452</v>
      </c>
      <c r="S163" s="40">
        <f t="shared" si="150"/>
        <v>1.9990752976501325</v>
      </c>
      <c r="T163" s="40">
        <f t="shared" si="151"/>
        <v>-4.6096099171977212E-2</v>
      </c>
      <c r="W163" s="10" t="str">
        <f t="shared" ref="W163:AB163" si="172">W18</f>
        <v>35 Business and public service associate professionals</v>
      </c>
      <c r="X163" s="11">
        <f t="shared" si="172"/>
        <v>24.884067894751354</v>
      </c>
      <c r="Y163" s="11">
        <f t="shared" si="172"/>
        <v>27.747141567140865</v>
      </c>
      <c r="Z163" s="11">
        <f t="shared" si="172"/>
        <v>28.884077539969251</v>
      </c>
      <c r="AA163" s="11">
        <f t="shared" si="172"/>
        <v>29.301173132615453</v>
      </c>
      <c r="AB163" s="11">
        <f t="shared" si="172"/>
        <v>32.05516775850213</v>
      </c>
      <c r="AD163" s="40">
        <f t="shared" si="153"/>
        <v>3.0261390884543715</v>
      </c>
      <c r="AE163" s="40">
        <f t="shared" si="154"/>
        <v>0.6968697000135915</v>
      </c>
    </row>
    <row r="164" spans="1:31" x14ac:dyDescent="0.2">
      <c r="A164" s="10" t="str">
        <f t="shared" si="142"/>
        <v>41 Administrative occupations</v>
      </c>
      <c r="B164" s="11">
        <f t="shared" si="142"/>
        <v>89.274227390294342</v>
      </c>
      <c r="C164" s="11">
        <f t="shared" si="146"/>
        <v>88.690990773778154</v>
      </c>
      <c r="D164" s="11">
        <f t="shared" si="146"/>
        <v>92.543540887184676</v>
      </c>
      <c r="E164" s="11">
        <f t="shared" si="146"/>
        <v>93.868140082476671</v>
      </c>
      <c r="F164" s="11">
        <f t="shared" si="146"/>
        <v>91.547617966482747</v>
      </c>
      <c r="H164" s="40">
        <f t="shared" si="147"/>
        <v>0.72192151714476349</v>
      </c>
      <c r="I164" s="40">
        <f t="shared" si="148"/>
        <v>-7.210728496097607E-2</v>
      </c>
      <c r="L164" s="10" t="str">
        <f t="shared" ref="L164:Q164" si="173">L19</f>
        <v>41 Administrative occupations</v>
      </c>
      <c r="M164" s="11">
        <f t="shared" si="173"/>
        <v>20.851879514589712</v>
      </c>
      <c r="N164" s="11">
        <f t="shared" si="173"/>
        <v>19.634461363663377</v>
      </c>
      <c r="O164" s="11">
        <f t="shared" si="173"/>
        <v>23.803591637999585</v>
      </c>
      <c r="P164" s="11">
        <f t="shared" si="173"/>
        <v>24.829887538333068</v>
      </c>
      <c r="Q164" s="11">
        <f t="shared" si="173"/>
        <v>27.105167163354427</v>
      </c>
      <c r="S164" s="40">
        <f t="shared" si="150"/>
        <v>2.6832147477649615</v>
      </c>
      <c r="T164" s="40">
        <f t="shared" si="151"/>
        <v>0.86967926964245379</v>
      </c>
      <c r="W164" s="10" t="str">
        <f t="shared" ref="W164:AB164" si="174">W19</f>
        <v>41 Administrative occupations</v>
      </c>
      <c r="X164" s="11">
        <f t="shared" si="174"/>
        <v>68.422347875704716</v>
      </c>
      <c r="Y164" s="11">
        <f t="shared" si="174"/>
        <v>69.056529410114692</v>
      </c>
      <c r="Z164" s="11">
        <f t="shared" si="174"/>
        <v>68.739949249185187</v>
      </c>
      <c r="AA164" s="11">
        <f t="shared" si="174"/>
        <v>69.038252544143589</v>
      </c>
      <c r="AB164" s="11">
        <f t="shared" si="174"/>
        <v>64.442450803128196</v>
      </c>
      <c r="AD164" s="40">
        <f t="shared" si="153"/>
        <v>9.2663676786908233E-2</v>
      </c>
      <c r="AE164" s="40">
        <f t="shared" si="154"/>
        <v>-0.42946145353238707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21.799481908498574</v>
      </c>
      <c r="C165" s="11">
        <f t="shared" si="146"/>
        <v>20.935558220024781</v>
      </c>
      <c r="D165" s="11">
        <f t="shared" si="146"/>
        <v>20.64309017756964</v>
      </c>
      <c r="E165" s="11">
        <f t="shared" si="146"/>
        <v>19.088009486021697</v>
      </c>
      <c r="F165" s="11">
        <f t="shared" si="146"/>
        <v>14.321791085963206</v>
      </c>
      <c r="H165" s="40">
        <f t="shared" si="147"/>
        <v>-1.0841909510242331</v>
      </c>
      <c r="I165" s="40">
        <f t="shared" si="148"/>
        <v>-2.4078599270182521</v>
      </c>
      <c r="L165" s="10" t="str">
        <f t="shared" ref="L165:Q165" si="175">L20</f>
        <v>42 Secretarial and related occupations</v>
      </c>
      <c r="M165" s="11">
        <f t="shared" si="175"/>
        <v>1.8272589505045451</v>
      </c>
      <c r="N165" s="11">
        <f t="shared" si="175"/>
        <v>1.3713847781842181</v>
      </c>
      <c r="O165" s="11">
        <f t="shared" si="175"/>
        <v>1.4202785709121848</v>
      </c>
      <c r="P165" s="11">
        <f t="shared" si="175"/>
        <v>1.2370536494922797</v>
      </c>
      <c r="Q165" s="11">
        <f t="shared" si="175"/>
        <v>1.4489110801131861</v>
      </c>
      <c r="S165" s="40">
        <f>IF(O$151-M$151 &lt;&gt; 0,(EXP(LN(O165/M165)/(O$151-M$151))-1)*100,0)</f>
        <v>-4.9144140030760841</v>
      </c>
      <c r="T165" s="40">
        <f t="shared" si="151"/>
        <v>0.13315033980449975</v>
      </c>
      <c r="W165" s="10" t="str">
        <f t="shared" ref="W165:AB165" si="176">W20</f>
        <v>42 Secretarial and related occupations</v>
      </c>
      <c r="X165" s="11">
        <f t="shared" si="176"/>
        <v>19.972222957994035</v>
      </c>
      <c r="Y165" s="11">
        <f t="shared" si="176"/>
        <v>19.564173441840566</v>
      </c>
      <c r="Z165" s="11">
        <f t="shared" si="176"/>
        <v>19.222811606657459</v>
      </c>
      <c r="AA165" s="11">
        <f t="shared" si="176"/>
        <v>17.850955836529419</v>
      </c>
      <c r="AB165" s="11">
        <f t="shared" si="176"/>
        <v>12.872880005850018</v>
      </c>
      <c r="AD165" s="40">
        <f t="shared" si="153"/>
        <v>-0.76197767416850137</v>
      </c>
      <c r="AE165" s="40">
        <f t="shared" si="154"/>
        <v>-2.6377532001148341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10.557529870129821</v>
      </c>
      <c r="C166" s="11">
        <f t="shared" si="146"/>
        <v>11.446846806964198</v>
      </c>
      <c r="D166" s="11">
        <f t="shared" si="146"/>
        <v>13.999791318669207</v>
      </c>
      <c r="E166" s="11">
        <f t="shared" si="146"/>
        <v>13.074026292713825</v>
      </c>
      <c r="F166" s="11">
        <f t="shared" si="146"/>
        <v>13.374401848288365</v>
      </c>
      <c r="H166" s="40">
        <f t="shared" si="147"/>
        <v>5.8063782270025621</v>
      </c>
      <c r="I166" s="40">
        <f t="shared" si="148"/>
        <v>-0.3042020552916358</v>
      </c>
      <c r="L166" s="10" t="str">
        <f t="shared" ref="L166:Q166" si="177">L21</f>
        <v>51 Skilled agricultural and related trades</v>
      </c>
      <c r="M166" s="11">
        <f t="shared" si="177"/>
        <v>8.5544063108941089</v>
      </c>
      <c r="N166" s="11">
        <f t="shared" si="177"/>
        <v>8.2594761147400675</v>
      </c>
      <c r="O166" s="11">
        <f t="shared" si="177"/>
        <v>10.835506768519364</v>
      </c>
      <c r="P166" s="11">
        <f t="shared" si="177"/>
        <v>9.849169162519738</v>
      </c>
      <c r="Q166" s="11">
        <f t="shared" si="177"/>
        <v>9.7807690229379425</v>
      </c>
      <c r="S166" s="40">
        <f t="shared" si="150"/>
        <v>4.8411728474319959</v>
      </c>
      <c r="T166" s="40">
        <f t="shared" si="151"/>
        <v>-0.68040993882564349</v>
      </c>
      <c r="W166" s="10" t="str">
        <f t="shared" ref="W166:AB166" si="178">W21</f>
        <v>51 Skilled agricultural and related trades</v>
      </c>
      <c r="X166" s="11">
        <f t="shared" si="178"/>
        <v>2.0031235592357142</v>
      </c>
      <c r="Y166" s="11">
        <f t="shared" si="178"/>
        <v>3.1873706922241345</v>
      </c>
      <c r="Z166" s="11">
        <f t="shared" si="178"/>
        <v>3.1642845501498362</v>
      </c>
      <c r="AA166" s="11">
        <f t="shared" si="178"/>
        <v>3.2248571301940854</v>
      </c>
      <c r="AB166" s="11">
        <f t="shared" si="178"/>
        <v>3.5936328253504173</v>
      </c>
      <c r="AD166" s="40">
        <f t="shared" si="153"/>
        <v>9.5755245605593906</v>
      </c>
      <c r="AE166" s="40">
        <f t="shared" si="154"/>
        <v>0.85185205459568092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44.841913188255795</v>
      </c>
      <c r="C167" s="11">
        <f t="shared" si="146"/>
        <v>45.686844205798565</v>
      </c>
      <c r="D167" s="11">
        <f t="shared" si="146"/>
        <v>39.650021356656502</v>
      </c>
      <c r="E167" s="11">
        <f t="shared" si="146"/>
        <v>38.35517384639013</v>
      </c>
      <c r="F167" s="11">
        <f t="shared" si="146"/>
        <v>35.52751190285926</v>
      </c>
      <c r="H167" s="40">
        <f t="shared" si="147"/>
        <v>-2.4309989798085851</v>
      </c>
      <c r="I167" s="40">
        <f t="shared" si="148"/>
        <v>-0.72922222574922646</v>
      </c>
      <c r="L167" s="10" t="str">
        <f t="shared" ref="L167:Q167" si="179">L22</f>
        <v>52 Skilled metal, electrical and electronic trades</v>
      </c>
      <c r="M167" s="11">
        <f t="shared" si="179"/>
        <v>44.157093108437564</v>
      </c>
      <c r="N167" s="11">
        <f t="shared" si="179"/>
        <v>44.591851284890645</v>
      </c>
      <c r="O167" s="11">
        <f t="shared" si="179"/>
        <v>38.841840659716269</v>
      </c>
      <c r="P167" s="11">
        <f t="shared" si="179"/>
        <v>37.010823821003349</v>
      </c>
      <c r="Q167" s="11">
        <f t="shared" si="179"/>
        <v>33.865802444544457</v>
      </c>
      <c r="S167" s="40">
        <f t="shared" si="150"/>
        <v>-2.532491342910248</v>
      </c>
      <c r="T167" s="40">
        <f t="shared" si="151"/>
        <v>-0.90978488585974349</v>
      </c>
      <c r="W167" s="10" t="str">
        <f t="shared" ref="W167:AB167" si="180">W22</f>
        <v>52 Skilled metal, electrical and electronic trades</v>
      </c>
      <c r="X167" s="11">
        <f t="shared" si="180"/>
        <v>0.68482007981818549</v>
      </c>
      <c r="Y167" s="11">
        <f t="shared" si="180"/>
        <v>1.0949929209078622</v>
      </c>
      <c r="Z167" s="11">
        <f t="shared" si="180"/>
        <v>0.80818069694024974</v>
      </c>
      <c r="AA167" s="11">
        <f t="shared" si="180"/>
        <v>1.3443500253867962</v>
      </c>
      <c r="AB167" s="11">
        <f t="shared" si="180"/>
        <v>1.6617094583147551</v>
      </c>
      <c r="AD167" s="40">
        <f t="shared" si="153"/>
        <v>3.3680675949292027</v>
      </c>
      <c r="AE167" s="40">
        <f t="shared" si="154"/>
        <v>4.9227765146748981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28.972854752748106</v>
      </c>
      <c r="C168" s="11">
        <f t="shared" si="146"/>
        <v>29.18819365243732</v>
      </c>
      <c r="D168" s="11">
        <f t="shared" si="146"/>
        <v>23.404106802343456</v>
      </c>
      <c r="E168" s="11">
        <f t="shared" si="146"/>
        <v>22.648599520279745</v>
      </c>
      <c r="F168" s="11">
        <f t="shared" si="146"/>
        <v>19.567736789990899</v>
      </c>
      <c r="H168" s="40">
        <f t="shared" si="147"/>
        <v>-4.1791196901838195</v>
      </c>
      <c r="I168" s="40">
        <f t="shared" si="148"/>
        <v>-1.1864349157372667</v>
      </c>
      <c r="L168" s="10" t="str">
        <f t="shared" ref="L168:Q168" si="181">L23</f>
        <v>53 Skilled construction and building trades</v>
      </c>
      <c r="M168" s="11">
        <f t="shared" si="181"/>
        <v>28.715717212483181</v>
      </c>
      <c r="N168" s="11">
        <f t="shared" si="181"/>
        <v>28.854100995335166</v>
      </c>
      <c r="O168" s="11">
        <f t="shared" si="181"/>
        <v>23.081521143098918</v>
      </c>
      <c r="P168" s="11">
        <f t="shared" si="181"/>
        <v>22.47392971007049</v>
      </c>
      <c r="Q168" s="11">
        <f t="shared" si="181"/>
        <v>19.401401131375287</v>
      </c>
      <c r="S168" s="40">
        <f t="shared" si="150"/>
        <v>-4.2742116234033674</v>
      </c>
      <c r="T168" s="40">
        <f t="shared" si="151"/>
        <v>-1.1512357133672158</v>
      </c>
      <c r="W168" s="10" t="str">
        <f t="shared" ref="W168:AB168" si="182">W23</f>
        <v>53 Skilled construction and building trades</v>
      </c>
      <c r="X168" s="11">
        <f t="shared" si="182"/>
        <v>0.25713754026494656</v>
      </c>
      <c r="Y168" s="11">
        <f t="shared" si="182"/>
        <v>0.33409265710213992</v>
      </c>
      <c r="Z168" s="11">
        <f t="shared" si="182"/>
        <v>0.32258565924453236</v>
      </c>
      <c r="AA168" s="11">
        <f t="shared" si="182"/>
        <v>0.17466981020925396</v>
      </c>
      <c r="AB168" s="11">
        <f t="shared" si="182"/>
        <v>0.16633565861561969</v>
      </c>
      <c r="AD168" s="40">
        <f t="shared" si="153"/>
        <v>4.6395622825150529</v>
      </c>
      <c r="AE168" s="40">
        <f t="shared" si="154"/>
        <v>-4.3196650403374832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20.510519433255208</v>
      </c>
      <c r="C169" s="11">
        <f t="shared" si="146"/>
        <v>18.058799256420127</v>
      </c>
      <c r="D169" s="11">
        <f t="shared" si="146"/>
        <v>17.389660617530623</v>
      </c>
      <c r="E169" s="11">
        <f t="shared" si="146"/>
        <v>17.376265606379153</v>
      </c>
      <c r="F169" s="11">
        <f t="shared" si="146"/>
        <v>15.951323833852788</v>
      </c>
      <c r="H169" s="40">
        <f t="shared" si="147"/>
        <v>-3.2473454339500551</v>
      </c>
      <c r="I169" s="40">
        <f t="shared" si="148"/>
        <v>-0.57390674340657144</v>
      </c>
      <c r="L169" s="10" t="str">
        <f t="shared" ref="L169:Q169" si="183">L24</f>
        <v>54 Textiles, printing and other skilled trades</v>
      </c>
      <c r="M169" s="11">
        <f t="shared" si="183"/>
        <v>12.181558719187228</v>
      </c>
      <c r="N169" s="11">
        <f t="shared" si="183"/>
        <v>10.006791790119804</v>
      </c>
      <c r="O169" s="11">
        <f t="shared" si="183"/>
        <v>9.4448619544184531</v>
      </c>
      <c r="P169" s="11">
        <f t="shared" si="183"/>
        <v>9.6910578384975832</v>
      </c>
      <c r="Q169" s="11">
        <f t="shared" si="183"/>
        <v>8.8051646767794391</v>
      </c>
      <c r="S169" s="40">
        <f t="shared" si="150"/>
        <v>-4.9617238345283425</v>
      </c>
      <c r="T169" s="40">
        <f t="shared" si="151"/>
        <v>-0.46645829296129149</v>
      </c>
      <c r="W169" s="10" t="str">
        <f t="shared" ref="W169:AB169" si="184">W24</f>
        <v>54 Textiles, printing and other skilled trades</v>
      </c>
      <c r="X169" s="11">
        <f t="shared" si="184"/>
        <v>8.3289607140679838</v>
      </c>
      <c r="Y169" s="11">
        <f t="shared" si="184"/>
        <v>8.0520074663003172</v>
      </c>
      <c r="Z169" s="11">
        <f t="shared" si="184"/>
        <v>7.9447986631121683</v>
      </c>
      <c r="AA169" s="11">
        <f t="shared" si="184"/>
        <v>7.6852077678815576</v>
      </c>
      <c r="AB169" s="11">
        <f t="shared" si="184"/>
        <v>7.1461591570733667</v>
      </c>
      <c r="AD169" s="40">
        <f t="shared" si="153"/>
        <v>-0.9399788348892546</v>
      </c>
      <c r="AE169" s="40">
        <f t="shared" si="154"/>
        <v>-0.70379452961579769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93.325206557116317</v>
      </c>
      <c r="C170" s="11">
        <f t="shared" si="146"/>
        <v>96.125434681926123</v>
      </c>
      <c r="D170" s="11">
        <f t="shared" si="146"/>
        <v>92.49940933533253</v>
      </c>
      <c r="E170" s="11">
        <f t="shared" si="146"/>
        <v>96.432488879795798</v>
      </c>
      <c r="F170" s="11">
        <f t="shared" si="146"/>
        <v>103.20094737774025</v>
      </c>
      <c r="H170" s="40">
        <f t="shared" si="147"/>
        <v>-0.1776016847014672</v>
      </c>
      <c r="I170" s="40">
        <f t="shared" si="148"/>
        <v>0.73250830621087726</v>
      </c>
      <c r="L170" s="10" t="str">
        <f t="shared" ref="L170:Q170" si="185">L25</f>
        <v>61 Caring personal service occupations</v>
      </c>
      <c r="M170" s="11">
        <f t="shared" si="185"/>
        <v>13.491435436719494</v>
      </c>
      <c r="N170" s="11">
        <f t="shared" si="185"/>
        <v>14.110730422685467</v>
      </c>
      <c r="O170" s="11">
        <f t="shared" si="185"/>
        <v>14.147823882252032</v>
      </c>
      <c r="P170" s="11">
        <f t="shared" si="185"/>
        <v>17.00755299658406</v>
      </c>
      <c r="Q170" s="11">
        <f t="shared" si="185"/>
        <v>19.799817056445004</v>
      </c>
      <c r="S170" s="40">
        <f t="shared" si="150"/>
        <v>0.95464294149478768</v>
      </c>
      <c r="T170" s="40">
        <f t="shared" si="151"/>
        <v>2.2660391092500509</v>
      </c>
      <c r="W170" s="10" t="str">
        <f t="shared" ref="W170:AB170" si="186">W25</f>
        <v>61 Caring personal service occupations</v>
      </c>
      <c r="X170" s="11">
        <f t="shared" si="186"/>
        <v>79.83377112039679</v>
      </c>
      <c r="Y170" s="11">
        <f t="shared" si="186"/>
        <v>82.014704259240617</v>
      </c>
      <c r="Z170" s="11">
        <f t="shared" si="186"/>
        <v>78.351585453080517</v>
      </c>
      <c r="AA170" s="11">
        <f t="shared" si="186"/>
        <v>79.424935883211745</v>
      </c>
      <c r="AB170" s="11">
        <f t="shared" si="186"/>
        <v>83.401130321295255</v>
      </c>
      <c r="AD170" s="40">
        <f t="shared" si="153"/>
        <v>-0.37410662721041321</v>
      </c>
      <c r="AE170" s="40">
        <f t="shared" si="154"/>
        <v>0.41723908304718282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21.798778267351921</v>
      </c>
      <c r="C171" s="11">
        <f t="shared" si="146"/>
        <v>27.419829805672542</v>
      </c>
      <c r="D171" s="11">
        <f t="shared" si="146"/>
        <v>26.109267241948654</v>
      </c>
      <c r="E171" s="11">
        <f t="shared" si="146"/>
        <v>24.416907393996418</v>
      </c>
      <c r="F171" s="11">
        <f t="shared" si="146"/>
        <v>24.613523356580625</v>
      </c>
      <c r="H171" s="40">
        <f t="shared" si="147"/>
        <v>3.6746328228724812</v>
      </c>
      <c r="I171" s="40">
        <f t="shared" si="148"/>
        <v>-0.39252291502503978</v>
      </c>
      <c r="L171" s="10" t="str">
        <f t="shared" ref="L171:Q171" si="187">L26</f>
        <v>62 Leisure, travel and related personal service occupations</v>
      </c>
      <c r="M171" s="11">
        <f t="shared" si="187"/>
        <v>6.9204568335815262</v>
      </c>
      <c r="N171" s="11">
        <f t="shared" si="187"/>
        <v>7.733209091855672</v>
      </c>
      <c r="O171" s="11">
        <f t="shared" si="187"/>
        <v>7.5168025895556783</v>
      </c>
      <c r="P171" s="11">
        <f t="shared" si="187"/>
        <v>7.1758571109010854</v>
      </c>
      <c r="Q171" s="11">
        <f t="shared" si="187"/>
        <v>7.6726077122192731</v>
      </c>
      <c r="S171" s="40">
        <f t="shared" si="150"/>
        <v>1.6669221830688308</v>
      </c>
      <c r="T171" s="40">
        <f t="shared" si="151"/>
        <v>0.13686481562922292</v>
      </c>
      <c r="W171" s="10" t="str">
        <f t="shared" ref="W171:AB171" si="188">W26</f>
        <v>62 Leisure, travel and related personal service occupations</v>
      </c>
      <c r="X171" s="11">
        <f t="shared" si="188"/>
        <v>14.878321433770406</v>
      </c>
      <c r="Y171" s="11">
        <f t="shared" si="188"/>
        <v>19.686620713816851</v>
      </c>
      <c r="Z171" s="11">
        <f t="shared" si="188"/>
        <v>18.592464652392987</v>
      </c>
      <c r="AA171" s="11">
        <f t="shared" si="188"/>
        <v>17.241050283095337</v>
      </c>
      <c r="AB171" s="11">
        <f t="shared" si="188"/>
        <v>16.940915644361375</v>
      </c>
      <c r="AD171" s="40">
        <f t="shared" si="153"/>
        <v>4.55784064096032</v>
      </c>
      <c r="AE171" s="40">
        <f t="shared" si="154"/>
        <v>-0.61824516718714806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1.1805126381149718</v>
      </c>
      <c r="C172" s="11">
        <f t="shared" si="146"/>
        <v>0.93193605630932119</v>
      </c>
      <c r="D172" s="11">
        <f t="shared" si="146"/>
        <v>1.1637059273052084</v>
      </c>
      <c r="E172" s="11">
        <f t="shared" si="146"/>
        <v>0.90568044352710175</v>
      </c>
      <c r="F172" s="11">
        <f t="shared" si="146"/>
        <v>1.0120810793319981</v>
      </c>
      <c r="H172" s="40">
        <f t="shared" si="147"/>
        <v>-0.28637128489006347</v>
      </c>
      <c r="I172" s="40">
        <f t="shared" si="148"/>
        <v>-0.92635592041455661</v>
      </c>
      <c r="L172" s="10" t="str">
        <f t="shared" ref="L172:Q172" si="189">L27</f>
        <v>63 Community and civil enforcement occupations</v>
      </c>
      <c r="M172" s="11">
        <f t="shared" si="189"/>
        <v>0.95686413551570726</v>
      </c>
      <c r="N172" s="11">
        <f t="shared" si="189"/>
        <v>0.66754145532017162</v>
      </c>
      <c r="O172" s="11">
        <f t="shared" si="189"/>
        <v>0.94022760588170984</v>
      </c>
      <c r="P172" s="11">
        <f t="shared" si="189"/>
        <v>0.60556330172216466</v>
      </c>
      <c r="Q172" s="11">
        <f t="shared" si="189"/>
        <v>0.7153639555200898</v>
      </c>
      <c r="S172" s="40">
        <f t="shared" si="150"/>
        <v>-0.35017410232447421</v>
      </c>
      <c r="T172" s="40">
        <f t="shared" si="151"/>
        <v>-1.8057018408550785</v>
      </c>
      <c r="W172" s="10" t="str">
        <f t="shared" ref="W172:AB172" si="190">W27</f>
        <v>63 Community and civil enforcement occupations</v>
      </c>
      <c r="X172" s="11">
        <f t="shared" si="190"/>
        <v>0.22364850259926378</v>
      </c>
      <c r="Y172" s="11">
        <f t="shared" si="190"/>
        <v>0.26439460098914891</v>
      </c>
      <c r="Z172" s="11">
        <f t="shared" si="190"/>
        <v>0.22347832142349872</v>
      </c>
      <c r="AA172" s="11">
        <f t="shared" si="190"/>
        <v>0.30011714180493776</v>
      </c>
      <c r="AB172" s="11">
        <f t="shared" si="190"/>
        <v>0.29671712381190773</v>
      </c>
      <c r="AD172" s="40">
        <f t="shared" si="153"/>
        <v>-1.5223262926489234E-2</v>
      </c>
      <c r="AE172" s="40">
        <f t="shared" si="154"/>
        <v>1.9077345902842824</v>
      </c>
    </row>
    <row r="173" spans="1:31" x14ac:dyDescent="0.2">
      <c r="A173" s="10" t="str">
        <f t="shared" si="142"/>
        <v>71 Sales occupations</v>
      </c>
      <c r="B173" s="11">
        <f t="shared" si="142"/>
        <v>77.402582173888831</v>
      </c>
      <c r="C173" s="11">
        <f t="shared" si="146"/>
        <v>71.311610959478202</v>
      </c>
      <c r="D173" s="11">
        <f t="shared" si="146"/>
        <v>69.065545590007048</v>
      </c>
      <c r="E173" s="11">
        <f t="shared" si="146"/>
        <v>67.18250206352225</v>
      </c>
      <c r="F173" s="11">
        <f t="shared" si="146"/>
        <v>65.174568920383862</v>
      </c>
      <c r="H173" s="40">
        <f t="shared" si="147"/>
        <v>-2.2535036112860674</v>
      </c>
      <c r="I173" s="40">
        <f t="shared" si="148"/>
        <v>-0.3858313784061429</v>
      </c>
      <c r="L173" s="10" t="str">
        <f t="shared" ref="L173:Q173" si="191">L28</f>
        <v>71 Sales occupations</v>
      </c>
      <c r="M173" s="11">
        <f t="shared" si="191"/>
        <v>28.100062914534679</v>
      </c>
      <c r="N173" s="11">
        <f t="shared" si="191"/>
        <v>26.804392785206954</v>
      </c>
      <c r="O173" s="11">
        <f t="shared" si="191"/>
        <v>26.476381413488152</v>
      </c>
      <c r="P173" s="11">
        <f t="shared" si="191"/>
        <v>25.89231841416774</v>
      </c>
      <c r="Q173" s="11">
        <f t="shared" si="191"/>
        <v>25.569132739389257</v>
      </c>
      <c r="S173" s="40">
        <f t="shared" si="150"/>
        <v>-1.1833180090965456</v>
      </c>
      <c r="T173" s="40">
        <f t="shared" si="151"/>
        <v>-0.23217802588250125</v>
      </c>
      <c r="W173" s="10" t="str">
        <f t="shared" ref="W173:AB173" si="192">W28</f>
        <v>71 Sales occupations</v>
      </c>
      <c r="X173" s="11">
        <f t="shared" si="192"/>
        <v>49.30251925935422</v>
      </c>
      <c r="Y173" s="11">
        <f t="shared" si="192"/>
        <v>44.507218174271358</v>
      </c>
      <c r="Z173" s="11">
        <f t="shared" si="192"/>
        <v>42.589164176518821</v>
      </c>
      <c r="AA173" s="11">
        <f t="shared" si="192"/>
        <v>41.290183649354489</v>
      </c>
      <c r="AB173" s="11">
        <f t="shared" si="192"/>
        <v>39.605436180994552</v>
      </c>
      <c r="AD173" s="40">
        <f t="shared" si="153"/>
        <v>-2.885070077230989</v>
      </c>
      <c r="AE173" s="40">
        <f t="shared" si="154"/>
        <v>-0.48305268122011968</v>
      </c>
    </row>
    <row r="174" spans="1:31" x14ac:dyDescent="0.2">
      <c r="A174" s="10" t="str">
        <f t="shared" si="142"/>
        <v>72 Customer service occupations</v>
      </c>
      <c r="B174" s="11">
        <f t="shared" si="142"/>
        <v>16.551310661422718</v>
      </c>
      <c r="C174" s="11">
        <f t="shared" si="146"/>
        <v>17.202594921897077</v>
      </c>
      <c r="D174" s="11">
        <f t="shared" si="146"/>
        <v>17.546125937334025</v>
      </c>
      <c r="E174" s="11">
        <f t="shared" si="146"/>
        <v>19.169306992385788</v>
      </c>
      <c r="F174" s="11">
        <f t="shared" si="146"/>
        <v>21.045945790248741</v>
      </c>
      <c r="H174" s="40">
        <f t="shared" si="147"/>
        <v>1.1741979815187653</v>
      </c>
      <c r="I174" s="40">
        <f t="shared" si="148"/>
        <v>1.2198789702408952</v>
      </c>
      <c r="L174" s="10" t="str">
        <f t="shared" ref="L174:Q174" si="193">L29</f>
        <v>72 Customer service occupations</v>
      </c>
      <c r="M174" s="11">
        <f t="shared" si="193"/>
        <v>5.4669761497131173</v>
      </c>
      <c r="N174" s="11">
        <f t="shared" si="193"/>
        <v>4.8564675218770388</v>
      </c>
      <c r="O174" s="11">
        <f t="shared" si="193"/>
        <v>5.7596006238145714</v>
      </c>
      <c r="P174" s="11">
        <f t="shared" si="193"/>
        <v>7.111498712345222</v>
      </c>
      <c r="Q174" s="11">
        <f t="shared" si="193"/>
        <v>7.963584980584808</v>
      </c>
      <c r="S174" s="40">
        <f t="shared" si="150"/>
        <v>1.0483062048182168</v>
      </c>
      <c r="T174" s="40">
        <f t="shared" si="151"/>
        <v>2.1835727387098602</v>
      </c>
      <c r="W174" s="10" t="str">
        <f t="shared" ref="W174:AB174" si="194">W29</f>
        <v>72 Customer service occupations</v>
      </c>
      <c r="X174" s="11">
        <f t="shared" si="194"/>
        <v>11.084334511709612</v>
      </c>
      <c r="Y174" s="11">
        <f t="shared" si="194"/>
        <v>12.346127400020061</v>
      </c>
      <c r="Z174" s="11">
        <f t="shared" si="194"/>
        <v>11.786525313519411</v>
      </c>
      <c r="AA174" s="11">
        <f t="shared" si="194"/>
        <v>12.057808280040598</v>
      </c>
      <c r="AB174" s="11">
        <f t="shared" si="194"/>
        <v>13.082360809663946</v>
      </c>
      <c r="AD174" s="40">
        <f t="shared" si="153"/>
        <v>1.2360598506276022</v>
      </c>
      <c r="AE174" s="40">
        <f>IF(AB$151-Z$151 &lt;&gt; 0,(EXP(LN(AB174/Z174)/(AB$151-Z$151))-1)*100,0)</f>
        <v>0.69780917673181175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43.772247322479402</v>
      </c>
      <c r="C175" s="11">
        <f t="shared" si="146"/>
        <v>43.388852944909175</v>
      </c>
      <c r="D175" s="11">
        <f t="shared" si="146"/>
        <v>37.984281201137875</v>
      </c>
      <c r="E175" s="11">
        <f t="shared" si="146"/>
        <v>38.861442240228421</v>
      </c>
      <c r="F175" s="11">
        <f t="shared" si="146"/>
        <v>36.138003274210043</v>
      </c>
      <c r="H175" s="40">
        <f t="shared" si="147"/>
        <v>-2.7966990247336843</v>
      </c>
      <c r="I175" s="40">
        <f t="shared" si="148"/>
        <v>-0.33163146842124513</v>
      </c>
      <c r="L175" s="10" t="str">
        <f t="shared" ref="L175:Q175" si="195">L30</f>
        <v>81 Process, plant and machine operatives</v>
      </c>
      <c r="M175" s="11">
        <f t="shared" si="195"/>
        <v>33.347063710600132</v>
      </c>
      <c r="N175" s="11">
        <f t="shared" si="195"/>
        <v>32.197295344690708</v>
      </c>
      <c r="O175" s="11">
        <f t="shared" si="195"/>
        <v>28.924302994577946</v>
      </c>
      <c r="P175" s="11">
        <f t="shared" si="195"/>
        <v>28.453253936786883</v>
      </c>
      <c r="Q175" s="11">
        <f t="shared" si="195"/>
        <v>25.329390973020047</v>
      </c>
      <c r="S175" s="40">
        <f t="shared" si="150"/>
        <v>-2.8056408464299798</v>
      </c>
      <c r="T175" s="40">
        <f t="shared" si="151"/>
        <v>-0.88087572641702971</v>
      </c>
      <c r="W175" s="10" t="str">
        <f t="shared" ref="W175:AB175" si="196">W30</f>
        <v>81 Process, plant and machine operatives</v>
      </c>
      <c r="X175" s="11">
        <f t="shared" si="196"/>
        <v>10.425183611879296</v>
      </c>
      <c r="Y175" s="11">
        <f t="shared" si="196"/>
        <v>11.191557600218426</v>
      </c>
      <c r="Z175" s="11">
        <f t="shared" si="196"/>
        <v>9.0599782065599506</v>
      </c>
      <c r="AA175" s="11">
        <f t="shared" si="196"/>
        <v>10.408188303441568</v>
      </c>
      <c r="AB175" s="11">
        <f t="shared" si="196"/>
        <v>10.808612301189978</v>
      </c>
      <c r="AD175" s="40">
        <f t="shared" si="153"/>
        <v>-2.7681188681779045</v>
      </c>
      <c r="AE175" s="40">
        <f t="shared" si="154"/>
        <v>1.1834583504394924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38.983847472972933</v>
      </c>
      <c r="C176" s="11">
        <f t="shared" si="146"/>
        <v>43.014878491683071</v>
      </c>
      <c r="D176" s="11">
        <f t="shared" si="146"/>
        <v>42.365304308667625</v>
      </c>
      <c r="E176" s="11">
        <f t="shared" si="146"/>
        <v>41.882399263521961</v>
      </c>
      <c r="F176" s="11">
        <f t="shared" si="146"/>
        <v>39.947865728988376</v>
      </c>
      <c r="H176" s="40">
        <f t="shared" si="147"/>
        <v>1.6775624586591542</v>
      </c>
      <c r="I176" s="40">
        <f t="shared" si="148"/>
        <v>-0.39093043904782077</v>
      </c>
      <c r="L176" s="10" t="str">
        <f t="shared" ref="L176:Q176" si="197">L31</f>
        <v>82 Transport and mobile machine drivers and operatives</v>
      </c>
      <c r="M176" s="11">
        <f t="shared" si="197"/>
        <v>36.951814496992682</v>
      </c>
      <c r="N176" s="11">
        <f t="shared" si="197"/>
        <v>40.712340042107456</v>
      </c>
      <c r="O176" s="11">
        <f t="shared" si="197"/>
        <v>40.197550932397597</v>
      </c>
      <c r="P176" s="11">
        <f t="shared" si="197"/>
        <v>39.209276564411333</v>
      </c>
      <c r="Q176" s="11">
        <f t="shared" si="197"/>
        <v>37.070765572664868</v>
      </c>
      <c r="S176" s="40">
        <f t="shared" si="150"/>
        <v>1.6980826343937716</v>
      </c>
      <c r="T176" s="40">
        <f t="shared" si="151"/>
        <v>-0.53839478311646927</v>
      </c>
      <c r="W176" s="10" t="str">
        <f t="shared" ref="W176:AB176" si="198">W31</f>
        <v>82 Transport and mobile machine drivers and operatives</v>
      </c>
      <c r="X176" s="11">
        <f t="shared" si="198"/>
        <v>2.0320329759802567</v>
      </c>
      <c r="Y176" s="11">
        <f t="shared" si="198"/>
        <v>2.3025384495756431</v>
      </c>
      <c r="Z176" s="11">
        <f t="shared" si="198"/>
        <v>2.1677533762700385</v>
      </c>
      <c r="AA176" s="11">
        <f t="shared" si="198"/>
        <v>2.6731226991106545</v>
      </c>
      <c r="AB176" s="11">
        <f t="shared" si="198"/>
        <v>2.8771001563235341</v>
      </c>
      <c r="AD176" s="40">
        <f t="shared" si="153"/>
        <v>1.3014878348136083</v>
      </c>
      <c r="AE176" s="40">
        <f t="shared" si="154"/>
        <v>1.9051988148146792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22.789519560982249</v>
      </c>
      <c r="C177" s="11">
        <f t="shared" si="146"/>
        <v>20.649007299642594</v>
      </c>
      <c r="D177" s="11">
        <f t="shared" si="146"/>
        <v>19.005261285826318</v>
      </c>
      <c r="E177" s="11">
        <f t="shared" si="146"/>
        <v>32.504143162506132</v>
      </c>
      <c r="F177" s="11">
        <f t="shared" si="146"/>
        <v>35.184807080007801</v>
      </c>
      <c r="H177" s="40">
        <f t="shared" si="147"/>
        <v>-3.5665431917590529</v>
      </c>
      <c r="I177" s="40">
        <f t="shared" si="148"/>
        <v>4.1914515867964131</v>
      </c>
      <c r="L177" s="10" t="str">
        <f t="shared" ref="L177:Q178" si="199">L32</f>
        <v>91 Elementary trades and related occupations</v>
      </c>
      <c r="M177" s="11">
        <f t="shared" si="199"/>
        <v>16.788840505360476</v>
      </c>
      <c r="N177" s="11">
        <f t="shared" si="199"/>
        <v>15.010865544967091</v>
      </c>
      <c r="O177" s="11">
        <f t="shared" si="199"/>
        <v>14.604376882758686</v>
      </c>
      <c r="P177" s="11">
        <f t="shared" si="199"/>
        <v>19.051990400661715</v>
      </c>
      <c r="Q177" s="11">
        <f t="shared" si="199"/>
        <v>19.914571894624434</v>
      </c>
      <c r="S177" s="40">
        <f t="shared" si="150"/>
        <v>-2.749360527315059</v>
      </c>
      <c r="T177" s="40">
        <f t="shared" si="151"/>
        <v>2.0890579287366151</v>
      </c>
      <c r="W177" s="10" t="str">
        <f t="shared" ref="W177:AB178" si="200">W32</f>
        <v>91 Elementary trades and related occupations</v>
      </c>
      <c r="X177" s="11">
        <f t="shared" si="200"/>
        <v>6.0006790556217897</v>
      </c>
      <c r="Y177" s="11">
        <f t="shared" si="200"/>
        <v>5.6381417546755275</v>
      </c>
      <c r="Z177" s="11">
        <f t="shared" si="200"/>
        <v>4.4008844030676268</v>
      </c>
      <c r="AA177" s="11">
        <f t="shared" si="200"/>
        <v>13.452152761844394</v>
      </c>
      <c r="AB177" s="11">
        <f t="shared" si="200"/>
        <v>15.270235185383381</v>
      </c>
      <c r="AD177" s="40">
        <f t="shared" si="153"/>
        <v>-6.0129729611643317</v>
      </c>
      <c r="AE177" s="40">
        <f t="shared" si="154"/>
        <v>8.6476617957923061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105.52483566066192</v>
      </c>
      <c r="C178" s="11">
        <f t="shared" si="146"/>
        <v>98.078079107755514</v>
      </c>
      <c r="D178" s="11">
        <f t="shared" si="146"/>
        <v>90.825258588066404</v>
      </c>
      <c r="E178" s="11">
        <f t="shared" si="146"/>
        <v>79.526299869184214</v>
      </c>
      <c r="F178" s="11">
        <f t="shared" si="146"/>
        <v>71.29600937019751</v>
      </c>
      <c r="H178" s="40">
        <f>IF(D$151-B$151 &lt;&gt; 0,(EXP(LN(D178/B178)/(D$151-B$151))-1)*100,0)</f>
        <v>-2.955619561154732</v>
      </c>
      <c r="I178" s="40">
        <f t="shared" ref="I178" si="201">IF(F$151-D$151 &lt;&gt; 0,(EXP(LN(F178/D178)/(F$151-D$151))-1)*100,0)</f>
        <v>-1.6010255848310395</v>
      </c>
      <c r="L178" s="10" t="str">
        <f t="shared" si="199"/>
        <v>92 Elementary administration and service occupations</v>
      </c>
      <c r="M178" s="11">
        <f t="shared" si="199"/>
        <v>55.277959374199092</v>
      </c>
      <c r="N178" s="11">
        <f t="shared" si="199"/>
        <v>47.2312143398606</v>
      </c>
      <c r="O178" s="11">
        <f t="shared" si="199"/>
        <v>44.989684567046595</v>
      </c>
      <c r="P178" s="11">
        <f t="shared" si="199"/>
        <v>43.310898194941522</v>
      </c>
      <c r="Q178" s="11">
        <f t="shared" si="199"/>
        <v>39.26182108842697</v>
      </c>
      <c r="S178" s="40">
        <f t="shared" ref="S178" si="202">IF(O$151-M$151 &lt;&gt; 0,(EXP(LN(O178/M178)/(O$151-M$151))-1)*100,0)</f>
        <v>-4.0351499186686901</v>
      </c>
      <c r="T178" s="40">
        <f t="shared" ref="T178" si="203">IF(Q$151-O$151 &lt;&gt; 0,(EXP(LN(Q178/O178)/(Q$151-O$151))-1)*100,0)</f>
        <v>-0.90376235095394053</v>
      </c>
      <c r="W178" s="10" t="str">
        <f t="shared" si="200"/>
        <v>92 Elementary administration and service occupations</v>
      </c>
      <c r="X178" s="11">
        <f t="shared" si="200"/>
        <v>50.24687628646285</v>
      </c>
      <c r="Y178" s="11">
        <f t="shared" si="200"/>
        <v>50.846864767894886</v>
      </c>
      <c r="Z178" s="11">
        <f t="shared" si="200"/>
        <v>45.835574021019802</v>
      </c>
      <c r="AA178" s="11">
        <f t="shared" si="200"/>
        <v>36.215401674242663</v>
      </c>
      <c r="AB178" s="11">
        <f t="shared" si="200"/>
        <v>32.034188281770618</v>
      </c>
      <c r="AD178" s="40">
        <f t="shared" ref="AD178" si="204">IF(Z$151-X$151 &lt;&gt; 0,(EXP(LN(Z178/X178)/(Z$151-X$151))-1)*100,0)</f>
        <v>-1.8209735438837971</v>
      </c>
      <c r="AE178" s="40">
        <f t="shared" ref="AE178" si="205">IF(AB$151-Z$151 &lt;&gt; 0,(EXP(LN(AB178/Z178)/(AB$151-Z$151))-1)*100,0)</f>
        <v>-2.3600826147030074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1038.2930000000001</v>
      </c>
      <c r="C180" s="34">
        <f t="shared" si="206"/>
        <v>1089.3149999999994</v>
      </c>
      <c r="D180" s="34">
        <f t="shared" si="206"/>
        <v>1086.2270000000008</v>
      </c>
      <c r="E180" s="34">
        <f t="shared" si="206"/>
        <v>1100.6840000000007</v>
      </c>
      <c r="F180" s="34">
        <f t="shared" si="206"/>
        <v>1129.49</v>
      </c>
      <c r="H180" s="43">
        <f>IF(D$151-B$151 &lt;&gt; 0,(EXP(LN(D180/B180)/(D$151-B$151))-1)*100,0)</f>
        <v>0.90673021889016159</v>
      </c>
      <c r="I180" s="43">
        <f t="shared" si="148"/>
        <v>0.26071246407701754</v>
      </c>
      <c r="L180" s="231" t="str">
        <f t="shared" ref="L180:Q180" si="207">L35</f>
        <v>All occupations</v>
      </c>
      <c r="M180" s="34">
        <f t="shared" si="207"/>
        <v>550.54166827768029</v>
      </c>
      <c r="N180" s="34">
        <f t="shared" si="207"/>
        <v>562.68321917003766</v>
      </c>
      <c r="O180" s="34">
        <f t="shared" si="207"/>
        <v>565.52248555890674</v>
      </c>
      <c r="P180" s="34">
        <f t="shared" si="207"/>
        <v>569.84383894017185</v>
      </c>
      <c r="Q180" s="34">
        <f t="shared" si="207"/>
        <v>579.30381695386518</v>
      </c>
      <c r="S180" s="43">
        <f t="shared" ref="S180" si="208">IF(O$151-M$151 &lt;&gt; 0,(EXP(LN(O180/M180)/(O$151-M$151))-1)*100,0)</f>
        <v>0.53839239138395723</v>
      </c>
      <c r="T180" s="43">
        <f t="shared" ref="T180" si="209">IF(Q$151-O$151 &lt;&gt; 0,(EXP(LN(Q180/O180)/(Q$151-O$151))-1)*100,0)</f>
        <v>0.16064229144916453</v>
      </c>
      <c r="W180" s="231" t="str">
        <f t="shared" ref="W180:AB180" si="210">W35</f>
        <v>All occupations</v>
      </c>
      <c r="X180" s="34">
        <f t="shared" si="210"/>
        <v>487.75133172231995</v>
      </c>
      <c r="Y180" s="34">
        <f t="shared" si="210"/>
        <v>526.63178082996183</v>
      </c>
      <c r="Z180" s="34">
        <f t="shared" si="210"/>
        <v>520.70451444109392</v>
      </c>
      <c r="AA180" s="34">
        <f t="shared" si="210"/>
        <v>530.84016105982846</v>
      </c>
      <c r="AB180" s="34">
        <f t="shared" si="210"/>
        <v>550.18618304613483</v>
      </c>
      <c r="AD180" s="43">
        <f t="shared" ref="AD180" si="211">IF(Z$151-X$151 &lt;&gt; 0,(EXP(LN(Z180/X180)/(Z$151-X$151))-1)*100,0)</f>
        <v>1.3161260939985597</v>
      </c>
      <c r="AE180" s="43">
        <f t="shared" ref="AE180" si="212">IF(AB$151-Z$151 &lt;&gt; 0,(EXP(LN(AB180/Z180)/(AB$151-Z$151))-1)*100,0)</f>
        <v>0.3678348947797172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Derbyshire and Nottinghamshire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96.85949585938404</v>
      </c>
      <c r="C7" s="31">
        <f>'Occ T1'!C8</f>
        <v>113.22775569967905</v>
      </c>
      <c r="D7" s="31">
        <f>'Occ T1'!D8</f>
        <v>117.83400912479775</v>
      </c>
      <c r="E7" s="31">
        <f>'Occ T1'!E8</f>
        <v>110.11902832789228</v>
      </c>
      <c r="F7" s="31">
        <f>'Occ T1'!F8</f>
        <v>119.84119402194415</v>
      </c>
      <c r="H7" s="31">
        <f>C7-B7</f>
        <v>16.368259840295011</v>
      </c>
      <c r="I7" s="31">
        <f>D7-C7</f>
        <v>4.6062534251186946</v>
      </c>
      <c r="J7" s="31">
        <f>E7-D7</f>
        <v>-7.7149807969054649</v>
      </c>
      <c r="K7" s="31">
        <f>F7-E7</f>
        <v>9.722165694051867</v>
      </c>
      <c r="L7" s="31">
        <f>F7-D7</f>
        <v>2.0071848971464021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65.405732437443106</v>
      </c>
      <c r="C8" s="32">
        <f>'Occ T2'!C8</f>
        <v>78.52251717868927</v>
      </c>
      <c r="D8" s="32">
        <f>'Occ T2'!D8</f>
        <v>81.745688102073004</v>
      </c>
      <c r="E8" s="32">
        <f>'Occ T2'!E8</f>
        <v>73.121991836882572</v>
      </c>
      <c r="F8" s="32">
        <f>'Occ T2'!F8</f>
        <v>78.885421015978395</v>
      </c>
      <c r="H8" s="31">
        <f t="shared" ref="H8:H9" si="0">C8-B8</f>
        <v>13.116784741246164</v>
      </c>
      <c r="I8" s="31">
        <f t="shared" ref="I8:I9" si="1">D8-C8</f>
        <v>3.2231709233837336</v>
      </c>
      <c r="J8" s="31">
        <f t="shared" ref="J8:J9" si="2">E8-D8</f>
        <v>-8.6236962651904321</v>
      </c>
      <c r="K8" s="31">
        <f t="shared" ref="K8:K9" si="3">F8-E8</f>
        <v>5.763429179095823</v>
      </c>
      <c r="L8" s="31">
        <f t="shared" ref="L8:L49" si="4">F8-D8</f>
        <v>-2.8602670860946091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31.453763421940938</v>
      </c>
      <c r="C9" s="32">
        <f>'Occ T2'!C9</f>
        <v>34.705238520989774</v>
      </c>
      <c r="D9" s="32">
        <f>'Occ T2'!D9</f>
        <v>36.088321022724749</v>
      </c>
      <c r="E9" s="32">
        <f>'Occ T2'!E9</f>
        <v>36.997036491009709</v>
      </c>
      <c r="F9" s="32">
        <f>'Occ T2'!F9</f>
        <v>40.955773005965753</v>
      </c>
      <c r="H9" s="31">
        <f t="shared" si="0"/>
        <v>3.2514750990488359</v>
      </c>
      <c r="I9" s="31">
        <f t="shared" si="1"/>
        <v>1.3830825017349753</v>
      </c>
      <c r="J9" s="31">
        <f t="shared" si="2"/>
        <v>0.90871546828496008</v>
      </c>
      <c r="K9" s="31">
        <f t="shared" si="3"/>
        <v>3.9587365149560441</v>
      </c>
      <c r="L9" s="31">
        <f t="shared" si="4"/>
        <v>4.8674519832410041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185.73513827790165</v>
      </c>
      <c r="C11" s="31">
        <f>'Occ T1'!C9</f>
        <v>216.33109991310613</v>
      </c>
      <c r="D11" s="31">
        <f>'Occ T1'!D9</f>
        <v>229.75843444949982</v>
      </c>
      <c r="E11" s="31">
        <f>'Occ T1'!E9</f>
        <v>244.12058558510174</v>
      </c>
      <c r="F11" s="31">
        <f>'Occ T1'!F9</f>
        <v>268.68397674250622</v>
      </c>
      <c r="H11" s="31">
        <f>C11-B11</f>
        <v>30.595961635204475</v>
      </c>
      <c r="I11" s="31">
        <f t="shared" ref="I11:I49" si="5">D11-C11</f>
        <v>13.427334536393687</v>
      </c>
      <c r="J11" s="31">
        <f>E11-D11</f>
        <v>14.36215113560192</v>
      </c>
      <c r="K11" s="31">
        <f>F11-E11</f>
        <v>24.563391157404482</v>
      </c>
      <c r="L11" s="31">
        <f t="shared" si="4"/>
        <v>38.925542293006401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54.742143590962762</v>
      </c>
      <c r="C12" s="10">
        <f>'Occ T2'!C10</f>
        <v>64.866613137971569</v>
      </c>
      <c r="D12" s="10">
        <f>'Occ T2'!D10</f>
        <v>67.856522581080796</v>
      </c>
      <c r="E12" s="10">
        <f>'Occ T2'!E10</f>
        <v>82.88259344425154</v>
      </c>
      <c r="F12" s="10">
        <f>'Occ T2'!F10</f>
        <v>94.63987100285695</v>
      </c>
      <c r="H12" s="11">
        <f t="shared" ref="H12:K14" si="6">C12-B12</f>
        <v>10.124469547008808</v>
      </c>
      <c r="I12" s="31">
        <f t="shared" si="5"/>
        <v>2.9899094431092266</v>
      </c>
      <c r="J12" s="11">
        <f t="shared" si="6"/>
        <v>15.026070863170744</v>
      </c>
      <c r="K12" s="11">
        <f t="shared" si="6"/>
        <v>11.757277558605409</v>
      </c>
      <c r="L12" s="31">
        <f t="shared" si="4"/>
        <v>26.783348421776154</v>
      </c>
    </row>
    <row r="13" spans="1:12" x14ac:dyDescent="0.2">
      <c r="A13" s="10" t="str">
        <f>'Occ T2'!A11</f>
        <v>22 Health professionals</v>
      </c>
      <c r="B13" s="10">
        <f>'Occ T2'!B11</f>
        <v>40.533681161571707</v>
      </c>
      <c r="C13" s="10">
        <f>'Occ T2'!C11</f>
        <v>47.151507478384062</v>
      </c>
      <c r="D13" s="10">
        <f>'Occ T2'!D11</f>
        <v>47.169330464029798</v>
      </c>
      <c r="E13" s="10">
        <f>'Occ T2'!E11</f>
        <v>46.633027390301301</v>
      </c>
      <c r="F13" s="10">
        <f>'Occ T2'!F11</f>
        <v>50.048115583274047</v>
      </c>
      <c r="H13" s="11">
        <f t="shared" si="6"/>
        <v>6.617826316812355</v>
      </c>
      <c r="I13" s="31">
        <f t="shared" si="5"/>
        <v>1.7822985645736367E-2</v>
      </c>
      <c r="J13" s="11">
        <f t="shared" si="6"/>
        <v>-0.53630307372849728</v>
      </c>
      <c r="K13" s="11">
        <f t="shared" si="6"/>
        <v>3.4150881929727461</v>
      </c>
      <c r="L13" s="31">
        <f t="shared" si="4"/>
        <v>2.8787851192442488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37.875357259923994</v>
      </c>
      <c r="C14" s="10">
        <f>'Occ T2'!C12</f>
        <v>40.735926708189069</v>
      </c>
      <c r="D14" s="10">
        <f>'Occ T2'!D12</f>
        <v>42.566838149257173</v>
      </c>
      <c r="E14" s="10">
        <f>'Occ T2'!E12</f>
        <v>39.517837251171656</v>
      </c>
      <c r="F14" s="10">
        <f>'Occ T2'!F12</f>
        <v>40.45004660456982</v>
      </c>
      <c r="H14" s="11">
        <f t="shared" si="6"/>
        <v>2.8605694482650748</v>
      </c>
      <c r="I14" s="31">
        <f t="shared" si="5"/>
        <v>1.8309114410681033</v>
      </c>
      <c r="J14" s="11">
        <f t="shared" si="6"/>
        <v>-3.0490008980855166</v>
      </c>
      <c r="K14" s="11">
        <f t="shared" si="6"/>
        <v>0.93220935339816435</v>
      </c>
      <c r="L14" s="31">
        <f t="shared" si="4"/>
        <v>-2.1167915446873522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52.583956265443184</v>
      </c>
      <c r="C15" s="10">
        <f>'Occ T2'!C13</f>
        <v>63.577052588561436</v>
      </c>
      <c r="D15" s="10">
        <f>'Occ T2'!D13</f>
        <v>72.165743255132028</v>
      </c>
      <c r="E15" s="10">
        <f>'Occ T2'!E13</f>
        <v>75.08712749937726</v>
      </c>
      <c r="F15" s="10">
        <f>'Occ T2'!F13</f>
        <v>83.545943551805422</v>
      </c>
      <c r="H15" s="11">
        <f t="shared" ref="H15" si="7">C15-B15</f>
        <v>10.993096323118252</v>
      </c>
      <c r="I15" s="31">
        <f t="shared" si="5"/>
        <v>8.5886906665705922</v>
      </c>
      <c r="J15" s="11">
        <f t="shared" ref="J15" si="8">E15-D15</f>
        <v>2.9213842442452318</v>
      </c>
      <c r="K15" s="11">
        <f t="shared" ref="K15" si="9">F15-E15</f>
        <v>8.4588160524281619</v>
      </c>
      <c r="L15" s="31">
        <f t="shared" si="4"/>
        <v>11.380200296673394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118.41299900454126</v>
      </c>
      <c r="C17" s="31">
        <f>'Occ T1'!C10</f>
        <v>127.6266872025175</v>
      </c>
      <c r="D17" s="31">
        <f>'Occ T1'!D10</f>
        <v>134.44018585012353</v>
      </c>
      <c r="E17" s="31">
        <f>'Occ T1'!E10</f>
        <v>141.15300094407723</v>
      </c>
      <c r="F17" s="31">
        <f>'Occ T1'!F10</f>
        <v>153.06069383042296</v>
      </c>
      <c r="H17" s="31">
        <f t="shared" ref="H17:K21" si="10">C17-B17</f>
        <v>9.2136881979762393</v>
      </c>
      <c r="I17" s="31">
        <f t="shared" si="5"/>
        <v>6.8134986476060249</v>
      </c>
      <c r="J17" s="31">
        <f t="shared" si="10"/>
        <v>6.7128150939537079</v>
      </c>
      <c r="K17" s="31">
        <f t="shared" si="10"/>
        <v>11.907692886345728</v>
      </c>
      <c r="L17" s="31">
        <f t="shared" si="4"/>
        <v>18.620507980299436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16.699365855338669</v>
      </c>
      <c r="C18" s="10">
        <f>'Occ T2'!C14</f>
        <v>20.047929668219702</v>
      </c>
      <c r="D18" s="10">
        <f>'Occ T2'!D14</f>
        <v>22.046448710871378</v>
      </c>
      <c r="E18" s="10">
        <f>'Occ T2'!E14</f>
        <v>20.392653032119075</v>
      </c>
      <c r="F18" s="10">
        <f>'Occ T2'!F14</f>
        <v>21.888646381403721</v>
      </c>
      <c r="H18" s="11">
        <f t="shared" si="10"/>
        <v>3.3485638128810322</v>
      </c>
      <c r="I18" s="31">
        <f t="shared" si="5"/>
        <v>1.9985190426516759</v>
      </c>
      <c r="J18" s="11">
        <f t="shared" si="10"/>
        <v>-1.6537956787523029</v>
      </c>
      <c r="K18" s="11">
        <f t="shared" si="10"/>
        <v>1.495993349284646</v>
      </c>
      <c r="L18" s="31">
        <f t="shared" si="4"/>
        <v>-0.15780232946765693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17.982129557731106</v>
      </c>
      <c r="C19" s="10">
        <f>'Occ T2'!C15</f>
        <v>20.706799038480195</v>
      </c>
      <c r="D19" s="10">
        <f>'Occ T2'!D15</f>
        <v>20.98615228930656</v>
      </c>
      <c r="E19" s="10">
        <f>'Occ T2'!E15</f>
        <v>33.342596659286016</v>
      </c>
      <c r="F19" s="10">
        <f>'Occ T2'!F15</f>
        <v>39.293992840261517</v>
      </c>
      <c r="H19" s="11">
        <f t="shared" si="10"/>
        <v>2.724669480749089</v>
      </c>
      <c r="I19" s="31">
        <f t="shared" si="5"/>
        <v>0.27935325082636453</v>
      </c>
      <c r="J19" s="11">
        <f t="shared" si="10"/>
        <v>12.356444369979457</v>
      </c>
      <c r="K19" s="11">
        <f t="shared" si="10"/>
        <v>5.9513961809755003</v>
      </c>
      <c r="L19" s="31">
        <f t="shared" si="4"/>
        <v>18.307840550954957</v>
      </c>
    </row>
    <row r="20" spans="1:12" x14ac:dyDescent="0.2">
      <c r="A20" s="10" t="str">
        <f>'Occ T2'!A16</f>
        <v>33 Protective service occupations</v>
      </c>
      <c r="B20" s="10">
        <f>'Occ T2'!B16</f>
        <v>12.948957502687925</v>
      </c>
      <c r="C20" s="10">
        <f>'Occ T2'!C16</f>
        <v>12.664595987521416</v>
      </c>
      <c r="D20" s="10">
        <f>'Occ T2'!D16</f>
        <v>13.231148018184907</v>
      </c>
      <c r="E20" s="10">
        <f>'Occ T2'!E16</f>
        <v>11.529882172005617</v>
      </c>
      <c r="F20" s="10">
        <f>'Occ T2'!F16</f>
        <v>12.228567660125414</v>
      </c>
      <c r="H20" s="11">
        <f t="shared" si="10"/>
        <v>-0.28436151516650909</v>
      </c>
      <c r="I20" s="31">
        <f t="shared" si="5"/>
        <v>0.56655203066349102</v>
      </c>
      <c r="J20" s="11">
        <f t="shared" si="10"/>
        <v>-1.7012658461792896</v>
      </c>
      <c r="K20" s="11">
        <f t="shared" si="10"/>
        <v>0.69868548811979636</v>
      </c>
      <c r="L20" s="31">
        <f t="shared" si="4"/>
        <v>-1.0025803580594932</v>
      </c>
    </row>
    <row r="21" spans="1:12" x14ac:dyDescent="0.2">
      <c r="A21" s="10" t="str">
        <f>'Occ T2'!A17</f>
        <v>34 Culture, media and sports occupations</v>
      </c>
      <c r="B21" s="10">
        <f>'Occ T2'!B17</f>
        <v>14.68302041818391</v>
      </c>
      <c r="C21" s="10">
        <f>'Occ T2'!C17</f>
        <v>14.270433344174771</v>
      </c>
      <c r="D21" s="10">
        <f>'Occ T2'!D17</f>
        <v>14.829533790654308</v>
      </c>
      <c r="E21" s="10">
        <f>'Occ T2'!E17</f>
        <v>12.658339473943224</v>
      </c>
      <c r="F21" s="10">
        <f>'Occ T2'!F17</f>
        <v>13.36901659840475</v>
      </c>
      <c r="H21" s="11">
        <f t="shared" si="10"/>
        <v>-0.41258707400913863</v>
      </c>
      <c r="I21" s="31">
        <f t="shared" si="5"/>
        <v>0.55910044647953683</v>
      </c>
      <c r="J21" s="11">
        <f t="shared" si="10"/>
        <v>-2.1711943167110839</v>
      </c>
      <c r="K21" s="11">
        <f t="shared" si="10"/>
        <v>0.71067712446152598</v>
      </c>
      <c r="L21" s="31">
        <f t="shared" si="4"/>
        <v>-1.4605171922495579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56.099525670599647</v>
      </c>
      <c r="C22" s="10">
        <f>'Occ T2'!C18</f>
        <v>59.936929164121423</v>
      </c>
      <c r="D22" s="10">
        <f>'Occ T2'!D18</f>
        <v>63.346903041106366</v>
      </c>
      <c r="E22" s="10">
        <f>'Occ T2'!E18</f>
        <v>63.229529606723318</v>
      </c>
      <c r="F22" s="10">
        <f>'Occ T2'!F18</f>
        <v>66.28047035022756</v>
      </c>
      <c r="H22" s="11">
        <f t="shared" ref="H22" si="11">C22-B22</f>
        <v>3.8374034935217765</v>
      </c>
      <c r="I22" s="31">
        <f t="shared" si="5"/>
        <v>3.4099738769849424</v>
      </c>
      <c r="J22" s="11">
        <f t="shared" ref="J22" si="12">E22-D22</f>
        <v>-0.11737343438304748</v>
      </c>
      <c r="K22" s="11">
        <f t="shared" ref="K22" si="13">F22-E22</f>
        <v>3.0509407435042419</v>
      </c>
      <c r="L22" s="31">
        <f t="shared" si="4"/>
        <v>2.9335673091211945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111.07370929879292</v>
      </c>
      <c r="C24" s="31">
        <f>'Occ T1'!C11</f>
        <v>109.62654899380294</v>
      </c>
      <c r="D24" s="31">
        <f>'Occ T1'!D11</f>
        <v>113.18663106475432</v>
      </c>
      <c r="E24" s="31">
        <f>'Occ T1'!E11</f>
        <v>112.95614956849838</v>
      </c>
      <c r="F24" s="31">
        <f>'Occ T1'!F11</f>
        <v>105.86940905244595</v>
      </c>
      <c r="H24" s="31">
        <f t="shared" ref="H24:K26" si="14">C24-B24</f>
        <v>-1.4471603049899784</v>
      </c>
      <c r="I24" s="31">
        <f t="shared" si="5"/>
        <v>3.5600820709513812</v>
      </c>
      <c r="J24" s="31">
        <f t="shared" si="14"/>
        <v>-0.2304814962559476</v>
      </c>
      <c r="K24" s="31">
        <f t="shared" si="14"/>
        <v>-7.0867405160524299</v>
      </c>
      <c r="L24" s="31">
        <f t="shared" si="4"/>
        <v>-7.3172220123083775</v>
      </c>
    </row>
    <row r="25" spans="1:12" x14ac:dyDescent="0.2">
      <c r="A25" t="str">
        <f>'Occ T2'!A19</f>
        <v>41 Administrative occupations</v>
      </c>
      <c r="B25" s="32">
        <f>'Occ T2'!B19</f>
        <v>89.274227390294342</v>
      </c>
      <c r="C25" s="32">
        <f>'Occ T2'!C19</f>
        <v>88.690990773778154</v>
      </c>
      <c r="D25" s="32">
        <f>'Occ T2'!D19</f>
        <v>92.543540887184676</v>
      </c>
      <c r="E25" s="32">
        <f>'Occ T2'!E19</f>
        <v>93.868140082476671</v>
      </c>
      <c r="F25" s="32">
        <f>'Occ T2'!F19</f>
        <v>91.547617966482747</v>
      </c>
      <c r="H25" s="11">
        <f t="shared" si="14"/>
        <v>-0.58323661651618863</v>
      </c>
      <c r="I25" s="31">
        <f t="shared" si="5"/>
        <v>3.8525501134065223</v>
      </c>
      <c r="J25" s="11">
        <f t="shared" si="14"/>
        <v>1.3245991952919951</v>
      </c>
      <c r="K25" s="11">
        <f t="shared" si="14"/>
        <v>-2.3205221159939242</v>
      </c>
      <c r="L25" s="31">
        <f t="shared" si="4"/>
        <v>-0.99592292070192912</v>
      </c>
    </row>
    <row r="26" spans="1:12" x14ac:dyDescent="0.2">
      <c r="A26" t="str">
        <f>'Occ T2'!A20</f>
        <v>42 Secretarial and related occupations</v>
      </c>
      <c r="B26" s="32">
        <f>'Occ T2'!B20</f>
        <v>21.799481908498574</v>
      </c>
      <c r="C26" s="32">
        <f>'Occ T2'!C20</f>
        <v>20.935558220024781</v>
      </c>
      <c r="D26" s="32">
        <f>'Occ T2'!D20</f>
        <v>20.64309017756964</v>
      </c>
      <c r="E26" s="32">
        <f>'Occ T2'!E20</f>
        <v>19.088009486021697</v>
      </c>
      <c r="F26" s="32">
        <f>'Occ T2'!F20</f>
        <v>14.321791085963206</v>
      </c>
      <c r="H26" s="11">
        <f t="shared" si="14"/>
        <v>-0.86392368847379331</v>
      </c>
      <c r="I26" s="31">
        <f t="shared" si="5"/>
        <v>-0.29246804245514113</v>
      </c>
      <c r="J26" s="11">
        <f t="shared" si="14"/>
        <v>-1.5550806915479427</v>
      </c>
      <c r="K26" s="11">
        <f t="shared" si="14"/>
        <v>-4.7662184000584915</v>
      </c>
      <c r="L26" s="31">
        <f t="shared" si="4"/>
        <v>-6.3212990916064342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104.88281724438893</v>
      </c>
      <c r="C28" s="31">
        <f>'Occ T1'!C12</f>
        <v>104.38068392162022</v>
      </c>
      <c r="D28" s="31">
        <f>'Occ T1'!D12</f>
        <v>94.443580095199778</v>
      </c>
      <c r="E28" s="31">
        <f>'Occ T1'!E12</f>
        <v>91.45406526576285</v>
      </c>
      <c r="F28" s="31">
        <f>'Occ T1'!F12</f>
        <v>84.420974374991303</v>
      </c>
      <c r="H28" s="31">
        <f t="shared" ref="H28:K30" si="15">C28-B28</f>
        <v>-0.5021333227687137</v>
      </c>
      <c r="I28" s="31">
        <f t="shared" si="5"/>
        <v>-9.9371038264204401</v>
      </c>
      <c r="J28" s="31">
        <f t="shared" si="15"/>
        <v>-2.9895148294369278</v>
      </c>
      <c r="K28" s="31">
        <f t="shared" si="15"/>
        <v>-7.0330908907715468</v>
      </c>
      <c r="L28" s="31">
        <f t="shared" si="4"/>
        <v>-10.022605720208475</v>
      </c>
    </row>
    <row r="29" spans="1:12" x14ac:dyDescent="0.2">
      <c r="A29" s="10" t="str">
        <f>'Occ T2'!A21</f>
        <v>51 Skilled agricultural and related trades</v>
      </c>
      <c r="B29" s="10">
        <f>'Occ T2'!B21</f>
        <v>10.557529870129821</v>
      </c>
      <c r="C29" s="10">
        <f>'Occ T2'!C21</f>
        <v>11.446846806964198</v>
      </c>
      <c r="D29" s="10">
        <f>'Occ T2'!D21</f>
        <v>13.999791318669207</v>
      </c>
      <c r="E29" s="10">
        <f>'Occ T2'!E21</f>
        <v>13.074026292713825</v>
      </c>
      <c r="F29" s="10">
        <f>'Occ T2'!F21</f>
        <v>13.374401848288365</v>
      </c>
      <c r="H29" s="11">
        <f t="shared" si="15"/>
        <v>0.88931693683437629</v>
      </c>
      <c r="I29" s="31">
        <f t="shared" si="5"/>
        <v>2.5529445117050091</v>
      </c>
      <c r="J29" s="11">
        <f t="shared" si="15"/>
        <v>-0.92576502595538201</v>
      </c>
      <c r="K29" s="11">
        <f t="shared" si="15"/>
        <v>0.30037555557453999</v>
      </c>
      <c r="L29" s="31">
        <f t="shared" si="4"/>
        <v>-0.62538947038084203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44.841913188255795</v>
      </c>
      <c r="C30" s="10">
        <f>'Occ T2'!C22</f>
        <v>45.686844205798565</v>
      </c>
      <c r="D30" s="10">
        <f>'Occ T2'!D22</f>
        <v>39.650021356656502</v>
      </c>
      <c r="E30" s="10">
        <f>'Occ T2'!E22</f>
        <v>38.35517384639013</v>
      </c>
      <c r="F30" s="10">
        <f>'Occ T2'!F22</f>
        <v>35.52751190285926</v>
      </c>
      <c r="H30" s="11">
        <f t="shared" si="15"/>
        <v>0.84493101754276978</v>
      </c>
      <c r="I30" s="31">
        <f t="shared" si="5"/>
        <v>-6.0368228491420624</v>
      </c>
      <c r="J30" s="11">
        <f t="shared" si="15"/>
        <v>-1.2948475102663721</v>
      </c>
      <c r="K30" s="11">
        <f t="shared" si="15"/>
        <v>-2.8276619435308703</v>
      </c>
      <c r="L30" s="31">
        <f t="shared" si="4"/>
        <v>-4.1225094537972424</v>
      </c>
    </row>
    <row r="31" spans="1:12" x14ac:dyDescent="0.2">
      <c r="A31" s="10" t="str">
        <f>'Occ T2'!A23</f>
        <v>53 Skilled construction and building trades</v>
      </c>
      <c r="B31" s="10">
        <f>'Occ T2'!B23</f>
        <v>28.972854752748106</v>
      </c>
      <c r="C31" s="10">
        <f>'Occ T2'!C23</f>
        <v>29.18819365243732</v>
      </c>
      <c r="D31" s="10">
        <f>'Occ T2'!D23</f>
        <v>23.404106802343456</v>
      </c>
      <c r="E31" s="10">
        <f>'Occ T2'!E23</f>
        <v>22.648599520279745</v>
      </c>
      <c r="F31" s="10">
        <f>'Occ T2'!F23</f>
        <v>19.567736789990899</v>
      </c>
      <c r="H31" s="11">
        <f t="shared" ref="H31:H32" si="16">C31-B31</f>
        <v>0.21533889968921471</v>
      </c>
      <c r="I31" s="31">
        <f t="shared" si="5"/>
        <v>-5.784086850093864</v>
      </c>
      <c r="J31" s="11">
        <f t="shared" ref="J31:J32" si="17">E31-D31</f>
        <v>-0.75550728206371076</v>
      </c>
      <c r="K31" s="11">
        <f t="shared" ref="K31:K32" si="18">F31-E31</f>
        <v>-3.0808627302888461</v>
      </c>
      <c r="L31" s="31">
        <f t="shared" si="4"/>
        <v>-3.8363700123525568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20.510519433255208</v>
      </c>
      <c r="C32" s="10">
        <f>'Occ T2'!C24</f>
        <v>18.058799256420127</v>
      </c>
      <c r="D32" s="10">
        <f>'Occ T2'!D24</f>
        <v>17.389660617530623</v>
      </c>
      <c r="E32" s="10">
        <f>'Occ T2'!E24</f>
        <v>17.376265606379153</v>
      </c>
      <c r="F32" s="10">
        <f>'Occ T2'!F24</f>
        <v>15.951323833852788</v>
      </c>
      <c r="H32" s="11">
        <f t="shared" si="16"/>
        <v>-2.4517201768350816</v>
      </c>
      <c r="I32" s="31">
        <f t="shared" si="5"/>
        <v>-0.66913863888950331</v>
      </c>
      <c r="J32" s="11">
        <f t="shared" si="17"/>
        <v>-1.3395011151470015E-2</v>
      </c>
      <c r="K32" s="11">
        <f t="shared" si="18"/>
        <v>-1.4249417725263651</v>
      </c>
      <c r="L32" s="31">
        <f t="shared" si="4"/>
        <v>-1.4383367836778351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116.30449746258321</v>
      </c>
      <c r="C34" s="31">
        <f>'Occ T1'!C13</f>
        <v>124.477200543908</v>
      </c>
      <c r="D34" s="31">
        <f>'Occ T1'!D13</f>
        <v>119.77238250458639</v>
      </c>
      <c r="E34" s="31">
        <f>'Occ T1'!E13</f>
        <v>121.75507671731933</v>
      </c>
      <c r="F34" s="31">
        <f>'Occ T1'!F13</f>
        <v>128.82655181365288</v>
      </c>
      <c r="H34" s="31">
        <f t="shared" ref="H34:K36" si="19">C34-B34</f>
        <v>8.1727030813247836</v>
      </c>
      <c r="I34" s="31">
        <f t="shared" si="5"/>
        <v>-4.7048180393216086</v>
      </c>
      <c r="J34" s="31">
        <f t="shared" si="19"/>
        <v>1.9826942127329374</v>
      </c>
      <c r="K34" s="31">
        <f t="shared" si="19"/>
        <v>7.0714750963335575</v>
      </c>
      <c r="L34" s="31">
        <f t="shared" si="4"/>
        <v>9.054169309066495</v>
      </c>
    </row>
    <row r="35" spans="1:12" x14ac:dyDescent="0.2">
      <c r="A35" s="10" t="str">
        <f>'Occ T2'!A25</f>
        <v>61 Caring personal service occupations</v>
      </c>
      <c r="B35" s="10">
        <f>'Occ T2'!B25</f>
        <v>93.325206557116317</v>
      </c>
      <c r="C35" s="10">
        <f>'Occ T2'!C25</f>
        <v>96.125434681926123</v>
      </c>
      <c r="D35" s="10">
        <f>'Occ T2'!D25</f>
        <v>92.49940933533253</v>
      </c>
      <c r="E35" s="10">
        <f>'Occ T2'!E25</f>
        <v>96.432488879795798</v>
      </c>
      <c r="F35" s="10">
        <f>'Occ T2'!F25</f>
        <v>103.20094737774025</v>
      </c>
      <c r="G35" s="10"/>
      <c r="H35" s="11">
        <f t="shared" si="19"/>
        <v>2.8002281248098058</v>
      </c>
      <c r="I35" s="31">
        <f t="shared" si="5"/>
        <v>-3.6260253465935932</v>
      </c>
      <c r="J35" s="11">
        <f t="shared" si="19"/>
        <v>3.9330795444632685</v>
      </c>
      <c r="K35" s="11">
        <f t="shared" si="19"/>
        <v>6.7684584979444509</v>
      </c>
      <c r="L35" s="31">
        <f t="shared" si="4"/>
        <v>10.701538042407719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21.798778267351921</v>
      </c>
      <c r="C36" s="10">
        <f>'Occ T2'!C26</f>
        <v>27.419829805672542</v>
      </c>
      <c r="D36" s="10">
        <f>'Occ T2'!D26</f>
        <v>26.109267241948654</v>
      </c>
      <c r="E36" s="10">
        <f>'Occ T2'!E26</f>
        <v>24.416907393996418</v>
      </c>
      <c r="F36" s="10">
        <f>'Occ T2'!F26</f>
        <v>24.613523356580625</v>
      </c>
      <c r="G36" s="10"/>
      <c r="H36" s="11">
        <f t="shared" si="19"/>
        <v>5.6210515383206214</v>
      </c>
      <c r="I36" s="31">
        <f t="shared" si="5"/>
        <v>-1.310562563723888</v>
      </c>
      <c r="J36" s="11">
        <f t="shared" si="19"/>
        <v>-1.6923598479522362</v>
      </c>
      <c r="K36" s="11">
        <f t="shared" si="19"/>
        <v>0.19661596258420744</v>
      </c>
      <c r="L36" s="31">
        <f t="shared" si="4"/>
        <v>-1.4957438853680287</v>
      </c>
    </row>
    <row r="37" spans="1:12" x14ac:dyDescent="0.2">
      <c r="A37" s="10" t="str">
        <f>'Occ T2'!A27</f>
        <v>63 Community and civil enforcement occupations</v>
      </c>
      <c r="B37" s="10">
        <f>'Occ T2'!B27</f>
        <v>1.1805126381149718</v>
      </c>
      <c r="C37" s="10">
        <f>'Occ T2'!C27</f>
        <v>0.93193605630932119</v>
      </c>
      <c r="D37" s="10">
        <f>'Occ T2'!D27</f>
        <v>1.1637059273052084</v>
      </c>
      <c r="E37" s="10">
        <f>'Occ T2'!E27</f>
        <v>0.90568044352710175</v>
      </c>
      <c r="F37" s="10">
        <f>'Occ T2'!F27</f>
        <v>1.0120810793319981</v>
      </c>
      <c r="G37" s="10"/>
      <c r="H37" s="11">
        <f t="shared" ref="H37" si="20">C37-B37</f>
        <v>-0.24857658180565056</v>
      </c>
      <c r="I37" s="31">
        <f t="shared" ref="I37" si="21">D37-C37</f>
        <v>0.23176987099588719</v>
      </c>
      <c r="J37" s="11">
        <f t="shared" ref="J37" si="22">E37-D37</f>
        <v>-0.25802548377810663</v>
      </c>
      <c r="K37" s="11">
        <f t="shared" ref="K37" si="23">F37-E37</f>
        <v>0.10640063580489634</v>
      </c>
      <c r="L37" s="31">
        <f t="shared" ref="L37" si="24">F37-D37</f>
        <v>-0.1516248479732103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93.953892835311549</v>
      </c>
      <c r="C39" s="31">
        <f>'Occ T1'!C14</f>
        <v>88.514205881375275</v>
      </c>
      <c r="D39" s="31">
        <f>'Occ T1'!D14</f>
        <v>86.611671527341073</v>
      </c>
      <c r="E39" s="31">
        <f>'Occ T1'!E14</f>
        <v>86.351809055908035</v>
      </c>
      <c r="F39" s="31">
        <f>'Occ T1'!F14</f>
        <v>86.2205147106326</v>
      </c>
      <c r="H39" s="31">
        <f>C39-B39</f>
        <v>-5.439686953936274</v>
      </c>
      <c r="I39" s="31">
        <f t="shared" si="5"/>
        <v>-1.9025343540342021</v>
      </c>
      <c r="J39" s="31">
        <f>E39-D39</f>
        <v>-0.25986247143303842</v>
      </c>
      <c r="K39" s="31">
        <f>F39-E39</f>
        <v>-0.13129434527543538</v>
      </c>
      <c r="L39" s="31">
        <f t="shared" si="4"/>
        <v>-0.3911568167084738</v>
      </c>
    </row>
    <row r="40" spans="1:12" s="30" customFormat="1" x14ac:dyDescent="0.2">
      <c r="A40" s="126" t="str">
        <f>'Occ T2'!A28</f>
        <v>71 Sales occupations</v>
      </c>
      <c r="B40" s="126">
        <f>'Occ T2'!B28</f>
        <v>77.402582173888831</v>
      </c>
      <c r="C40" s="126">
        <f>'Occ T2'!C28</f>
        <v>71.311610959478202</v>
      </c>
      <c r="D40" s="126">
        <f>'Occ T2'!D28</f>
        <v>69.065545590007048</v>
      </c>
      <c r="E40" s="126">
        <f>'Occ T2'!E28</f>
        <v>67.18250206352225</v>
      </c>
      <c r="F40" s="126">
        <f>'Occ T2'!F28</f>
        <v>65.174568920383862</v>
      </c>
      <c r="G40"/>
      <c r="H40" s="11">
        <f>C40-B40</f>
        <v>-6.0909712144106294</v>
      </c>
      <c r="I40" s="31">
        <f t="shared" si="5"/>
        <v>-2.2460653694711539</v>
      </c>
      <c r="J40" s="11">
        <f t="shared" ref="J40" si="25">E40-D40</f>
        <v>-1.8830435264847978</v>
      </c>
      <c r="K40" s="11">
        <f t="shared" ref="K40" si="26">F40-E40</f>
        <v>-2.0079331431383878</v>
      </c>
      <c r="L40" s="31">
        <f t="shared" si="4"/>
        <v>-3.8909766696231856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16.551310661422718</v>
      </c>
      <c r="C41" s="126">
        <f>'Occ T2'!C29</f>
        <v>17.202594921897077</v>
      </c>
      <c r="D41" s="126">
        <f>'Occ T2'!D29</f>
        <v>17.546125937334025</v>
      </c>
      <c r="E41" s="126">
        <f>'Occ T2'!E29</f>
        <v>19.169306992385788</v>
      </c>
      <c r="F41" s="126">
        <f>'Occ T2'!F29</f>
        <v>21.045945790248741</v>
      </c>
      <c r="G41"/>
      <c r="H41" s="11">
        <f t="shared" ref="H41" si="27">C41-B41</f>
        <v>0.65128426047435894</v>
      </c>
      <c r="I41" s="31">
        <f t="shared" si="5"/>
        <v>0.34353101543694819</v>
      </c>
      <c r="J41" s="11">
        <f t="shared" ref="J41" si="28">E41-D41</f>
        <v>1.6231810550517629</v>
      </c>
      <c r="K41" s="11">
        <f t="shared" ref="K41" si="29">F41-E41</f>
        <v>1.8766387978629524</v>
      </c>
      <c r="L41" s="31">
        <f t="shared" si="4"/>
        <v>3.4998198529147153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82.756094795452327</v>
      </c>
      <c r="C43" s="31">
        <f>'Occ T1'!C15</f>
        <v>86.403731436592238</v>
      </c>
      <c r="D43" s="31">
        <f>'Occ T1'!D15</f>
        <v>80.349585509805507</v>
      </c>
      <c r="E43" s="31">
        <f>'Occ T1'!E15</f>
        <v>80.743841503750389</v>
      </c>
      <c r="F43" s="31">
        <f>'Occ T1'!F15</f>
        <v>76.085869003198411</v>
      </c>
      <c r="H43" s="31">
        <f t="shared" ref="H43:K45" si="30">C43-B43</f>
        <v>3.6476366411399113</v>
      </c>
      <c r="I43" s="31">
        <f t="shared" si="5"/>
        <v>-6.054145926786731</v>
      </c>
      <c r="J43" s="31">
        <f t="shared" si="30"/>
        <v>0.39425599394488131</v>
      </c>
      <c r="K43" s="31">
        <f t="shared" si="30"/>
        <v>-4.6579725005519776</v>
      </c>
      <c r="L43" s="31">
        <f t="shared" si="4"/>
        <v>-4.2637165066070963</v>
      </c>
    </row>
    <row r="44" spans="1:12" x14ac:dyDescent="0.2">
      <c r="A44" s="10" t="str">
        <f>'Occ T2'!A30</f>
        <v>81 Process, plant and machine operatives</v>
      </c>
      <c r="B44" s="10">
        <f>'Occ T2'!B30</f>
        <v>43.772247322479402</v>
      </c>
      <c r="C44" s="10">
        <f>'Occ T2'!C30</f>
        <v>43.388852944909175</v>
      </c>
      <c r="D44" s="10">
        <f>'Occ T2'!D30</f>
        <v>37.984281201137875</v>
      </c>
      <c r="E44" s="10">
        <f>'Occ T2'!E30</f>
        <v>38.861442240228421</v>
      </c>
      <c r="F44" s="10">
        <f>'Occ T2'!F30</f>
        <v>36.138003274210043</v>
      </c>
      <c r="H44" s="11">
        <f t="shared" si="30"/>
        <v>-0.38339437757022665</v>
      </c>
      <c r="I44" s="31">
        <f t="shared" si="5"/>
        <v>-5.4045717437712995</v>
      </c>
      <c r="J44" s="11">
        <f t="shared" si="30"/>
        <v>0.8771610390905451</v>
      </c>
      <c r="K44" s="11">
        <f t="shared" si="30"/>
        <v>-2.723438966018378</v>
      </c>
      <c r="L44" s="31">
        <f t="shared" si="4"/>
        <v>-1.8462779269278329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38.983847472972933</v>
      </c>
      <c r="C45" s="10">
        <f>'Occ T2'!C31</f>
        <v>43.014878491683071</v>
      </c>
      <c r="D45" s="10">
        <f>'Occ T2'!D31</f>
        <v>42.365304308667625</v>
      </c>
      <c r="E45" s="10">
        <f>'Occ T2'!E31</f>
        <v>41.882399263521961</v>
      </c>
      <c r="F45" s="10">
        <f>'Occ T2'!F31</f>
        <v>39.947865728988376</v>
      </c>
      <c r="H45" s="11">
        <f t="shared" si="30"/>
        <v>4.0310310187101379</v>
      </c>
      <c r="I45" s="31">
        <f t="shared" si="5"/>
        <v>-0.64957418301544578</v>
      </c>
      <c r="J45" s="11">
        <f t="shared" si="30"/>
        <v>-0.48290504514566379</v>
      </c>
      <c r="K45" s="11">
        <f t="shared" si="30"/>
        <v>-1.9345335345335855</v>
      </c>
      <c r="L45" s="31">
        <f t="shared" si="4"/>
        <v>-2.4174385796792492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128.31435522164418</v>
      </c>
      <c r="C47" s="31">
        <f>'Occ T1'!C16</f>
        <v>118.7270864073981</v>
      </c>
      <c r="D47" s="31">
        <f>'Occ T1'!D16</f>
        <v>109.83051987389273</v>
      </c>
      <c r="E47" s="31">
        <f>'Occ T1'!E16</f>
        <v>112.03044303169034</v>
      </c>
      <c r="F47" s="31">
        <f>'Occ T1'!F16</f>
        <v>106.48081645020531</v>
      </c>
      <c r="H47" s="31">
        <f t="shared" ref="H47:K49" si="31">C47-B47</f>
        <v>-9.5872688142460731</v>
      </c>
      <c r="I47" s="31">
        <f t="shared" si="5"/>
        <v>-8.8965665335053785</v>
      </c>
      <c r="J47" s="31">
        <f t="shared" si="31"/>
        <v>2.1999231577976133</v>
      </c>
      <c r="K47" s="31">
        <f t="shared" si="31"/>
        <v>-5.549626581485029</v>
      </c>
      <c r="L47" s="31">
        <f t="shared" si="4"/>
        <v>-3.3497034236874157</v>
      </c>
    </row>
    <row r="48" spans="1:12" x14ac:dyDescent="0.2">
      <c r="A48" s="10" t="str">
        <f>'Occ T2'!A32</f>
        <v>91 Elementary trades and related occupations</v>
      </c>
      <c r="B48" s="10">
        <f>'Occ T2'!B32</f>
        <v>22.789519560982249</v>
      </c>
      <c r="C48" s="10">
        <f>'Occ T2'!C32</f>
        <v>20.649007299642594</v>
      </c>
      <c r="D48" s="10">
        <f>'Occ T2'!D32</f>
        <v>19.005261285826318</v>
      </c>
      <c r="E48" s="10">
        <f>'Occ T2'!E32</f>
        <v>32.504143162506132</v>
      </c>
      <c r="F48" s="10">
        <f>'Occ T2'!F32</f>
        <v>35.184807080007801</v>
      </c>
      <c r="H48" s="11">
        <f t="shared" si="31"/>
        <v>-2.140512261339655</v>
      </c>
      <c r="I48" s="31">
        <f t="shared" si="5"/>
        <v>-1.6437460138162763</v>
      </c>
      <c r="J48" s="11">
        <f t="shared" si="31"/>
        <v>13.498881876679814</v>
      </c>
      <c r="K48" s="11">
        <f t="shared" si="31"/>
        <v>2.6806639175016684</v>
      </c>
      <c r="L48" s="31">
        <f t="shared" si="4"/>
        <v>16.179545794181482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105.52483566066192</v>
      </c>
      <c r="C49" s="10">
        <f>'Occ T2'!C33</f>
        <v>98.078079107755514</v>
      </c>
      <c r="D49" s="10">
        <f>'Occ T2'!D33</f>
        <v>90.825258588066404</v>
      </c>
      <c r="E49" s="10">
        <f>'Occ T2'!E33</f>
        <v>79.526299869184214</v>
      </c>
      <c r="F49" s="10">
        <f>'Occ T2'!F33</f>
        <v>71.29600937019751</v>
      </c>
      <c r="H49" s="11">
        <f t="shared" si="31"/>
        <v>-7.4467565529064075</v>
      </c>
      <c r="I49" s="31">
        <f t="shared" si="5"/>
        <v>-7.2528205196891093</v>
      </c>
      <c r="J49" s="11">
        <f t="shared" si="31"/>
        <v>-11.29895871888219</v>
      </c>
      <c r="K49" s="11">
        <f t="shared" si="31"/>
        <v>-8.2302904989867045</v>
      </c>
      <c r="L49" s="31">
        <f t="shared" si="4"/>
        <v>-19.529249217868895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1038.2930000000001</v>
      </c>
      <c r="C51" s="34">
        <f>'Occ T1'!C18</f>
        <v>1089.3149999999994</v>
      </c>
      <c r="D51" s="34">
        <f>'Occ T1'!D18</f>
        <v>1086.2270000000008</v>
      </c>
      <c r="E51" s="34">
        <f>'Occ T1'!E18</f>
        <v>1100.6840000000004</v>
      </c>
      <c r="F51" s="34">
        <f>'Occ T1'!F18</f>
        <v>1129.4899999999998</v>
      </c>
      <c r="G51" s="24"/>
      <c r="H51" s="34">
        <f>C51-B51</f>
        <v>51.021999999999252</v>
      </c>
      <c r="I51" s="205">
        <f>D51-C51</f>
        <v>-3.0879999999986012</v>
      </c>
      <c r="J51" s="34">
        <f>E51-D51</f>
        <v>14.456999999999653</v>
      </c>
      <c r="K51" s="34">
        <f>F51-E51</f>
        <v>28.805999999999358</v>
      </c>
      <c r="L51" s="205">
        <f>F51-D51</f>
        <v>43.26299999999901</v>
      </c>
    </row>
    <row r="53" spans="1:12" ht="15.75" x14ac:dyDescent="0.25">
      <c r="A53" s="19" t="str">
        <f>CONCATENATE(A1," (Continued)")</f>
        <v>Occupation Table 3  Employment Change by Occupation in Occupation Group (SOC 2020), 2015-2035, Derbyshire and Nottinghamshire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3.9806849032933522</v>
      </c>
      <c r="C59" s="44">
        <f>IF(AND(D$5-C$5 &lt;&gt; 0,D7 &lt;&gt; 0,C7 &lt;&gt; 0),(EXP(LN(D7/C7)/(D$5-C$5))-1)*100,0)</f>
        <v>4.0681309954920808</v>
      </c>
      <c r="D59" s="44">
        <f>IF(AND(E$5-D$5 &lt;&gt; 0,E7 &lt;&gt; 0,D7 &lt;&gt; 0),(EXP(LN(E7/D7)/(E$5-D$5))-1)*100,0)</f>
        <v>-1.3451721032396446</v>
      </c>
      <c r="E59" s="44">
        <f>IF(AND(F$5-E$5 &lt;&gt; 0,F7 &lt;&gt; 0,E7 &lt;&gt; 0),(EXP(LN(F7/E7)/(F$5-E$5))-1)*100,0)</f>
        <v>0.84964543811190119</v>
      </c>
      <c r="F59" s="44">
        <f>IF(AND(F$5-D$5 &lt;&gt; 0,F7 &lt;&gt; 0,D7 &lt;&gt; 0),(EXP(LN(F7/D7)/(F$5-D$5))-1)*100,0)</f>
        <v>0.11266709766128979</v>
      </c>
      <c r="H59" s="44">
        <f>(B7/B$51)*100</f>
        <v>9.328724729857953</v>
      </c>
      <c r="I59" s="44">
        <f>(C7/C$51)*100</f>
        <v>10.394399755780388</v>
      </c>
      <c r="J59" s="44">
        <f>(D7/D$51)*100</f>
        <v>10.848009589597538</v>
      </c>
      <c r="K59" s="44">
        <f>(E7/E$51)*100</f>
        <v>10.004599715076465</v>
      </c>
      <c r="L59" s="44">
        <f>(F7/F$51)*100</f>
        <v>10.610204076348101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4.6753929626810464</v>
      </c>
      <c r="C60" s="44">
        <f t="shared" si="32"/>
        <v>4.1047727953613</v>
      </c>
      <c r="D60" s="44">
        <f t="shared" si="32"/>
        <v>-2.2050043231651717</v>
      </c>
      <c r="E60" s="44">
        <f t="shared" si="32"/>
        <v>0.76155786628124833</v>
      </c>
      <c r="F60" s="44">
        <f>IF(AND(F$5-D$5 &lt;&gt; 0,F8 &lt;&gt; 0,D8 &lt;&gt; 0),(EXP(LN(F8/D8)/(F$5-D$5))-1)*100,0)</f>
        <v>-0.23716252874707022</v>
      </c>
      <c r="H60" s="44">
        <f t="shared" ref="H60:L60" si="33">(B8/B$51)*100</f>
        <v>6.2993521517956008</v>
      </c>
      <c r="I60" s="44">
        <f t="shared" si="33"/>
        <v>7.208430727447003</v>
      </c>
      <c r="J60" s="44">
        <f t="shared" si="33"/>
        <v>7.525654223479342</v>
      </c>
      <c r="K60" s="44">
        <f t="shared" si="33"/>
        <v>6.643322864408181</v>
      </c>
      <c r="L60" s="44">
        <f t="shared" si="33"/>
        <v>6.9841628536754117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2.4897902676965122</v>
      </c>
      <c r="C61" s="44">
        <f>IF(AND(D$5-C$5 &lt;&gt; 0,D9 &lt;&gt; 0,C9 &lt;&gt; 0),(EXP(LN(D9/C9)/(D$5-C$5))-1)*100,0)</f>
        <v>3.985226901404193</v>
      </c>
      <c r="D61" s="44">
        <f t="shared" si="34"/>
        <v>0.49860931924308183</v>
      </c>
      <c r="E61" s="44">
        <f t="shared" si="34"/>
        <v>1.0217340453300583</v>
      </c>
      <c r="F61" s="44">
        <f>IF(AND(F$5-D$5 &lt;&gt; 0,F9 &lt;&gt; 0,D9 &lt;&gt; 0),(EXP(LN(F9/D9)/(F$5-D$5))-1)*100,0)</f>
        <v>0.84705727696428035</v>
      </c>
      <c r="H61" s="44">
        <f t="shared" ref="H61:L61" si="35">(B9/B$51)*100</f>
        <v>3.0293725780623517</v>
      </c>
      <c r="I61" s="44">
        <f t="shared" si="35"/>
        <v>3.1859690283333832</v>
      </c>
      <c r="J61" s="44">
        <f t="shared" si="35"/>
        <v>3.3223553661181988</v>
      </c>
      <c r="K61" s="44">
        <f t="shared" si="35"/>
        <v>3.3612768506682844</v>
      </c>
      <c r="L61" s="44">
        <f t="shared" si="35"/>
        <v>3.6260412226726895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3.8858078244777383</v>
      </c>
      <c r="C63" s="44">
        <f t="shared" si="36"/>
        <v>6.2068442964451576</v>
      </c>
      <c r="D63" s="44">
        <f t="shared" si="36"/>
        <v>1.2200594254333286</v>
      </c>
      <c r="E63" s="44">
        <f t="shared" si="36"/>
        <v>0.96334634280299536</v>
      </c>
      <c r="F63" s="44">
        <f>IF(AND(F$5-D$5 &lt;&gt; 0,F11 &lt;&gt; 0,D11 &lt;&gt; 0),(EXP(LN(F11/D11)/(F$5-D$5))-1)*100,0)</f>
        <v>1.0488449472832784</v>
      </c>
      <c r="H63" s="44">
        <f>(B11/B$51)*100</f>
        <v>17.888509147023203</v>
      </c>
      <c r="I63" s="44">
        <f>(C11/C$51)*100</f>
        <v>19.859370330263172</v>
      </c>
      <c r="J63" s="44">
        <f>(D11/D$51)*100</f>
        <v>21.151972327101028</v>
      </c>
      <c r="K63" s="44">
        <f>(E11/E$51)*100</f>
        <v>22.178989208992011</v>
      </c>
      <c r="L63" s="44">
        <f>(F11/F$51)*100</f>
        <v>23.788079287333776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4.3337592748255549</v>
      </c>
      <c r="C64" s="44">
        <f t="shared" si="36"/>
        <v>4.609319491908237</v>
      </c>
      <c r="D64" s="49">
        <f t="shared" si="36"/>
        <v>4.0816926557865729</v>
      </c>
      <c r="E64" s="49">
        <f t="shared" si="36"/>
        <v>1.3353754187887645</v>
      </c>
      <c r="F64" s="44">
        <f>IF(AND(F$5-D$5 &lt;&gt; 0,F12 &lt;&gt; 0,D12 &lt;&gt; 0),(EXP(LN(F12/D12)/(F$5-D$5))-1)*100,0)</f>
        <v>2.2426669515187569</v>
      </c>
      <c r="H64" s="40">
        <f t="shared" ref="H64:L67" si="37">(B12/B$11)*100</f>
        <v>29.473229513015553</v>
      </c>
      <c r="I64" s="40">
        <f t="shared" si="37"/>
        <v>29.984876499045487</v>
      </c>
      <c r="J64" s="40">
        <f t="shared" si="37"/>
        <v>29.533854869643726</v>
      </c>
      <c r="K64" s="40">
        <f t="shared" si="37"/>
        <v>33.951497062650716</v>
      </c>
      <c r="L64" s="40">
        <f t="shared" si="37"/>
        <v>35.223489003795436</v>
      </c>
    </row>
    <row r="65" spans="1:12" x14ac:dyDescent="0.2">
      <c r="A65" t="str">
        <f>A13</f>
        <v>22 Health professionals</v>
      </c>
      <c r="B65" s="49">
        <f t="shared" si="36"/>
        <v>3.8532002152608325</v>
      </c>
      <c r="C65" s="44">
        <f t="shared" si="36"/>
        <v>3.7799397302218374E-2</v>
      </c>
      <c r="D65" s="49">
        <f t="shared" si="36"/>
        <v>-0.2284361010289504</v>
      </c>
      <c r="E65" s="49">
        <f t="shared" si="36"/>
        <v>0.70926165011544473</v>
      </c>
      <c r="F65" s="44">
        <f>IF(AND(F$5-D$5 &lt;&gt; 0,F13 &lt;&gt; 0,D13 &lt;&gt; 0),(EXP(LN(F13/D13)/(F$5-D$5))-1)*100,0)</f>
        <v>0.39572058963674994</v>
      </c>
      <c r="H65" s="40">
        <f t="shared" si="37"/>
        <v>21.823377922665436</v>
      </c>
      <c r="I65" s="40">
        <f t="shared" si="37"/>
        <v>21.79599119004315</v>
      </c>
      <c r="J65" s="40">
        <f t="shared" si="37"/>
        <v>20.529966865872542</v>
      </c>
      <c r="K65" s="40">
        <f t="shared" si="37"/>
        <v>19.102455976226871</v>
      </c>
      <c r="L65" s="40">
        <f t="shared" si="37"/>
        <v>18.62713072437429</v>
      </c>
    </row>
    <row r="66" spans="1:12" x14ac:dyDescent="0.2">
      <c r="A66" t="str">
        <f>A14</f>
        <v>23 Teaching and other educational professionals</v>
      </c>
      <c r="B66" s="49">
        <f t="shared" si="36"/>
        <v>1.8369105713025524</v>
      </c>
      <c r="C66" s="44">
        <f t="shared" si="36"/>
        <v>4.4945864474467356</v>
      </c>
      <c r="D66" s="49">
        <f t="shared" si="36"/>
        <v>-1.4754737550614849</v>
      </c>
      <c r="E66" s="49">
        <f t="shared" si="36"/>
        <v>0.23342851813110688</v>
      </c>
      <c r="F66" s="44">
        <f>IF(AND(F$5-D$5 &lt;&gt; 0,F14 &lt;&gt; 0,D14 &lt;&gt; 0),(EXP(LN(F14/D14)/(F$5-D$5))-1)*100,0)</f>
        <v>-0.33947386190270601</v>
      </c>
      <c r="H66" s="40">
        <f t="shared" si="37"/>
        <v>20.392133449328213</v>
      </c>
      <c r="I66" s="40">
        <f t="shared" si="37"/>
        <v>18.830360833255828</v>
      </c>
      <c r="J66" s="40">
        <f t="shared" si="37"/>
        <v>18.526779332931621</v>
      </c>
      <c r="K66" s="40">
        <f t="shared" si="37"/>
        <v>16.18783485893103</v>
      </c>
      <c r="L66" s="40">
        <f t="shared" si="37"/>
        <v>15.054878632876273</v>
      </c>
    </row>
    <row r="67" spans="1:12" x14ac:dyDescent="0.2">
      <c r="A67" t="str">
        <f>A15</f>
        <v>24 Business, media and public service professionals</v>
      </c>
      <c r="B67" s="49">
        <f t="shared" si="36"/>
        <v>4.8604659203732803</v>
      </c>
      <c r="C67" s="44">
        <f t="shared" si="36"/>
        <v>13.509104805710725</v>
      </c>
      <c r="D67" s="49">
        <f t="shared" si="36"/>
        <v>0.79683145984448256</v>
      </c>
      <c r="E67" s="49">
        <f t="shared" si="36"/>
        <v>1.0731934829925072</v>
      </c>
      <c r="F67" s="44">
        <f>IF(AND(F$5-D$5 &lt;&gt; 0,F15 &lt;&gt; 0,D15 &lt;&gt; 0),(EXP(LN(F15/D15)/(F$5-D$5))-1)*100,0)</f>
        <v>0.9809887197151701</v>
      </c>
      <c r="H67" s="40">
        <f t="shared" si="37"/>
        <v>28.311259114990794</v>
      </c>
      <c r="I67" s="40">
        <f t="shared" si="37"/>
        <v>29.388771477655535</v>
      </c>
      <c r="J67" s="40">
        <f t="shared" si="37"/>
        <v>31.409398931552101</v>
      </c>
      <c r="K67" s="40">
        <f t="shared" si="37"/>
        <v>30.758212102191397</v>
      </c>
      <c r="L67" s="40">
        <f t="shared" si="37"/>
        <v>31.094501638954014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1.8909306443790852</v>
      </c>
      <c r="C69" s="44">
        <f t="shared" si="39"/>
        <v>5.3386159250489618</v>
      </c>
      <c r="D69" s="44">
        <f t="shared" si="39"/>
        <v>0.97926431643939882</v>
      </c>
      <c r="E69" s="44">
        <f t="shared" si="39"/>
        <v>0.81318976463760073</v>
      </c>
      <c r="F69" s="44">
        <f t="shared" ref="F69:F74" si="40">IF(AND(F$5-D$5 &lt;&gt; 0,F17 &lt;&gt; 0,D17 &lt;&gt; 0),(EXP(LN(F17/D17)/(F$5-D$5))-1)*100,0)</f>
        <v>0.86851757827004494</v>
      </c>
      <c r="H69" s="44">
        <f>(B17/B$51)*100</f>
        <v>11.404584159244187</v>
      </c>
      <c r="I69" s="44">
        <f>(C17/C$51)*100</f>
        <v>11.716233339531501</v>
      </c>
      <c r="J69" s="44">
        <f>(D17/D$51)*100</f>
        <v>12.376803913926226</v>
      </c>
      <c r="K69" s="44">
        <f>(E17/E$51)*100</f>
        <v>12.824116725970141</v>
      </c>
      <c r="L69" s="44">
        <f>(F17/F$51)*100</f>
        <v>13.551310222350175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4.6748597445481987</v>
      </c>
      <c r="C70" s="44">
        <f t="shared" si="39"/>
        <v>9.9687053761953202</v>
      </c>
      <c r="D70" s="49">
        <f t="shared" si="39"/>
        <v>-1.5474390402600569</v>
      </c>
      <c r="E70" s="49">
        <f t="shared" si="39"/>
        <v>0.7104455933955256</v>
      </c>
      <c r="F70" s="44">
        <f t="shared" si="40"/>
        <v>-4.7878270745360663E-2</v>
      </c>
      <c r="H70" s="40">
        <f t="shared" ref="H70:L74" si="41">(B18/B$17)*100</f>
        <v>14.102645820749993</v>
      </c>
      <c r="I70" s="40">
        <f t="shared" si="41"/>
        <v>15.708258286456758</v>
      </c>
      <c r="J70" s="40">
        <f t="shared" si="41"/>
        <v>16.39870442863652</v>
      </c>
      <c r="K70" s="40">
        <f t="shared" si="41"/>
        <v>14.44719764774845</v>
      </c>
      <c r="L70" s="40">
        <f t="shared" si="41"/>
        <v>14.300631882444167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3.5900306519180525</v>
      </c>
      <c r="C71" s="44">
        <f t="shared" si="39"/>
        <v>1.3490894961950994</v>
      </c>
      <c r="D71" s="49">
        <f t="shared" si="39"/>
        <v>9.701690415585329</v>
      </c>
      <c r="E71" s="49">
        <f t="shared" si="39"/>
        <v>1.6559197997656261</v>
      </c>
      <c r="F71" s="44">
        <f t="shared" si="40"/>
        <v>4.2700438325758316</v>
      </c>
      <c r="H71" s="40">
        <f t="shared" si="41"/>
        <v>15.185942176028725</v>
      </c>
      <c r="I71" s="40">
        <f t="shared" si="41"/>
        <v>16.224505620539013</v>
      </c>
      <c r="J71" s="40">
        <f t="shared" si="41"/>
        <v>15.610029216042829</v>
      </c>
      <c r="K71" s="40">
        <f t="shared" si="41"/>
        <v>23.621599566626195</v>
      </c>
      <c r="L71" s="40">
        <f t="shared" si="41"/>
        <v>25.672164327045071</v>
      </c>
    </row>
    <row r="72" spans="1:12" x14ac:dyDescent="0.2">
      <c r="A72" t="str">
        <f t="shared" si="38"/>
        <v>33 Protective service occupations</v>
      </c>
      <c r="B72" s="49">
        <f t="shared" si="39"/>
        <v>-0.55358454611156294</v>
      </c>
      <c r="C72" s="44">
        <f t="shared" si="39"/>
        <v>4.4735104950976767</v>
      </c>
      <c r="D72" s="49">
        <f t="shared" si="39"/>
        <v>-2.7150929640354038</v>
      </c>
      <c r="E72" s="49">
        <f t="shared" si="39"/>
        <v>0.59006115238480206</v>
      </c>
      <c r="F72" s="44">
        <f t="shared" si="40"/>
        <v>-0.52394872389072145</v>
      </c>
      <c r="H72" s="40">
        <f t="shared" si="41"/>
        <v>10.9354189249031</v>
      </c>
      <c r="I72" s="40">
        <f t="shared" si="41"/>
        <v>9.923156563192217</v>
      </c>
      <c r="J72" s="40">
        <f t="shared" si="41"/>
        <v>9.8416615050913734</v>
      </c>
      <c r="K72" s="40">
        <f t="shared" si="41"/>
        <v>8.1683578066991203</v>
      </c>
      <c r="L72" s="40">
        <f t="shared" si="41"/>
        <v>7.9893585701849306</v>
      </c>
    </row>
    <row r="73" spans="1:12" x14ac:dyDescent="0.2">
      <c r="A73" t="str">
        <f t="shared" si="38"/>
        <v>34 Culture, media and sports occupations</v>
      </c>
      <c r="B73" s="49">
        <f t="shared" si="39"/>
        <v>-0.71001624100339722</v>
      </c>
      <c r="C73" s="44">
        <f t="shared" si="39"/>
        <v>3.9178939629591847</v>
      </c>
      <c r="D73" s="49">
        <f t="shared" si="39"/>
        <v>-3.1164936577920521</v>
      </c>
      <c r="E73" s="49">
        <f t="shared" si="39"/>
        <v>0.54773049483081149</v>
      </c>
      <c r="F73" s="44">
        <f t="shared" si="40"/>
        <v>-0.68882255443308837</v>
      </c>
      <c r="H73" s="40">
        <f t="shared" si="41"/>
        <v>12.399838313039265</v>
      </c>
      <c r="I73" s="40">
        <f t="shared" si="41"/>
        <v>11.181386633918112</v>
      </c>
      <c r="J73" s="40">
        <f t="shared" si="41"/>
        <v>11.030581144232093</v>
      </c>
      <c r="K73" s="40">
        <f t="shared" si="41"/>
        <v>8.9678146332562019</v>
      </c>
      <c r="L73" s="40">
        <f t="shared" si="41"/>
        <v>8.7344544597559324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1.6678933718188071</v>
      </c>
      <c r="C74" s="44">
        <f t="shared" si="39"/>
        <v>5.6892702454735877</v>
      </c>
      <c r="D74" s="49">
        <f t="shared" si="39"/>
        <v>-3.7084850737889585E-2</v>
      </c>
      <c r="E74" s="49">
        <f t="shared" si="39"/>
        <v>0.47235063810415756</v>
      </c>
      <c r="F74" s="44">
        <f t="shared" si="40"/>
        <v>0.30225099238017084</v>
      </c>
      <c r="H74" s="40">
        <f t="shared" si="41"/>
        <v>47.376154765278912</v>
      </c>
      <c r="I74" s="40">
        <f t="shared" si="41"/>
        <v>46.962692895893902</v>
      </c>
      <c r="J74" s="40">
        <f t="shared" si="41"/>
        <v>47.119023705997179</v>
      </c>
      <c r="K74" s="40">
        <f t="shared" si="41"/>
        <v>44.795030345670042</v>
      </c>
      <c r="L74" s="40">
        <f t="shared" si="41"/>
        <v>43.303390760569897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-0.32732432561637381</v>
      </c>
      <c r="C76" s="44">
        <f t="shared" si="42"/>
        <v>3.2474634143163872</v>
      </c>
      <c r="D76" s="44">
        <f t="shared" si="42"/>
        <v>-4.0759134750989467E-2</v>
      </c>
      <c r="E76" s="44">
        <f t="shared" si="42"/>
        <v>-0.64583885730655766</v>
      </c>
      <c r="F76" s="44">
        <f>IF(AND(F$5-D$5 &lt;&gt; 0,F24 &lt;&gt; 0,D24 &lt;&gt; 0),(EXP(LN(F24/D24)/(F$5-D$5))-1)*100,0)</f>
        <v>-0.44455368272784401</v>
      </c>
      <c r="H76" s="44">
        <f>(B24/B$51)*100</f>
        <v>10.697723022190548</v>
      </c>
      <c r="I76" s="44">
        <f>(C24/C$51)*100</f>
        <v>10.063806061038635</v>
      </c>
      <c r="J76" s="44">
        <f>(D24/D$51)*100</f>
        <v>10.420163654996077</v>
      </c>
      <c r="K76" s="44">
        <f>(E24/E$51)*100</f>
        <v>10.262359548108115</v>
      </c>
      <c r="L76" s="44">
        <f>(F24/F$51)*100</f>
        <v>9.3732046368224555</v>
      </c>
    </row>
    <row r="77" spans="1:12" x14ac:dyDescent="0.2">
      <c r="A77" t="str">
        <f>A25</f>
        <v>41 Administrative occupations</v>
      </c>
      <c r="B77" s="49">
        <f t="shared" si="42"/>
        <v>-0.16372893393045151</v>
      </c>
      <c r="C77" s="44">
        <f t="shared" si="42"/>
        <v>4.3437896902438711</v>
      </c>
      <c r="D77" s="49">
        <f t="shared" si="42"/>
        <v>0.28464005937633985</v>
      </c>
      <c r="E77" s="49">
        <f t="shared" si="42"/>
        <v>-0.25000477170030733</v>
      </c>
      <c r="F77" s="44">
        <f>IF(AND(F$5-D$5 &lt;&gt; 0,F25 &lt;&gt; 0,D25 &lt;&gt; 0),(EXP(LN(F25/D25)/(F$5-D$5))-1)*100,0)</f>
        <v>-7.210728496097607E-2</v>
      </c>
      <c r="H77" s="40">
        <f t="shared" ref="H77:L78" si="43">(B25/B$24)*100</f>
        <v>80.373859803441817</v>
      </c>
      <c r="I77" s="40">
        <f t="shared" si="43"/>
        <v>80.902839310203717</v>
      </c>
      <c r="J77" s="40">
        <f t="shared" si="43"/>
        <v>81.761900691469748</v>
      </c>
      <c r="K77" s="40">
        <f t="shared" si="43"/>
        <v>83.101398587912698</v>
      </c>
      <c r="L77" s="40">
        <f t="shared" si="43"/>
        <v>86.472210231315799</v>
      </c>
    </row>
    <row r="78" spans="1:12" x14ac:dyDescent="0.2">
      <c r="A78" t="str">
        <f>A26</f>
        <v>42 Secretarial and related occupations</v>
      </c>
      <c r="B78" s="49">
        <f t="shared" si="42"/>
        <v>-1.0058358007476231</v>
      </c>
      <c r="C78" s="44">
        <f t="shared" si="42"/>
        <v>-1.3969918517644175</v>
      </c>
      <c r="D78" s="49">
        <f t="shared" si="42"/>
        <v>-1.554201371990882</v>
      </c>
      <c r="E78" s="49">
        <f t="shared" si="42"/>
        <v>-2.8319092882145624</v>
      </c>
      <c r="F78" s="44">
        <f>IF(AND(F$5-D$5 &lt;&gt; 0,F26 &lt;&gt; 0,D26 &lt;&gt; 0),(EXP(LN(F26/D26)/(F$5-D$5))-1)*100,0)</f>
        <v>-2.4078599270182521</v>
      </c>
      <c r="H78" s="40">
        <f t="shared" si="43"/>
        <v>19.626140196558175</v>
      </c>
      <c r="I78" s="40">
        <f t="shared" si="43"/>
        <v>19.097160689796265</v>
      </c>
      <c r="J78" s="40">
        <f t="shared" si="43"/>
        <v>18.238099308530249</v>
      </c>
      <c r="K78" s="40">
        <f t="shared" si="43"/>
        <v>16.898601412087288</v>
      </c>
      <c r="L78" s="40">
        <f t="shared" si="43"/>
        <v>13.527789768684197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-0.11990461365858351</v>
      </c>
      <c r="C80" s="44">
        <f t="shared" si="44"/>
        <v>-9.5200600849504333</v>
      </c>
      <c r="D80" s="44">
        <f t="shared" si="44"/>
        <v>-0.64125101170943166</v>
      </c>
      <c r="E80" s="44">
        <f t="shared" si="44"/>
        <v>-0.79701629710435817</v>
      </c>
      <c r="F80" s="44">
        <f>IF(AND(F$5-D$5 &lt;&gt; 0,F28 &lt;&gt; 0,D28 &lt;&gt; 0),(EXP(LN(F28/D28)/(F$5-D$5))-1)*100,0)</f>
        <v>-0.74512168691035496</v>
      </c>
      <c r="H80" s="44">
        <f>(B28/B$51)*100</f>
        <v>10.101466276319778</v>
      </c>
      <c r="I80" s="44">
        <f>(C28/C$51)*100</f>
        <v>9.582231395107959</v>
      </c>
      <c r="J80" s="44">
        <f>(D28/D$51)*100</f>
        <v>8.6946448666070459</v>
      </c>
      <c r="K80" s="44">
        <f>(E28/E$51)*100</f>
        <v>8.308839345876093</v>
      </c>
      <c r="L80" s="44">
        <f>(F28/F$51)*100</f>
        <v>7.474256024842302</v>
      </c>
    </row>
    <row r="81" spans="1:12" x14ac:dyDescent="0.2">
      <c r="A81" t="str">
        <f>A29</f>
        <v>51 Skilled agricultural and related trades</v>
      </c>
      <c r="B81" s="49">
        <f t="shared" si="44"/>
        <v>2.0424525045285691</v>
      </c>
      <c r="C81" s="44">
        <f t="shared" si="44"/>
        <v>22.302600486902758</v>
      </c>
      <c r="D81" s="49">
        <f t="shared" si="44"/>
        <v>-1.358979105782987</v>
      </c>
      <c r="E81" s="49">
        <f t="shared" si="44"/>
        <v>0.22740852084641716</v>
      </c>
      <c r="F81" s="44">
        <f>IF(AND(F$5-D$5 &lt;&gt; 0,F29 &lt;&gt; 0,D29 &lt;&gt; 0),(EXP(LN(F29/D29)/(F$5-D$5))-1)*100,0)</f>
        <v>-0.3042020552916358</v>
      </c>
      <c r="H81" s="40">
        <f t="shared" ref="H81:L84" si="45">(B29/B$28)*100</f>
        <v>10.066024299795048</v>
      </c>
      <c r="I81" s="40">
        <f t="shared" si="45"/>
        <v>10.966441660374318</v>
      </c>
      <c r="J81" s="40">
        <f t="shared" si="45"/>
        <v>14.823444118231563</v>
      </c>
      <c r="K81" s="40">
        <f t="shared" si="45"/>
        <v>14.295730052809667</v>
      </c>
      <c r="L81" s="40">
        <f t="shared" si="45"/>
        <v>15.842510640638105</v>
      </c>
    </row>
    <row r="82" spans="1:12" x14ac:dyDescent="0.2">
      <c r="A82" t="str">
        <f>A30</f>
        <v>52 Skilled metal, electrical and electronic trades</v>
      </c>
      <c r="B82" s="49">
        <f t="shared" si="44"/>
        <v>0.46776861774220357</v>
      </c>
      <c r="C82" s="44">
        <f t="shared" si="44"/>
        <v>-13.213481810975836</v>
      </c>
      <c r="D82" s="49">
        <f t="shared" si="44"/>
        <v>-0.66184125387667159</v>
      </c>
      <c r="E82" s="49">
        <f t="shared" si="44"/>
        <v>-0.76289557058072388</v>
      </c>
      <c r="F82" s="44">
        <f>IF(AND(F$5-D$5 &lt;&gt; 0,F30 &lt;&gt; 0,D30 &lt;&gt; 0),(EXP(LN(F30/D30)/(F$5-D$5))-1)*100,0)</f>
        <v>-0.72922222574922646</v>
      </c>
      <c r="H82" s="40">
        <f t="shared" si="45"/>
        <v>42.754298908437043</v>
      </c>
      <c r="I82" s="40">
        <f t="shared" si="45"/>
        <v>43.769443243066846</v>
      </c>
      <c r="J82" s="40">
        <f t="shared" si="45"/>
        <v>41.982759777519028</v>
      </c>
      <c r="K82" s="40">
        <f t="shared" si="45"/>
        <v>41.939277094934063</v>
      </c>
      <c r="L82" s="40">
        <f t="shared" si="45"/>
        <v>42.083750117653054</v>
      </c>
    </row>
    <row r="83" spans="1:12" x14ac:dyDescent="0.2">
      <c r="A83" t="str">
        <f>A31</f>
        <v>53 Skilled construction and building trades</v>
      </c>
      <c r="B83" s="49">
        <f t="shared" si="44"/>
        <v>0.18529525801023183</v>
      </c>
      <c r="C83" s="44">
        <f t="shared" si="44"/>
        <v>-19.816528967049905</v>
      </c>
      <c r="D83" s="49">
        <f t="shared" si="44"/>
        <v>-0.65412110559721626</v>
      </c>
      <c r="E83" s="49">
        <f t="shared" si="44"/>
        <v>-1.4515212748283157</v>
      </c>
      <c r="F83" s="44">
        <f>IF(AND(F$5-D$5 &lt;&gt; 0,F31 &lt;&gt; 0,D31 &lt;&gt; 0),(EXP(LN(F31/D31)/(F$5-D$5))-1)*100,0)</f>
        <v>-1.1864349157372667</v>
      </c>
      <c r="H83" s="40">
        <f t="shared" si="45"/>
        <v>27.624024138518372</v>
      </c>
      <c r="I83" s="40">
        <f t="shared" si="45"/>
        <v>27.963213648183054</v>
      </c>
      <c r="J83" s="40">
        <f t="shared" si="45"/>
        <v>24.781045761662103</v>
      </c>
      <c r="K83" s="40">
        <f t="shared" si="45"/>
        <v>24.765000281248923</v>
      </c>
      <c r="L83" s="40">
        <f t="shared" si="45"/>
        <v>23.178762072885533</v>
      </c>
    </row>
    <row r="84" spans="1:12" x14ac:dyDescent="0.2">
      <c r="A84" t="str">
        <f>A32</f>
        <v>54 Textiles, printing and other skilled trades</v>
      </c>
      <c r="B84" s="49">
        <f t="shared" si="44"/>
        <v>-3.1325086097824362</v>
      </c>
      <c r="C84" s="44">
        <f t="shared" si="44"/>
        <v>-3.7053329481560926</v>
      </c>
      <c r="D84" s="49">
        <f t="shared" si="44"/>
        <v>-1.54104678063538E-2</v>
      </c>
      <c r="E84" s="49">
        <f t="shared" si="44"/>
        <v>-0.85198391668156459</v>
      </c>
      <c r="F84" s="44">
        <f>IF(AND(F$5-D$5 &lt;&gt; 0,F32 &lt;&gt; 0,D32 &lt;&gt; 0),(EXP(LN(F32/D32)/(F$5-D$5))-1)*100,0)</f>
        <v>-0.57390674340657144</v>
      </c>
      <c r="H84" s="40">
        <f t="shared" si="45"/>
        <v>19.555652653249538</v>
      </c>
      <c r="I84" s="40">
        <f t="shared" si="45"/>
        <v>17.300901448375768</v>
      </c>
      <c r="J84" s="40">
        <f t="shared" si="45"/>
        <v>18.412750342587316</v>
      </c>
      <c r="K84" s="40">
        <f t="shared" si="45"/>
        <v>18.999992571007347</v>
      </c>
      <c r="L84" s="40">
        <f t="shared" si="45"/>
        <v>18.894977168823317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1.7122650657643845</v>
      </c>
      <c r="C86" s="44">
        <f t="shared" si="46"/>
        <v>-3.779662475347878</v>
      </c>
      <c r="D86" s="44">
        <f t="shared" si="46"/>
        <v>0.32890631136657245</v>
      </c>
      <c r="E86" s="44">
        <f t="shared" si="46"/>
        <v>0.56615142453795286</v>
      </c>
      <c r="F86" s="44">
        <f>IF(AND(F$5-D$5 &lt;&gt; 0,F34 &lt;&gt; 0,D34 &lt;&gt; 0),(EXP(LN(F34/D34)/(F$5-D$5))-1)*100,0)</f>
        <v>0.48700745142955526</v>
      </c>
      <c r="H86" s="44">
        <f>(B34/B$51)*100</f>
        <v>11.201510311885295</v>
      </c>
      <c r="I86" s="44">
        <f>(C34/C$51)*100</f>
        <v>11.427107911293618</v>
      </c>
      <c r="J86" s="44">
        <f>(D34/D$51)*100</f>
        <v>11.026459709120314</v>
      </c>
      <c r="K86" s="44">
        <f>(E34/E$51)*100</f>
        <v>11.061764931380786</v>
      </c>
      <c r="L86" s="44">
        <f>(F34/F$51)*100</f>
        <v>11.405727524250141</v>
      </c>
    </row>
    <row r="87" spans="1:12" x14ac:dyDescent="0.2">
      <c r="A87" t="str">
        <f>A35</f>
        <v>61 Caring personal service occupations</v>
      </c>
      <c r="B87" s="49">
        <f t="shared" si="46"/>
        <v>0.74183082607752748</v>
      </c>
      <c r="C87" s="44">
        <f t="shared" si="46"/>
        <v>-3.7721809618774804</v>
      </c>
      <c r="D87" s="49">
        <f t="shared" si="46"/>
        <v>0.83629572717556222</v>
      </c>
      <c r="E87" s="49">
        <f t="shared" si="46"/>
        <v>0.68065466194637825</v>
      </c>
      <c r="F87" s="44">
        <f>IF(AND(F$5-D$5 &lt;&gt; 0,F35 &lt;&gt; 0,D35 &lt;&gt; 0),(EXP(LN(F35/D35)/(F$5-D$5))-1)*100,0)</f>
        <v>0.73250830621087726</v>
      </c>
      <c r="H87" s="40">
        <f t="shared" ref="H87:L89" si="47">(B35/B$34)*100</f>
        <v>80.242130436220094</v>
      </c>
      <c r="I87" s="40">
        <f t="shared" si="47"/>
        <v>77.223326249226588</v>
      </c>
      <c r="J87" s="40">
        <f t="shared" si="47"/>
        <v>77.229330669606156</v>
      </c>
      <c r="K87" s="40">
        <f t="shared" si="47"/>
        <v>79.202027118495124</v>
      </c>
      <c r="L87" s="40">
        <f t="shared" si="47"/>
        <v>80.108444978811534</v>
      </c>
    </row>
    <row r="88" spans="1:12" x14ac:dyDescent="0.2">
      <c r="A88" t="str">
        <f>A36</f>
        <v>62 Leisure, travel and related personal service occupations</v>
      </c>
      <c r="B88" s="49">
        <f t="shared" si="46"/>
        <v>5.9029725290689949</v>
      </c>
      <c r="C88" s="44">
        <f t="shared" si="46"/>
        <v>-4.7796159677576222</v>
      </c>
      <c r="D88" s="49">
        <f t="shared" si="46"/>
        <v>-1.3313481018983886</v>
      </c>
      <c r="E88" s="49">
        <f t="shared" si="46"/>
        <v>8.0234205574236661E-2</v>
      </c>
      <c r="F88" s="44">
        <f>IF(AND(F$5-D$5 &lt;&gt; 0,F36 &lt;&gt; 0,D36 &lt;&gt; 0),(EXP(LN(F36/D36)/(F$5-D$5))-1)*100,0)</f>
        <v>-0.39252291502503978</v>
      </c>
      <c r="H88" s="40">
        <f t="shared" si="47"/>
        <v>18.742850657486304</v>
      </c>
      <c r="I88" s="40">
        <f t="shared" si="47"/>
        <v>22.027993629243365</v>
      </c>
      <c r="J88" s="40">
        <f t="shared" si="47"/>
        <v>21.799071452009283</v>
      </c>
      <c r="K88" s="40">
        <f t="shared" si="47"/>
        <v>20.054118524096975</v>
      </c>
      <c r="L88" s="40">
        <f t="shared" si="47"/>
        <v>19.105939738404231</v>
      </c>
    </row>
    <row r="89" spans="1:12" x14ac:dyDescent="0.2">
      <c r="A89" t="str">
        <f>A37</f>
        <v>63 Community and civil enforcement occupations</v>
      </c>
      <c r="B89" s="49">
        <f t="shared" si="46"/>
        <v>-5.7396889652197576</v>
      </c>
      <c r="C89" s="44">
        <f t="shared" si="46"/>
        <v>24.869718198665748</v>
      </c>
      <c r="D89" s="49">
        <f t="shared" si="46"/>
        <v>-4.8899634139240806</v>
      </c>
      <c r="E89" s="49">
        <f t="shared" si="46"/>
        <v>1.1169663237952321</v>
      </c>
      <c r="F89" s="44">
        <f>IF(AND(F$5-D$5 &lt;&gt; 0,F37 &lt;&gt; 0,D37 &lt;&gt; 0),(EXP(LN(F37/D37)/(F$5-D$5))-1)*100,0)</f>
        <v>-0.92635592041455661</v>
      </c>
      <c r="H89" s="40">
        <f t="shared" si="47"/>
        <v>1.015018906293593</v>
      </c>
      <c r="I89" s="40">
        <f t="shared" si="47"/>
        <v>0.74868012153003938</v>
      </c>
      <c r="J89" s="40">
        <f t="shared" si="47"/>
        <v>0.97159787838456591</v>
      </c>
      <c r="K89" s="40">
        <f t="shared" si="47"/>
        <v>0.74385435740789208</v>
      </c>
      <c r="L89" s="40">
        <f t="shared" si="47"/>
        <v>0.78561528278422721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-1.4799667907213099</v>
      </c>
      <c r="C91" s="44">
        <f t="shared" si="48"/>
        <v>-2.1494113121050096</v>
      </c>
      <c r="D91" s="44">
        <f t="shared" si="48"/>
        <v>-6.0078485350956168E-2</v>
      </c>
      <c r="E91" s="44">
        <f t="shared" si="48"/>
        <v>-1.5214998473778163E-2</v>
      </c>
      <c r="F91" s="44">
        <f t="shared" ref="F91:F93" si="49">IF(AND(F$5-D$5 &lt;&gt; 0,F39 &lt;&gt; 0,D39 &lt;&gt; 0),(EXP(LN(F39/D39)/(F$5-D$5))-1)*100,0)</f>
        <v>-3.0171731366945842E-2</v>
      </c>
      <c r="H91" s="44">
        <f>(B39/B$51)*100</f>
        <v>9.048880502450805</v>
      </c>
      <c r="I91" s="44">
        <f>(C39/C$51)*100</f>
        <v>8.1256758496280064</v>
      </c>
      <c r="J91" s="44">
        <f>(D39/D$51)*100</f>
        <v>7.97362535891126</v>
      </c>
      <c r="K91" s="44">
        <f>(E39/E$51)*100</f>
        <v>7.8452861180782136</v>
      </c>
      <c r="L91" s="44">
        <f>(F39/F$51)*100</f>
        <v>7.633579288938602</v>
      </c>
    </row>
    <row r="92" spans="1:12" s="30" customFormat="1" x14ac:dyDescent="0.2">
      <c r="A92" t="str">
        <f>A40</f>
        <v>71 Sales occupations</v>
      </c>
      <c r="B92" s="49">
        <f t="shared" si="48"/>
        <v>-2.0281746601846895</v>
      </c>
      <c r="C92" s="44">
        <f t="shared" si="48"/>
        <v>-3.1496488990375604</v>
      </c>
      <c r="D92" s="49">
        <f t="shared" si="48"/>
        <v>-0.55133776608209395</v>
      </c>
      <c r="E92" s="49">
        <f t="shared" si="48"/>
        <v>-0.3029749223526057</v>
      </c>
      <c r="F92" s="44">
        <f t="shared" si="49"/>
        <v>-0.3858313784061429</v>
      </c>
      <c r="G92"/>
      <c r="H92" s="40">
        <f>(B40/B$34)*100</f>
        <v>66.551667272188098</v>
      </c>
      <c r="I92" s="40">
        <f t="shared" ref="H92:L93" si="50">(C40/C$34)*100</f>
        <v>57.288893586841063</v>
      </c>
      <c r="J92" s="40">
        <f t="shared" si="50"/>
        <v>57.663999117127318</v>
      </c>
      <c r="K92" s="40">
        <f t="shared" si="50"/>
        <v>55.178399024379843</v>
      </c>
      <c r="L92" s="40">
        <f t="shared" si="50"/>
        <v>50.590944182577068</v>
      </c>
    </row>
    <row r="93" spans="1:12" s="30" customFormat="1" x14ac:dyDescent="0.2">
      <c r="A93" t="str">
        <f>A41</f>
        <v>72 Customer service occupations</v>
      </c>
      <c r="B93" s="49">
        <f t="shared" si="48"/>
        <v>0.96954359513974353</v>
      </c>
      <c r="C93" s="44">
        <f t="shared" si="48"/>
        <v>1.9969720672761371</v>
      </c>
      <c r="D93" s="49">
        <f t="shared" si="48"/>
        <v>1.7852936885168535</v>
      </c>
      <c r="E93" s="49">
        <f t="shared" si="48"/>
        <v>0.93835052798822982</v>
      </c>
      <c r="F93" s="44">
        <f t="shared" si="49"/>
        <v>1.2198789702408952</v>
      </c>
      <c r="G93"/>
      <c r="H93" s="40">
        <f t="shared" si="50"/>
        <v>14.231015156354987</v>
      </c>
      <c r="I93" s="40">
        <f t="shared" si="50"/>
        <v>13.819876127298548</v>
      </c>
      <c r="J93" s="40">
        <f t="shared" si="50"/>
        <v>14.649559080668817</v>
      </c>
      <c r="K93" s="40">
        <f t="shared" si="50"/>
        <v>15.744154173457153</v>
      </c>
      <c r="L93" s="40">
        <f t="shared" si="50"/>
        <v>16.336652261477607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1.0841648853250119</v>
      </c>
      <c r="C95" s="44">
        <f t="shared" si="51"/>
        <v>-7.0068107315823465</v>
      </c>
      <c r="D95" s="44">
        <f t="shared" si="51"/>
        <v>9.7943120487697932E-2</v>
      </c>
      <c r="E95" s="44">
        <f t="shared" si="51"/>
        <v>-0.59242952646633151</v>
      </c>
      <c r="F95" s="44">
        <f>IF(AND(F$5-D$5 &lt;&gt; 0,F43 &lt;&gt; 0,D43 &lt;&gt; 0),(EXP(LN(F43/D43)/(F$5-D$5))-1)*100,0)</f>
        <v>-0.36283599246280662</v>
      </c>
      <c r="H95" s="44">
        <f>(B43/B$51)*100</f>
        <v>7.9703989909835</v>
      </c>
      <c r="I95" s="44">
        <f>(C43/C$51)*100</f>
        <v>7.9319325848438966</v>
      </c>
      <c r="J95" s="44">
        <f>(D43/D$51)*100</f>
        <v>7.3971265223388345</v>
      </c>
      <c r="K95" s="44">
        <f>(E43/E$51)*100</f>
        <v>7.3357877014429533</v>
      </c>
      <c r="L95" s="44">
        <f>(F43/F$51)*100</f>
        <v>6.7363030220009401</v>
      </c>
    </row>
    <row r="96" spans="1:12" x14ac:dyDescent="0.2">
      <c r="A96" t="str">
        <f>A44</f>
        <v>81 Process, plant and machine operatives</v>
      </c>
      <c r="B96" s="49">
        <f t="shared" si="51"/>
        <v>-0.21969407491458925</v>
      </c>
      <c r="C96" s="44">
        <f t="shared" si="51"/>
        <v>-12.456129574647857</v>
      </c>
      <c r="D96" s="49">
        <f t="shared" si="51"/>
        <v>0.45764672779520232</v>
      </c>
      <c r="E96" s="49">
        <f t="shared" si="51"/>
        <v>-0.72394205451832283</v>
      </c>
      <c r="F96" s="44">
        <f>IF(AND(F$5-D$5 &lt;&gt; 0,F44 &lt;&gt; 0,D44 &lt;&gt; 0),(EXP(LN(F44/D44)/(F$5-D$5))-1)*100,0)</f>
        <v>-0.33163146842124513</v>
      </c>
      <c r="H96" s="40">
        <f>(B44/B$43)*100</f>
        <v>52.893079876075554</v>
      </c>
      <c r="I96" s="40">
        <f t="shared" ref="H96:L97" si="52">(C44/C$43)*100</f>
        <v>50.216411054828434</v>
      </c>
      <c r="J96" s="40">
        <f t="shared" si="52"/>
        <v>47.273773673048311</v>
      </c>
      <c r="K96" s="40">
        <f t="shared" si="52"/>
        <v>48.129295704147772</v>
      </c>
      <c r="L96" s="40">
        <f t="shared" si="52"/>
        <v>47.496340316085387</v>
      </c>
    </row>
    <row r="97" spans="1:12" x14ac:dyDescent="0.2">
      <c r="A97" t="str">
        <f>A45</f>
        <v>82 Transport and mobile machine drivers and operatives</v>
      </c>
      <c r="B97" s="49">
        <f t="shared" si="51"/>
        <v>2.49047368116182</v>
      </c>
      <c r="C97" s="44">
        <f t="shared" si="51"/>
        <v>-1.5101151178214756</v>
      </c>
      <c r="D97" s="49">
        <f t="shared" si="51"/>
        <v>-0.22901853704302422</v>
      </c>
      <c r="E97" s="49">
        <f t="shared" si="51"/>
        <v>-0.47178782973297251</v>
      </c>
      <c r="F97" s="44">
        <f>IF(AND(F$5-D$5 &lt;&gt; 0,F45 &lt;&gt; 0,D45 &lt;&gt; 0),(EXP(LN(F45/D45)/(F$5-D$5))-1)*100,0)</f>
        <v>-0.39093043904782077</v>
      </c>
      <c r="H97" s="40">
        <f t="shared" si="52"/>
        <v>47.106920123924453</v>
      </c>
      <c r="I97" s="40">
        <f t="shared" si="52"/>
        <v>49.783588945171573</v>
      </c>
      <c r="J97" s="40">
        <f t="shared" si="52"/>
        <v>52.726226326951689</v>
      </c>
      <c r="K97" s="40">
        <f t="shared" si="52"/>
        <v>51.870704295852221</v>
      </c>
      <c r="L97" s="40">
        <f t="shared" si="52"/>
        <v>52.50365968391462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-1.9226684842883368</v>
      </c>
      <c r="C99" s="44">
        <f t="shared" si="53"/>
        <v>-7.4932913816968867</v>
      </c>
      <c r="D99" s="44">
        <f t="shared" si="53"/>
        <v>0.397431631482692</v>
      </c>
      <c r="E99" s="44">
        <f t="shared" si="53"/>
        <v>-0.50676962245553847</v>
      </c>
      <c r="F99" s="44">
        <f>IF(AND(F$5-D$5 &lt;&gt; 0,F47 &lt;&gt; 0,D47 &lt;&gt; 0),(EXP(LN(F47/D47)/(F$5-D$5))-1)*100,0)</f>
        <v>-0.20627767147851639</v>
      </c>
      <c r="H99" s="44">
        <f>(B47/B$51)*100</f>
        <v>12.358202860044724</v>
      </c>
      <c r="I99" s="44">
        <f>(C47/C$51)*100</f>
        <v>10.899242772512833</v>
      </c>
      <c r="J99" s="44">
        <f>(D47/D$51)*100</f>
        <v>10.111194057401688</v>
      </c>
      <c r="K99" s="44">
        <f>(E47/E$51)*100</f>
        <v>10.178256705075235</v>
      </c>
      <c r="L99" s="44">
        <f>(F47/F$51)*100</f>
        <v>9.4273359171135045</v>
      </c>
    </row>
    <row r="100" spans="1:12" x14ac:dyDescent="0.2">
      <c r="A100" t="str">
        <f>A48</f>
        <v>91 Elementary trades and related occupations</v>
      </c>
      <c r="B100" s="49">
        <f t="shared" si="53"/>
        <v>-2.4356844781016407</v>
      </c>
      <c r="C100" s="44">
        <f t="shared" si="53"/>
        <v>-7.9604118007393421</v>
      </c>
      <c r="D100" s="49">
        <f t="shared" si="53"/>
        <v>11.330196469943798</v>
      </c>
      <c r="E100" s="49">
        <f t="shared" si="53"/>
        <v>0.79561643193710729</v>
      </c>
      <c r="F100" s="44">
        <f>IF(AND(F$5-D$5 &lt;&gt; 0,F48 &lt;&gt; 0,D48 &lt;&gt; 0),(EXP(LN(F48/D48)/(F$5-D$5))-1)*100,0)</f>
        <v>4.1914515867964131</v>
      </c>
      <c r="H100" s="40">
        <f t="shared" ref="H100:L101" si="54">(B48/B$47)*100</f>
        <v>17.76069366643873</v>
      </c>
      <c r="I100" s="40">
        <f t="shared" si="54"/>
        <v>17.391993625437703</v>
      </c>
      <c r="J100" s="40">
        <f t="shared" si="54"/>
        <v>17.304171288315978</v>
      </c>
      <c r="K100" s="40">
        <f t="shared" si="54"/>
        <v>29.013670108678941</v>
      </c>
      <c r="L100" s="40">
        <f t="shared" si="54"/>
        <v>33.043329543271888</v>
      </c>
    </row>
    <row r="101" spans="1:12" x14ac:dyDescent="0.2">
      <c r="A101" t="str">
        <f>A49</f>
        <v>92 Elementary administration and service occupations</v>
      </c>
      <c r="B101" s="49">
        <f t="shared" si="53"/>
        <v>-1.8129263141272167</v>
      </c>
      <c r="C101" s="44">
        <f t="shared" si="53"/>
        <v>-7.3949455226591905</v>
      </c>
      <c r="D101" s="49">
        <f t="shared" si="53"/>
        <v>-2.6220053475144778</v>
      </c>
      <c r="E101" s="49">
        <f t="shared" si="53"/>
        <v>-1.0865284380586759</v>
      </c>
      <c r="F101" s="44">
        <f>IF(AND(F$5-D$5 &lt;&gt; 0,F49 &lt;&gt; 0,D49 &lt;&gt; 0),(EXP(LN(F49/D49)/(F$5-D$5))-1)*100,0)</f>
        <v>-1.6010255848310395</v>
      </c>
      <c r="H101" s="40">
        <f t="shared" si="54"/>
        <v>82.239306333561274</v>
      </c>
      <c r="I101" s="40">
        <f t="shared" si="54"/>
        <v>82.608006374562294</v>
      </c>
      <c r="J101" s="40">
        <f t="shared" si="54"/>
        <v>82.695828711684015</v>
      </c>
      <c r="K101" s="40">
        <f t="shared" si="54"/>
        <v>70.986329891321063</v>
      </c>
      <c r="L101" s="40">
        <f t="shared" si="54"/>
        <v>66.956670456728119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1.2064961440545918</v>
      </c>
      <c r="C103" s="206">
        <f t="shared" ref="C103" si="56">IF(AND(D$5-C$5 &lt;&gt; 0,D51 &lt;&gt; 0,C51 &lt;&gt; 0),(EXP(LN(D51/C51)/(D$5-C$5))-1)*100,0)</f>
        <v>-0.28348090313624619</v>
      </c>
      <c r="D103" s="50">
        <f>IF(AND(E$5-D$5 &lt;&gt; 0,E51 &lt;&gt; 0,D51 &lt;&gt; 0),(EXP(LN(E51/D51)/(E$5-D$5))-1)*100,0)</f>
        <v>0.26478155132725334</v>
      </c>
      <c r="E103" s="50">
        <f>IF(AND(F$5-E$5 &lt;&gt; 0,F51 &lt;&gt; 0,E51 &lt;&gt; 0),(EXP(LN(F51/E51)/(F$5-E$5))-1)*100,0)</f>
        <v>0.25867798237886319</v>
      </c>
      <c r="F103" s="206">
        <f>IF(AND(F$5-D$5 &lt;&gt; 0,F51 &lt;&gt; 0,D51 &lt;&gt; 0),(EXP(LN(F51/D51)/(F$5-D$5))-1)*100,0)</f>
        <v>0.26071246407701754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Derbyshire and Nottinghamshire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18.143399774718116</v>
      </c>
      <c r="C9" s="330">
        <v>47.262332662725072</v>
      </c>
      <c r="D9" s="330">
        <f>SUM(B9:C9)</f>
        <v>65.405732437443191</v>
      </c>
      <c r="E9" s="331"/>
      <c r="F9" s="330">
        <v>25.350903001585102</v>
      </c>
      <c r="G9" s="330">
        <v>56.394785100487695</v>
      </c>
      <c r="H9" s="330">
        <f>SUM(F9:G9)</f>
        <v>81.745688102072791</v>
      </c>
      <c r="I9" s="331"/>
      <c r="J9" s="330">
        <v>28.824173992429344</v>
      </c>
      <c r="K9" s="330">
        <v>50.0612470235491</v>
      </c>
      <c r="L9" s="330">
        <f>SUM(J9:K9)</f>
        <v>78.885421015978437</v>
      </c>
      <c r="M9" s="236"/>
      <c r="N9" s="328">
        <f>IF(B9&gt;0,(EXP(LN(F9/B9)/($F$6-$B$6))-1)*100,0)</f>
        <v>6.9190158819531833</v>
      </c>
      <c r="O9" s="328">
        <f>IF(F9&gt;0,(EXP(LN(J9/F9)/($J$6-$F$6))-1)*100,0)</f>
        <v>0.85967455305280271</v>
      </c>
      <c r="P9" s="328"/>
      <c r="Q9" s="328">
        <f>IF(C9&gt;0,(EXP(LN(G9/C9)/($F$6-$B$6))-1)*100,0)</f>
        <v>3.5964226225562612</v>
      </c>
      <c r="R9" s="328">
        <f>IF(G9&gt;0,(EXP(LN(K9/G9)/($J$6-$F$6))-1)*100,0)</f>
        <v>-0.79105122561381469</v>
      </c>
      <c r="S9" s="327"/>
      <c r="T9" s="328">
        <f>IF(D9&gt;0,(EXP(LN(H9/D9)/($F$6-$B$6))-1)*100,0)</f>
        <v>4.5610192610243017</v>
      </c>
      <c r="U9" s="328">
        <f>IF(H9&gt;0,(EXP(LN(L9/H9)/($J$6-$F$6))-1)*100,0)</f>
        <v>-0.23716252874704802</v>
      </c>
    </row>
    <row r="10" spans="1:21" x14ac:dyDescent="0.2">
      <c r="A10" s="329" t="str">
        <f>name!D5</f>
        <v>12 Other managers and proprietors</v>
      </c>
      <c r="B10" s="330">
        <v>11.3221915495603</v>
      </c>
      <c r="C10" s="330">
        <v>20.131571872380597</v>
      </c>
      <c r="D10" s="330">
        <f t="shared" ref="D10:D33" si="0">SUM(B10:C10)</f>
        <v>31.453763421940899</v>
      </c>
      <c r="E10" s="331"/>
      <c r="F10" s="330">
        <v>13.277030832619856</v>
      </c>
      <c r="G10" s="330">
        <v>22.811290190104909</v>
      </c>
      <c r="H10" s="330">
        <f t="shared" ref="H10:H33" si="1">SUM(F10:G10)</f>
        <v>36.088321022724763</v>
      </c>
      <c r="I10" s="331"/>
      <c r="J10" s="330">
        <v>12.740208510395803</v>
      </c>
      <c r="K10" s="330">
        <v>28.215564495569961</v>
      </c>
      <c r="L10" s="330">
        <f t="shared" ref="L10:L33" si="2">SUM(J10:K10)</f>
        <v>40.955773005965767</v>
      </c>
      <c r="M10" s="236"/>
      <c r="N10" s="328">
        <f t="shared" ref="N10:N36" si="3">IF(B10&gt;0,(EXP(LN(F10/B10)/($F$6-$B$6))-1)*100,0)</f>
        <v>3.2366951141137967</v>
      </c>
      <c r="O10" s="328">
        <f t="shared" ref="O10:O34" si="4">IF(F10&gt;0,(EXP(LN(J10/F10)/($J$6-$F$6))-1)*100,0)</f>
        <v>-0.27477194606039257</v>
      </c>
      <c r="P10" s="328"/>
      <c r="Q10" s="328">
        <f t="shared" ref="Q10:Q34" si="5">IF(C10&gt;0,(EXP(LN(G10/C10)/($F$6-$B$6))-1)*100,0)</f>
        <v>2.530820469701256</v>
      </c>
      <c r="R10" s="328">
        <f t="shared" ref="R10:R34" si="6">IF(G10&gt;0,(EXP(LN(K10/G10)/($J$6-$F$6))-1)*100,0)</f>
        <v>1.4275479254534762</v>
      </c>
      <c r="S10" s="327"/>
      <c r="T10" s="328">
        <f t="shared" ref="T10:T34" si="7">IF(D10&gt;0,(EXP(LN(H10/D10)/($F$6-$B$6))-1)*100,0)</f>
        <v>2.7871471194641506</v>
      </c>
      <c r="U10" s="328">
        <f t="shared" ref="U10:U34" si="8">IF(H10&gt;0,(EXP(LN(L10/H10)/($J$6-$F$6))-1)*100,0)</f>
        <v>0.84705727696428035</v>
      </c>
    </row>
    <row r="11" spans="1:21" x14ac:dyDescent="0.2">
      <c r="A11" s="329" t="str">
        <f>name!D6</f>
        <v>21 Science, research, engineering and technology professionals</v>
      </c>
      <c r="B11" s="330">
        <v>8.9290590878004252</v>
      </c>
      <c r="C11" s="330">
        <v>45.813084503162408</v>
      </c>
      <c r="D11" s="330">
        <f t="shared" si="0"/>
        <v>54.742143590962833</v>
      </c>
      <c r="E11" s="331"/>
      <c r="F11" s="330">
        <v>12.80117840040392</v>
      </c>
      <c r="G11" s="330">
        <v>55.05534418067694</v>
      </c>
      <c r="H11" s="330">
        <f t="shared" si="1"/>
        <v>67.856522581080867</v>
      </c>
      <c r="I11" s="331"/>
      <c r="J11" s="330">
        <v>21.120661725823123</v>
      </c>
      <c r="K11" s="330">
        <v>73.519209277033966</v>
      </c>
      <c r="L11" s="330">
        <f t="shared" si="2"/>
        <v>94.639871002857092</v>
      </c>
      <c r="M11" s="236"/>
      <c r="N11" s="328">
        <f t="shared" si="3"/>
        <v>7.4703963686959307</v>
      </c>
      <c r="O11" s="328">
        <f t="shared" si="4"/>
        <v>3.3944366750951582</v>
      </c>
      <c r="P11" s="328"/>
      <c r="Q11" s="328">
        <f t="shared" si="5"/>
        <v>3.7437613545944215</v>
      </c>
      <c r="R11" s="328">
        <f t="shared" si="6"/>
        <v>1.9467588582773754</v>
      </c>
      <c r="S11" s="327"/>
      <c r="T11" s="328">
        <f t="shared" si="7"/>
        <v>4.3888131868566438</v>
      </c>
      <c r="U11" s="328">
        <f t="shared" si="8"/>
        <v>2.2426669515187569</v>
      </c>
    </row>
    <row r="12" spans="1:21" x14ac:dyDescent="0.2">
      <c r="A12" s="329" t="str">
        <f>name!D7</f>
        <v>22 Health professionals</v>
      </c>
      <c r="B12" s="330">
        <v>30.009484780900681</v>
      </c>
      <c r="C12" s="330">
        <v>10.524196380671047</v>
      </c>
      <c r="D12" s="330">
        <f t="shared" si="0"/>
        <v>40.533681161571728</v>
      </c>
      <c r="E12" s="331"/>
      <c r="F12" s="330">
        <v>34.365706416313792</v>
      </c>
      <c r="G12" s="330">
        <v>12.803624047716049</v>
      </c>
      <c r="H12" s="330">
        <f t="shared" si="1"/>
        <v>47.169330464029841</v>
      </c>
      <c r="I12" s="331"/>
      <c r="J12" s="330">
        <v>36.708874196417369</v>
      </c>
      <c r="K12" s="330">
        <v>13.339241386856699</v>
      </c>
      <c r="L12" s="330">
        <f t="shared" si="2"/>
        <v>50.048115583274068</v>
      </c>
      <c r="M12" s="236"/>
      <c r="N12" s="328">
        <f t="shared" si="3"/>
        <v>2.7479929552747695</v>
      </c>
      <c r="O12" s="328">
        <f t="shared" si="4"/>
        <v>0.4406973532787628</v>
      </c>
      <c r="P12" s="328"/>
      <c r="Q12" s="328">
        <f t="shared" si="5"/>
        <v>3.9989115529413644</v>
      </c>
      <c r="R12" s="328">
        <f t="shared" si="6"/>
        <v>0.27358631107572418</v>
      </c>
      <c r="S12" s="327"/>
      <c r="T12" s="328">
        <f t="shared" si="7"/>
        <v>3.0786525881416171</v>
      </c>
      <c r="U12" s="328">
        <f t="shared" si="8"/>
        <v>0.39572058963674994</v>
      </c>
    </row>
    <row r="13" spans="1:21" x14ac:dyDescent="0.2">
      <c r="A13" s="329" t="str">
        <f>name!D8</f>
        <v>23 Teaching and other educational professionals</v>
      </c>
      <c r="B13" s="330">
        <v>22.494701021661669</v>
      </c>
      <c r="C13" s="330">
        <v>15.38065623826226</v>
      </c>
      <c r="D13" s="330">
        <f t="shared" si="0"/>
        <v>37.875357259923931</v>
      </c>
      <c r="E13" s="331"/>
      <c r="F13" s="330">
        <v>26.729290755616802</v>
      </c>
      <c r="G13" s="330">
        <v>15.83754739364033</v>
      </c>
      <c r="H13" s="330">
        <f t="shared" si="1"/>
        <v>42.56683814925713</v>
      </c>
      <c r="I13" s="331"/>
      <c r="J13" s="330">
        <v>24.651284034734534</v>
      </c>
      <c r="K13" s="330">
        <v>15.798762569835331</v>
      </c>
      <c r="L13" s="330">
        <f t="shared" si="2"/>
        <v>40.450046604569863</v>
      </c>
      <c r="M13" s="236"/>
      <c r="N13" s="328">
        <f t="shared" si="3"/>
        <v>3.5097934519813467</v>
      </c>
      <c r="O13" s="328">
        <f t="shared" si="4"/>
        <v>-0.53808713929375251</v>
      </c>
      <c r="P13" s="328"/>
      <c r="Q13" s="328">
        <f t="shared" si="5"/>
        <v>0.58717528923268869</v>
      </c>
      <c r="R13" s="328">
        <f t="shared" si="6"/>
        <v>-1.6344794338274404E-2</v>
      </c>
      <c r="S13" s="327"/>
      <c r="T13" s="328">
        <f t="shared" si="7"/>
        <v>2.3629824048097658</v>
      </c>
      <c r="U13" s="328">
        <f t="shared" si="8"/>
        <v>-0.33947386190269491</v>
      </c>
    </row>
    <row r="14" spans="1:21" x14ac:dyDescent="0.2">
      <c r="A14" s="329" t="str">
        <f>name!D9</f>
        <v>24 Business, media and public service professionals</v>
      </c>
      <c r="B14" s="330">
        <v>21.736669236862934</v>
      </c>
      <c r="C14" s="330">
        <v>30.847287028580229</v>
      </c>
      <c r="D14" s="330">
        <f t="shared" si="0"/>
        <v>52.583956265443163</v>
      </c>
      <c r="E14" s="331"/>
      <c r="F14" s="330">
        <v>33.800868351012205</v>
      </c>
      <c r="G14" s="330">
        <v>38.36487490411978</v>
      </c>
      <c r="H14" s="330">
        <f t="shared" si="1"/>
        <v>72.165743255131986</v>
      </c>
      <c r="I14" s="331"/>
      <c r="J14" s="330">
        <v>40.318940358353998</v>
      </c>
      <c r="K14" s="330">
        <v>43.227003193451353</v>
      </c>
      <c r="L14" s="330">
        <f t="shared" si="2"/>
        <v>83.545943551805351</v>
      </c>
      <c r="M14" s="236"/>
      <c r="N14" s="328">
        <f t="shared" si="3"/>
        <v>9.2312672435890484</v>
      </c>
      <c r="O14" s="328">
        <f t="shared" si="4"/>
        <v>1.1825025932593158</v>
      </c>
      <c r="P14" s="328"/>
      <c r="Q14" s="328">
        <f t="shared" si="5"/>
        <v>4.4583983080705103</v>
      </c>
      <c r="R14" s="328">
        <f t="shared" si="6"/>
        <v>0.79865939720897838</v>
      </c>
      <c r="S14" s="327"/>
      <c r="T14" s="328">
        <f t="shared" si="7"/>
        <v>6.5357987076717361</v>
      </c>
      <c r="U14" s="328">
        <f t="shared" si="8"/>
        <v>0.9809887197151701</v>
      </c>
    </row>
    <row r="15" spans="1:21" x14ac:dyDescent="0.2">
      <c r="A15" s="329" t="str">
        <f>name!D10</f>
        <v>31 Science, engineering and technology associate professionals</v>
      </c>
      <c r="B15" s="330">
        <v>4.1947963795159202</v>
      </c>
      <c r="C15" s="330">
        <v>12.504569475822784</v>
      </c>
      <c r="D15" s="330">
        <f t="shared" si="0"/>
        <v>16.699365855338705</v>
      </c>
      <c r="E15" s="331"/>
      <c r="F15" s="330">
        <v>5.6863870227723767</v>
      </c>
      <c r="G15" s="330">
        <v>16.360061688099002</v>
      </c>
      <c r="H15" s="330">
        <f t="shared" si="1"/>
        <v>22.046448710871378</v>
      </c>
      <c r="I15" s="331"/>
      <c r="J15" s="330">
        <v>6.9804287321201537</v>
      </c>
      <c r="K15" s="330">
        <v>14.908217649283557</v>
      </c>
      <c r="L15" s="330">
        <f t="shared" si="2"/>
        <v>21.88864638140371</v>
      </c>
      <c r="M15" s="236"/>
      <c r="N15" s="328">
        <f t="shared" si="3"/>
        <v>6.2735299219277785</v>
      </c>
      <c r="O15" s="328">
        <f t="shared" si="4"/>
        <v>1.3762865535017044</v>
      </c>
      <c r="P15" s="328"/>
      <c r="Q15" s="328">
        <f t="shared" si="5"/>
        <v>5.5220545820859668</v>
      </c>
      <c r="R15" s="328">
        <f t="shared" si="6"/>
        <v>-0.61762163335585818</v>
      </c>
      <c r="S15" s="327"/>
      <c r="T15" s="328">
        <f t="shared" si="7"/>
        <v>5.7128380935741241</v>
      </c>
      <c r="U15" s="328">
        <f t="shared" si="8"/>
        <v>-4.7878270745371765E-2</v>
      </c>
    </row>
    <row r="16" spans="1:21" x14ac:dyDescent="0.2">
      <c r="A16" s="329" t="str">
        <f>name!D11</f>
        <v>32 Health and social care associate professionals</v>
      </c>
      <c r="B16" s="330">
        <v>14.152286494920238</v>
      </c>
      <c r="C16" s="330">
        <v>3.829843062810864</v>
      </c>
      <c r="D16" s="330">
        <f t="shared" si="0"/>
        <v>17.982129557731103</v>
      </c>
      <c r="E16" s="331"/>
      <c r="F16" s="330">
        <v>16.615186274152943</v>
      </c>
      <c r="G16" s="330">
        <v>4.3709660151536287</v>
      </c>
      <c r="H16" s="330">
        <f t="shared" si="1"/>
        <v>20.986152289306574</v>
      </c>
      <c r="I16" s="331"/>
      <c r="J16" s="330">
        <v>32.653104815712759</v>
      </c>
      <c r="K16" s="330">
        <v>6.6408880245487856</v>
      </c>
      <c r="L16" s="330">
        <f t="shared" si="2"/>
        <v>39.293992840261545</v>
      </c>
      <c r="M16" s="236"/>
      <c r="N16" s="328">
        <f t="shared" si="3"/>
        <v>3.2608559225589806</v>
      </c>
      <c r="O16" s="328">
        <f t="shared" si="4"/>
        <v>4.6071294129176987</v>
      </c>
      <c r="P16" s="328"/>
      <c r="Q16" s="328">
        <f t="shared" si="5"/>
        <v>2.6784467532663614</v>
      </c>
      <c r="R16" s="328">
        <f t="shared" si="6"/>
        <v>2.8276510716126468</v>
      </c>
      <c r="S16" s="327"/>
      <c r="T16" s="328">
        <f t="shared" si="7"/>
        <v>3.1379130833029567</v>
      </c>
      <c r="U16" s="328">
        <f t="shared" si="8"/>
        <v>4.2700438325758316</v>
      </c>
    </row>
    <row r="17" spans="1:21" x14ac:dyDescent="0.2">
      <c r="A17" s="329" t="str">
        <f>name!D12</f>
        <v>33 Protective service occupations</v>
      </c>
      <c r="B17" s="330">
        <v>2.182141152505396</v>
      </c>
      <c r="C17" s="330">
        <v>10.766816350182523</v>
      </c>
      <c r="D17" s="330">
        <f t="shared" si="0"/>
        <v>12.94895750268792</v>
      </c>
      <c r="E17" s="331"/>
      <c r="F17" s="330">
        <v>2.6553709720334013</v>
      </c>
      <c r="G17" s="330">
        <v>10.575777046151515</v>
      </c>
      <c r="H17" s="330">
        <f t="shared" si="1"/>
        <v>13.231148018184916</v>
      </c>
      <c r="I17" s="331"/>
      <c r="J17" s="330">
        <v>3.1676597833968319</v>
      </c>
      <c r="K17" s="330">
        <v>9.0609078767285816</v>
      </c>
      <c r="L17" s="330">
        <f t="shared" si="2"/>
        <v>12.228567660125414</v>
      </c>
      <c r="M17" s="236"/>
      <c r="N17" s="328">
        <f t="shared" si="3"/>
        <v>4.0036240503362519</v>
      </c>
      <c r="O17" s="328">
        <f t="shared" si="4"/>
        <v>1.1830007916911578</v>
      </c>
      <c r="P17" s="328"/>
      <c r="Q17" s="328">
        <f t="shared" si="5"/>
        <v>-0.357412598836504</v>
      </c>
      <c r="R17" s="328">
        <f t="shared" si="6"/>
        <v>-1.0253529089658597</v>
      </c>
      <c r="S17" s="327"/>
      <c r="T17" s="328">
        <f t="shared" si="7"/>
        <v>0.4321001730545726</v>
      </c>
      <c r="U17" s="328">
        <f t="shared" si="8"/>
        <v>-0.52394872389073255</v>
      </c>
    </row>
    <row r="18" spans="1:21" x14ac:dyDescent="0.2">
      <c r="A18" s="329" t="str">
        <f>name!D13</f>
        <v>34 Culture, media and sports occupations</v>
      </c>
      <c r="B18" s="330">
        <v>6.0065548642629301</v>
      </c>
      <c r="C18" s="330">
        <v>8.6764655539209627</v>
      </c>
      <c r="D18" s="330">
        <f t="shared" si="0"/>
        <v>14.683020418183894</v>
      </c>
      <c r="E18" s="331"/>
      <c r="F18" s="330">
        <v>7.3284965254721959</v>
      </c>
      <c r="G18" s="330">
        <v>7.5010372651821138</v>
      </c>
      <c r="H18" s="330">
        <f t="shared" si="1"/>
        <v>14.82953379065431</v>
      </c>
      <c r="I18" s="331"/>
      <c r="J18" s="330">
        <v>6.7658152251218961</v>
      </c>
      <c r="K18" s="330">
        <v>6.6032013732828592</v>
      </c>
      <c r="L18" s="330">
        <f t="shared" si="2"/>
        <v>13.369016598404755</v>
      </c>
      <c r="M18" s="236"/>
      <c r="N18" s="328">
        <f t="shared" si="3"/>
        <v>4.0585781904191487</v>
      </c>
      <c r="O18" s="328">
        <f t="shared" si="4"/>
        <v>-0.5311684297871988</v>
      </c>
      <c r="P18" s="327"/>
      <c r="Q18" s="328">
        <f t="shared" si="5"/>
        <v>-2.8694841533311033</v>
      </c>
      <c r="R18" s="328">
        <f t="shared" si="6"/>
        <v>-0.84630996282707427</v>
      </c>
      <c r="S18" s="327"/>
      <c r="T18" s="328">
        <f t="shared" si="7"/>
        <v>0.1987766226667409</v>
      </c>
      <c r="U18" s="328">
        <f t="shared" si="8"/>
        <v>-0.68882255443308837</v>
      </c>
    </row>
    <row r="19" spans="1:21" x14ac:dyDescent="0.2">
      <c r="A19" s="329" t="str">
        <f>name!D14</f>
        <v>35 Business and public service associate professionals</v>
      </c>
      <c r="B19" s="330">
        <v>24.884067894751354</v>
      </c>
      <c r="C19" s="330">
        <v>31.215457775848346</v>
      </c>
      <c r="D19" s="330">
        <f t="shared" si="0"/>
        <v>56.099525670599704</v>
      </c>
      <c r="E19" s="331"/>
      <c r="F19" s="330">
        <v>28.884077539969251</v>
      </c>
      <c r="G19" s="330">
        <v>34.46282550113704</v>
      </c>
      <c r="H19" s="330">
        <f t="shared" si="1"/>
        <v>63.346903041106287</v>
      </c>
      <c r="I19" s="331"/>
      <c r="J19" s="330">
        <v>32.05516775850213</v>
      </c>
      <c r="K19" s="330">
        <v>34.225302591725452</v>
      </c>
      <c r="L19" s="330">
        <f t="shared" si="2"/>
        <v>66.280470350227574</v>
      </c>
      <c r="M19" s="236"/>
      <c r="N19" s="328">
        <f t="shared" si="3"/>
        <v>3.0261390884543715</v>
      </c>
      <c r="O19" s="328">
        <f t="shared" si="4"/>
        <v>0.6968697000135915</v>
      </c>
      <c r="P19" s="327"/>
      <c r="Q19" s="328">
        <f t="shared" si="5"/>
        <v>1.9990752976501325</v>
      </c>
      <c r="R19" s="328">
        <f t="shared" si="6"/>
        <v>-4.6096099171977212E-2</v>
      </c>
      <c r="S19" s="327"/>
      <c r="T19" s="328">
        <f t="shared" si="7"/>
        <v>2.4597376832247386</v>
      </c>
      <c r="U19" s="328">
        <f t="shared" si="8"/>
        <v>0.30225099238017084</v>
      </c>
    </row>
    <row r="20" spans="1:21" x14ac:dyDescent="0.2">
      <c r="A20" s="329" t="str">
        <f>name!D15</f>
        <v>41 Administrative occupations</v>
      </c>
      <c r="B20" s="330">
        <v>68.422347875704716</v>
      </c>
      <c r="C20" s="330">
        <v>20.851879514589712</v>
      </c>
      <c r="D20" s="330">
        <f t="shared" si="0"/>
        <v>89.274227390294428</v>
      </c>
      <c r="E20" s="331"/>
      <c r="F20" s="330">
        <v>68.739949249185187</v>
      </c>
      <c r="G20" s="330">
        <v>23.803591637999585</v>
      </c>
      <c r="H20" s="330">
        <f t="shared" si="1"/>
        <v>92.543540887184776</v>
      </c>
      <c r="I20" s="331"/>
      <c r="J20" s="330">
        <v>64.442450803128196</v>
      </c>
      <c r="K20" s="330">
        <v>27.105167163354427</v>
      </c>
      <c r="L20" s="330">
        <f t="shared" si="2"/>
        <v>91.547617966482619</v>
      </c>
      <c r="M20" s="236"/>
      <c r="N20" s="328">
        <f t="shared" si="3"/>
        <v>9.2663676786908233E-2</v>
      </c>
      <c r="O20" s="328">
        <f t="shared" si="4"/>
        <v>-0.42946145353238707</v>
      </c>
      <c r="P20" s="327"/>
      <c r="Q20" s="328">
        <f t="shared" si="5"/>
        <v>2.6832147477649615</v>
      </c>
      <c r="R20" s="328">
        <f t="shared" si="6"/>
        <v>0.86967926964245379</v>
      </c>
      <c r="S20" s="327"/>
      <c r="T20" s="328">
        <f t="shared" si="7"/>
        <v>0.72192151714476349</v>
      </c>
      <c r="U20" s="328">
        <f t="shared" si="8"/>
        <v>-7.2107284960998275E-2</v>
      </c>
    </row>
    <row r="21" spans="1:21" x14ac:dyDescent="0.2">
      <c r="A21" s="329" t="str">
        <f>name!D16</f>
        <v>42 Secretarial and related occupations</v>
      </c>
      <c r="B21" s="330">
        <v>19.972222957994035</v>
      </c>
      <c r="C21" s="330">
        <v>1.8272589505045451</v>
      </c>
      <c r="D21" s="330">
        <f t="shared" si="0"/>
        <v>21.799481908498581</v>
      </c>
      <c r="E21" s="331"/>
      <c r="F21" s="330">
        <v>19.222811606657459</v>
      </c>
      <c r="G21" s="330">
        <v>1.4202785709121848</v>
      </c>
      <c r="H21" s="330">
        <f t="shared" si="1"/>
        <v>20.643090177569643</v>
      </c>
      <c r="I21" s="331"/>
      <c r="J21" s="330">
        <v>12.872880005850018</v>
      </c>
      <c r="K21" s="330">
        <v>1.4489110801131861</v>
      </c>
      <c r="L21" s="330">
        <f t="shared" si="2"/>
        <v>14.321791085963204</v>
      </c>
      <c r="M21" s="236"/>
      <c r="N21" s="328">
        <f t="shared" si="3"/>
        <v>-0.76197767416850137</v>
      </c>
      <c r="O21" s="328">
        <f t="shared" si="4"/>
        <v>-2.6377532001148341</v>
      </c>
      <c r="P21" s="327"/>
      <c r="Q21" s="328">
        <f t="shared" si="5"/>
        <v>-4.9144140030760841</v>
      </c>
      <c r="R21" s="328">
        <f t="shared" si="6"/>
        <v>0.13315033980449975</v>
      </c>
      <c r="S21" s="327"/>
      <c r="T21" s="328">
        <f t="shared" si="7"/>
        <v>-1.0841909510242442</v>
      </c>
      <c r="U21" s="328">
        <f t="shared" si="8"/>
        <v>-2.4078599270182521</v>
      </c>
    </row>
    <row r="22" spans="1:21" x14ac:dyDescent="0.2">
      <c r="A22" s="329" t="str">
        <f>name!D17</f>
        <v>51 Skilled agricultural and related trades</v>
      </c>
      <c r="B22" s="330">
        <v>2.0031235592357142</v>
      </c>
      <c r="C22" s="330">
        <v>8.5544063108941089</v>
      </c>
      <c r="D22" s="330">
        <f t="shared" si="0"/>
        <v>10.557529870129823</v>
      </c>
      <c r="E22" s="331"/>
      <c r="F22" s="330">
        <v>3.1642845501498362</v>
      </c>
      <c r="G22" s="330">
        <v>10.835506768519364</v>
      </c>
      <c r="H22" s="330">
        <f t="shared" si="1"/>
        <v>13.9997913186692</v>
      </c>
      <c r="I22" s="331"/>
      <c r="J22" s="330">
        <v>3.5936328253504173</v>
      </c>
      <c r="K22" s="330">
        <v>9.7807690229379425</v>
      </c>
      <c r="L22" s="330">
        <f t="shared" si="2"/>
        <v>13.374401848288359</v>
      </c>
      <c r="M22" s="236"/>
      <c r="N22" s="328">
        <f t="shared" si="3"/>
        <v>9.5755245605593906</v>
      </c>
      <c r="O22" s="328">
        <f t="shared" si="4"/>
        <v>0.85185205459568092</v>
      </c>
      <c r="P22" s="327"/>
      <c r="Q22" s="328">
        <f t="shared" si="5"/>
        <v>4.8411728474319959</v>
      </c>
      <c r="R22" s="328">
        <f t="shared" si="6"/>
        <v>-0.68040993882564349</v>
      </c>
      <c r="S22" s="327"/>
      <c r="T22" s="328">
        <f t="shared" si="7"/>
        <v>5.8063782270025399</v>
      </c>
      <c r="U22" s="328">
        <f t="shared" si="8"/>
        <v>-0.3042020552916358</v>
      </c>
    </row>
    <row r="23" spans="1:21" x14ac:dyDescent="0.2">
      <c r="A23" s="329" t="str">
        <f>name!D18</f>
        <v>52 Skilled metal, electrical and electronic trades</v>
      </c>
      <c r="B23" s="330">
        <v>0.68482007981818549</v>
      </c>
      <c r="C23" s="330">
        <v>44.157093108437564</v>
      </c>
      <c r="D23" s="330">
        <f t="shared" si="0"/>
        <v>44.841913188255752</v>
      </c>
      <c r="E23" s="331"/>
      <c r="F23" s="330">
        <v>0.80818069694024974</v>
      </c>
      <c r="G23" s="330">
        <v>38.841840659716269</v>
      </c>
      <c r="H23" s="330">
        <f t="shared" si="1"/>
        <v>39.650021356656517</v>
      </c>
      <c r="I23" s="331"/>
      <c r="J23" s="330">
        <v>1.6617094583147551</v>
      </c>
      <c r="K23" s="330">
        <v>33.865802444544457</v>
      </c>
      <c r="L23" s="330">
        <f t="shared" si="2"/>
        <v>35.52751190285921</v>
      </c>
      <c r="M23" s="236"/>
      <c r="N23" s="328">
        <f t="shared" si="3"/>
        <v>3.3680675949292027</v>
      </c>
      <c r="O23" s="328">
        <f t="shared" si="4"/>
        <v>4.9227765146748981</v>
      </c>
      <c r="P23" s="327"/>
      <c r="Q23" s="328">
        <f t="shared" si="5"/>
        <v>-2.532491342910248</v>
      </c>
      <c r="R23" s="328">
        <f t="shared" si="6"/>
        <v>-0.90978488585974349</v>
      </c>
      <c r="S23" s="327"/>
      <c r="T23" s="328">
        <f t="shared" si="7"/>
        <v>-2.4309989798085629</v>
      </c>
      <c r="U23" s="328">
        <f t="shared" si="8"/>
        <v>-0.72922222574924866</v>
      </c>
    </row>
    <row r="24" spans="1:21" x14ac:dyDescent="0.2">
      <c r="A24" s="329" t="str">
        <f>name!D19</f>
        <v>53 Skilled construction and building trades</v>
      </c>
      <c r="B24" s="330">
        <v>0.25713754026494656</v>
      </c>
      <c r="C24" s="330">
        <v>28.715717212483181</v>
      </c>
      <c r="D24" s="330">
        <f t="shared" si="0"/>
        <v>28.972854752748127</v>
      </c>
      <c r="E24" s="331"/>
      <c r="F24" s="330">
        <v>0.32258565924453236</v>
      </c>
      <c r="G24" s="330">
        <v>23.081521143098918</v>
      </c>
      <c r="H24" s="330">
        <f t="shared" si="1"/>
        <v>23.404106802343449</v>
      </c>
      <c r="I24" s="331"/>
      <c r="J24" s="330">
        <v>0.16633565861561969</v>
      </c>
      <c r="K24" s="330">
        <v>19.401401131375287</v>
      </c>
      <c r="L24" s="330">
        <f t="shared" si="2"/>
        <v>19.567736789990906</v>
      </c>
      <c r="M24" s="236"/>
      <c r="N24" s="328">
        <f t="shared" si="3"/>
        <v>4.6395622825150529</v>
      </c>
      <c r="O24" s="328">
        <f t="shared" si="4"/>
        <v>-4.3196650403374832</v>
      </c>
      <c r="P24" s="327"/>
      <c r="Q24" s="328">
        <f t="shared" si="5"/>
        <v>-4.2742116234033674</v>
      </c>
      <c r="R24" s="328">
        <f t="shared" si="6"/>
        <v>-1.1512357133672158</v>
      </c>
      <c r="S24" s="327"/>
      <c r="T24" s="328">
        <f t="shared" si="7"/>
        <v>-4.1791196901838408</v>
      </c>
      <c r="U24" s="328">
        <f t="shared" si="8"/>
        <v>-1.1864349157372667</v>
      </c>
    </row>
    <row r="25" spans="1:21" x14ac:dyDescent="0.2">
      <c r="A25" s="329" t="str">
        <f>name!D20</f>
        <v>54 Textiles, printing and other skilled trades</v>
      </c>
      <c r="B25" s="330">
        <v>8.3289607140679838</v>
      </c>
      <c r="C25" s="330">
        <v>12.181558719187228</v>
      </c>
      <c r="D25" s="330">
        <f t="shared" si="0"/>
        <v>20.510519433255212</v>
      </c>
      <c r="E25" s="331"/>
      <c r="F25" s="330">
        <v>7.9447986631121683</v>
      </c>
      <c r="G25" s="330">
        <v>9.4448619544184531</v>
      </c>
      <c r="H25" s="330">
        <f t="shared" si="1"/>
        <v>17.389660617530623</v>
      </c>
      <c r="I25" s="331"/>
      <c r="J25" s="330">
        <v>7.1461591570733667</v>
      </c>
      <c r="K25" s="330">
        <v>8.8051646767794391</v>
      </c>
      <c r="L25" s="330">
        <f t="shared" si="2"/>
        <v>15.951323833852806</v>
      </c>
      <c r="M25" s="236"/>
      <c r="N25" s="328">
        <f t="shared" si="3"/>
        <v>-0.9399788348892546</v>
      </c>
      <c r="O25" s="328">
        <f t="shared" si="4"/>
        <v>-0.70379452961579769</v>
      </c>
      <c r="P25" s="327"/>
      <c r="Q25" s="328">
        <f t="shared" si="5"/>
        <v>-4.9617238345283425</v>
      </c>
      <c r="R25" s="328">
        <f t="shared" si="6"/>
        <v>-0.46645829296129149</v>
      </c>
      <c r="S25" s="327"/>
      <c r="T25" s="328">
        <f t="shared" si="7"/>
        <v>-3.2473454339500663</v>
      </c>
      <c r="U25" s="328">
        <f t="shared" si="8"/>
        <v>-0.57390674340656034</v>
      </c>
    </row>
    <row r="26" spans="1:21" x14ac:dyDescent="0.2">
      <c r="A26" s="329" t="str">
        <f>name!D21</f>
        <v>61 Caring personal service occupations</v>
      </c>
      <c r="B26" s="330">
        <v>79.83377112039679</v>
      </c>
      <c r="C26" s="330">
        <v>13.491435436719494</v>
      </c>
      <c r="D26" s="330">
        <f t="shared" si="0"/>
        <v>93.325206557116289</v>
      </c>
      <c r="E26" s="331"/>
      <c r="F26" s="330">
        <v>78.351585453080517</v>
      </c>
      <c r="G26" s="330">
        <v>14.147823882252032</v>
      </c>
      <c r="H26" s="330">
        <f t="shared" si="1"/>
        <v>92.499409335332544</v>
      </c>
      <c r="I26" s="331"/>
      <c r="J26" s="330">
        <v>83.401130321295255</v>
      </c>
      <c r="K26" s="330">
        <v>19.799817056445004</v>
      </c>
      <c r="L26" s="330">
        <f t="shared" si="2"/>
        <v>103.20094737774026</v>
      </c>
      <c r="M26" s="236"/>
      <c r="N26" s="328">
        <f t="shared" si="3"/>
        <v>-0.37410662721041321</v>
      </c>
      <c r="O26" s="328">
        <f t="shared" si="4"/>
        <v>0.41723908304718282</v>
      </c>
      <c r="P26" s="327"/>
      <c r="Q26" s="328">
        <f t="shared" si="5"/>
        <v>0.95464294149478768</v>
      </c>
      <c r="R26" s="328">
        <f t="shared" si="6"/>
        <v>2.2660391092500509</v>
      </c>
      <c r="S26" s="327"/>
      <c r="T26" s="328">
        <f t="shared" si="7"/>
        <v>-0.1776016847014672</v>
      </c>
      <c r="U26" s="328">
        <f t="shared" si="8"/>
        <v>0.73250830621087726</v>
      </c>
    </row>
    <row r="27" spans="1:21" x14ac:dyDescent="0.2">
      <c r="A27" s="329" t="str">
        <f>name!D22</f>
        <v>62 Leisure, travel and related personal service occupations</v>
      </c>
      <c r="B27" s="330">
        <v>14.878321433770406</v>
      </c>
      <c r="C27" s="330">
        <v>6.9204568335815262</v>
      </c>
      <c r="D27" s="330">
        <f t="shared" si="0"/>
        <v>21.798778267351931</v>
      </c>
      <c r="E27" s="331"/>
      <c r="F27" s="330">
        <v>18.592464652392987</v>
      </c>
      <c r="G27" s="330">
        <v>7.5168025895556783</v>
      </c>
      <c r="H27" s="330">
        <f t="shared" si="1"/>
        <v>26.109267241948665</v>
      </c>
      <c r="I27" s="331"/>
      <c r="J27" s="330">
        <v>16.940915644361375</v>
      </c>
      <c r="K27" s="330">
        <v>7.6726077122192731</v>
      </c>
      <c r="L27" s="330">
        <f t="shared" si="2"/>
        <v>24.61352335658065</v>
      </c>
      <c r="M27" s="236"/>
      <c r="N27" s="328">
        <f t="shared" si="3"/>
        <v>4.55784064096032</v>
      </c>
      <c r="O27" s="328">
        <f t="shared" si="4"/>
        <v>-0.61824516718714806</v>
      </c>
      <c r="P27" s="327"/>
      <c r="Q27" s="328">
        <f t="shared" si="5"/>
        <v>1.6669221830688308</v>
      </c>
      <c r="R27" s="328">
        <f t="shared" si="6"/>
        <v>0.13686481562922292</v>
      </c>
      <c r="S27" s="327"/>
      <c r="T27" s="328">
        <f t="shared" si="7"/>
        <v>3.6746328228724812</v>
      </c>
      <c r="U27" s="328">
        <f t="shared" si="8"/>
        <v>-0.39252291502502867</v>
      </c>
    </row>
    <row r="28" spans="1:21" x14ac:dyDescent="0.2">
      <c r="A28" s="329" t="str">
        <f>name!D23</f>
        <v>63 Community and civil enforcement occupations</v>
      </c>
      <c r="B28" s="330">
        <v>0.22364850259926378</v>
      </c>
      <c r="C28" s="330">
        <v>0.95686413551570726</v>
      </c>
      <c r="D28" s="330">
        <f t="shared" si="0"/>
        <v>1.1805126381149711</v>
      </c>
      <c r="E28" s="331"/>
      <c r="F28" s="330">
        <v>0.22347832142349872</v>
      </c>
      <c r="G28" s="330">
        <v>0.94022760588170984</v>
      </c>
      <c r="H28" s="330">
        <f t="shared" si="1"/>
        <v>1.1637059273052086</v>
      </c>
      <c r="I28" s="331"/>
      <c r="J28" s="330">
        <v>0.29671712381190773</v>
      </c>
      <c r="K28" s="330">
        <v>0.7153639555200898</v>
      </c>
      <c r="L28" s="330">
        <f>SUM(J28:K28)</f>
        <v>1.0120810793319976</v>
      </c>
      <c r="M28" s="236"/>
      <c r="N28" s="328">
        <f t="shared" si="3"/>
        <v>-1.5223262926489234E-2</v>
      </c>
      <c r="O28" s="328">
        <f t="shared" si="4"/>
        <v>1.9077345902842824</v>
      </c>
      <c r="P28" s="327"/>
      <c r="Q28" s="328">
        <f t="shared" si="5"/>
        <v>-0.35017410232447421</v>
      </c>
      <c r="R28" s="328">
        <f t="shared" si="6"/>
        <v>-1.8057018408550785</v>
      </c>
      <c r="S28" s="327"/>
      <c r="T28" s="328">
        <f t="shared" si="7"/>
        <v>-0.28637128489005237</v>
      </c>
      <c r="U28" s="328">
        <f t="shared" si="8"/>
        <v>-0.92635592041456771</v>
      </c>
    </row>
    <row r="29" spans="1:21" x14ac:dyDescent="0.2">
      <c r="A29" s="329" t="str">
        <f>name!D24</f>
        <v>71 Sales occupations</v>
      </c>
      <c r="B29" s="330">
        <v>49.30251925935422</v>
      </c>
      <c r="C29" s="330">
        <v>28.100062914534679</v>
      </c>
      <c r="D29" s="330">
        <f t="shared" si="0"/>
        <v>77.402582173888902</v>
      </c>
      <c r="E29" s="331"/>
      <c r="F29" s="330">
        <v>42.589164176518821</v>
      </c>
      <c r="G29" s="330">
        <v>26.476381413488152</v>
      </c>
      <c r="H29" s="330">
        <f t="shared" si="1"/>
        <v>69.065545590006977</v>
      </c>
      <c r="I29" s="331"/>
      <c r="J29" s="330">
        <v>39.605436180994552</v>
      </c>
      <c r="K29" s="330">
        <v>25.569132739389257</v>
      </c>
      <c r="L29" s="330">
        <f t="shared" si="2"/>
        <v>65.174568920383805</v>
      </c>
      <c r="M29" s="236"/>
      <c r="N29" s="328">
        <f t="shared" si="3"/>
        <v>-2.885070077230989</v>
      </c>
      <c r="O29" s="328">
        <f t="shared" si="4"/>
        <v>-0.48305268122011968</v>
      </c>
      <c r="P29" s="327"/>
      <c r="Q29" s="328">
        <f t="shared" si="5"/>
        <v>-1.1833180090965456</v>
      </c>
      <c r="R29" s="328">
        <f t="shared" si="6"/>
        <v>-0.23217802588250125</v>
      </c>
      <c r="S29" s="327"/>
      <c r="T29" s="328">
        <f t="shared" si="7"/>
        <v>-2.2535036112861118</v>
      </c>
      <c r="U29" s="328">
        <f t="shared" si="8"/>
        <v>-0.3858313784061429</v>
      </c>
    </row>
    <row r="30" spans="1:21" x14ac:dyDescent="0.2">
      <c r="A30" s="329" t="str">
        <f>name!D25</f>
        <v>72 Customer service occupations</v>
      </c>
      <c r="B30" s="330">
        <v>11.084334511709612</v>
      </c>
      <c r="C30" s="330">
        <v>5.4669761497131173</v>
      </c>
      <c r="D30" s="330">
        <f t="shared" si="0"/>
        <v>16.551310661422729</v>
      </c>
      <c r="E30" s="331"/>
      <c r="F30" s="330">
        <v>11.786525313519411</v>
      </c>
      <c r="G30" s="330">
        <v>5.7596006238145714</v>
      </c>
      <c r="H30" s="330">
        <f t="shared" si="1"/>
        <v>17.546125937333983</v>
      </c>
      <c r="I30" s="331"/>
      <c r="J30" s="330">
        <v>13.082360809663946</v>
      </c>
      <c r="K30" s="330">
        <v>7.963584980584808</v>
      </c>
      <c r="L30" s="330">
        <f t="shared" si="2"/>
        <v>21.045945790248755</v>
      </c>
      <c r="M30" s="236"/>
      <c r="N30" s="328">
        <f t="shared" si="3"/>
        <v>1.2360598506276022</v>
      </c>
      <c r="O30" s="328">
        <f t="shared" si="4"/>
        <v>0.69780917673181175</v>
      </c>
      <c r="P30" s="327"/>
      <c r="Q30" s="328">
        <f t="shared" si="5"/>
        <v>1.0483062048182168</v>
      </c>
      <c r="R30" s="328">
        <f t="shared" si="6"/>
        <v>2.1835727387098602</v>
      </c>
      <c r="S30" s="327"/>
      <c r="T30" s="328">
        <f t="shared" si="7"/>
        <v>1.1741979815186987</v>
      </c>
      <c r="U30" s="328">
        <f t="shared" si="8"/>
        <v>1.2198789702409174</v>
      </c>
    </row>
    <row r="31" spans="1:21" x14ac:dyDescent="0.2">
      <c r="A31" s="329" t="str">
        <f>name!D26</f>
        <v>81 Process, plant and machine operatives</v>
      </c>
      <c r="B31" s="330">
        <v>10.425183611879296</v>
      </c>
      <c r="C31" s="330">
        <v>33.347063710600132</v>
      </c>
      <c r="D31" s="330">
        <f t="shared" si="0"/>
        <v>43.77224732247943</v>
      </c>
      <c r="E31" s="331"/>
      <c r="F31" s="330">
        <v>9.0599782065599506</v>
      </c>
      <c r="G31" s="330">
        <v>28.924302994577946</v>
      </c>
      <c r="H31" s="330">
        <f t="shared" si="1"/>
        <v>37.984281201137897</v>
      </c>
      <c r="I31" s="331"/>
      <c r="J31" s="330">
        <v>10.808612301189978</v>
      </c>
      <c r="K31" s="330">
        <v>25.329390973020047</v>
      </c>
      <c r="L31" s="330">
        <f t="shared" si="2"/>
        <v>36.138003274210021</v>
      </c>
      <c r="M31" s="236"/>
      <c r="N31" s="328">
        <f t="shared" si="3"/>
        <v>-2.7681188681779045</v>
      </c>
      <c r="O31" s="328">
        <f t="shared" si="4"/>
        <v>1.1834583504394924</v>
      </c>
      <c r="P31" s="327"/>
      <c r="Q31" s="328">
        <f t="shared" si="5"/>
        <v>-2.8056408464299798</v>
      </c>
      <c r="R31" s="328">
        <f t="shared" si="6"/>
        <v>-0.88087572641702971</v>
      </c>
      <c r="S31" s="327"/>
      <c r="T31" s="328">
        <f t="shared" si="7"/>
        <v>-2.7966990247336843</v>
      </c>
      <c r="U31" s="328">
        <f t="shared" si="8"/>
        <v>-0.33163146842125624</v>
      </c>
    </row>
    <row r="32" spans="1:21" x14ac:dyDescent="0.2">
      <c r="A32" s="329" t="str">
        <f>name!D27</f>
        <v>82 Transport and mobile machine drivers and operatives</v>
      </c>
      <c r="B32" s="330">
        <v>2.0320329759802567</v>
      </c>
      <c r="C32" s="330">
        <v>36.951814496992682</v>
      </c>
      <c r="D32" s="330">
        <f t="shared" si="0"/>
        <v>38.98384747297294</v>
      </c>
      <c r="E32" s="331"/>
      <c r="F32" s="330">
        <v>2.1677533762700385</v>
      </c>
      <c r="G32" s="330">
        <v>40.197550932397597</v>
      </c>
      <c r="H32" s="330">
        <f t="shared" si="1"/>
        <v>42.365304308667632</v>
      </c>
      <c r="I32" s="331"/>
      <c r="J32" s="330">
        <v>2.8771001563235341</v>
      </c>
      <c r="K32" s="330">
        <v>37.070765572664868</v>
      </c>
      <c r="L32" s="330">
        <f t="shared" si="2"/>
        <v>39.947865728988404</v>
      </c>
      <c r="M32" s="236"/>
      <c r="N32" s="328">
        <f t="shared" si="3"/>
        <v>1.3014878348136083</v>
      </c>
      <c r="O32" s="328">
        <f t="shared" si="4"/>
        <v>1.9051988148146792</v>
      </c>
      <c r="P32" s="327"/>
      <c r="Q32" s="328">
        <f t="shared" si="5"/>
        <v>1.6980826343937716</v>
      </c>
      <c r="R32" s="328">
        <f t="shared" si="6"/>
        <v>-0.53839478311646927</v>
      </c>
      <c r="S32" s="327"/>
      <c r="T32" s="328">
        <f t="shared" si="7"/>
        <v>1.6775624586591542</v>
      </c>
      <c r="U32" s="328">
        <f t="shared" si="8"/>
        <v>-0.39093043904782077</v>
      </c>
    </row>
    <row r="33" spans="1:21" x14ac:dyDescent="0.2">
      <c r="A33" s="329" t="str">
        <f>name!D28</f>
        <v>91 Elementary trades and related occupations</v>
      </c>
      <c r="B33" s="330">
        <v>6.0006790556217897</v>
      </c>
      <c r="C33" s="330">
        <v>16.788840505360476</v>
      </c>
      <c r="D33" s="330">
        <f t="shared" si="0"/>
        <v>22.789519560982264</v>
      </c>
      <c r="E33" s="331"/>
      <c r="F33" s="330">
        <v>4.4008844030676268</v>
      </c>
      <c r="G33" s="330">
        <v>14.604376882758686</v>
      </c>
      <c r="H33" s="330">
        <f t="shared" si="1"/>
        <v>19.005261285826315</v>
      </c>
      <c r="I33" s="331"/>
      <c r="J33" s="330">
        <v>15.270235185383381</v>
      </c>
      <c r="K33" s="330">
        <v>19.914571894624434</v>
      </c>
      <c r="L33" s="330">
        <f t="shared" si="2"/>
        <v>35.184807080007815</v>
      </c>
      <c r="M33" s="236"/>
      <c r="N33" s="328">
        <f t="shared" si="3"/>
        <v>-6.0129729611643317</v>
      </c>
      <c r="O33" s="328">
        <f t="shared" si="4"/>
        <v>8.6476617957923061</v>
      </c>
      <c r="P33" s="327"/>
      <c r="Q33" s="328">
        <f t="shared" si="5"/>
        <v>-2.749360527315059</v>
      </c>
      <c r="R33" s="328">
        <f t="shared" si="6"/>
        <v>2.0890579287366151</v>
      </c>
      <c r="S33" s="327"/>
      <c r="T33" s="328">
        <f t="shared" si="7"/>
        <v>-3.566543191759064</v>
      </c>
      <c r="U33" s="328">
        <f t="shared" si="8"/>
        <v>4.1914515867964131</v>
      </c>
    </row>
    <row r="34" spans="1:21" x14ac:dyDescent="0.2">
      <c r="A34" s="329" t="str">
        <f>name!D29</f>
        <v>92 Elementary administration and service occupations</v>
      </c>
      <c r="B34" s="330">
        <v>50.24687628646285</v>
      </c>
      <c r="C34" s="330">
        <v>55.277959374199092</v>
      </c>
      <c r="D34" s="330">
        <f t="shared" ref="D34" si="9">SUM(B34:C34)</f>
        <v>105.52483566066195</v>
      </c>
      <c r="E34" s="331"/>
      <c r="F34" s="330">
        <v>45.835574021019802</v>
      </c>
      <c r="G34" s="330">
        <v>44.989684567046595</v>
      </c>
      <c r="H34" s="330">
        <f t="shared" ref="H34" si="10">SUM(F34:G34)</f>
        <v>90.82525858806639</v>
      </c>
      <c r="I34" s="331"/>
      <c r="J34" s="330">
        <v>32.034188281770618</v>
      </c>
      <c r="K34" s="330">
        <v>39.26182108842697</v>
      </c>
      <c r="L34" s="330">
        <f t="shared" ref="L34" si="11">SUM(J34:K34)</f>
        <v>71.296009370197595</v>
      </c>
      <c r="M34" s="236"/>
      <c r="N34" s="328">
        <f t="shared" si="3"/>
        <v>-1.8209735438837971</v>
      </c>
      <c r="O34" s="328">
        <f t="shared" si="4"/>
        <v>-2.3600826147030074</v>
      </c>
      <c r="P34" s="327"/>
      <c r="Q34" s="328">
        <f t="shared" si="5"/>
        <v>-4.0351499186686901</v>
      </c>
      <c r="R34" s="328">
        <f t="shared" si="6"/>
        <v>-0.90376235095394053</v>
      </c>
      <c r="S34" s="327"/>
      <c r="T34" s="328">
        <f t="shared" si="7"/>
        <v>-2.9556195611547431</v>
      </c>
      <c r="U34" s="328">
        <f t="shared" si="8"/>
        <v>-1.6010255848310284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487.75133172231995</v>
      </c>
      <c r="C36" s="333">
        <f t="shared" ref="C36:D36" si="12">SUM(C9:C34)</f>
        <v>550.54166827768029</v>
      </c>
      <c r="D36" s="333">
        <f t="shared" si="12"/>
        <v>1038.2930000000003</v>
      </c>
      <c r="E36" s="333"/>
      <c r="F36" s="333">
        <f>SUM(F9:F34)</f>
        <v>520.70451444109392</v>
      </c>
      <c r="G36" s="333">
        <f t="shared" ref="G36:H36" si="13">SUM(G9:G34)</f>
        <v>565.52248555890674</v>
      </c>
      <c r="H36" s="333">
        <f t="shared" si="13"/>
        <v>1086.2270000000008</v>
      </c>
      <c r="I36" s="333"/>
      <c r="J36" s="333">
        <f>SUM(J9:J34)</f>
        <v>550.18618304613483</v>
      </c>
      <c r="K36" s="333">
        <f t="shared" ref="K36:L36" si="14">SUM(K9:K34)</f>
        <v>579.30381695386518</v>
      </c>
      <c r="L36" s="333">
        <f t="shared" si="14"/>
        <v>1129.4900000000002</v>
      </c>
      <c r="M36" s="258"/>
      <c r="N36" s="334">
        <f t="shared" si="3"/>
        <v>1.3161260939985597</v>
      </c>
      <c r="O36" s="334">
        <f>IF(F36&gt;0,(EXP(LN(J36/F36)/($J$6-$F$6))-1)*100,0)</f>
        <v>0.3678348947797172</v>
      </c>
      <c r="P36" s="335"/>
      <c r="Q36" s="334">
        <f t="shared" ref="Q36" si="15">IF(C36&gt;0,(EXP(LN(G36/C36)/($F$6-$B$6))-1)*100,0)</f>
        <v>0.53839239138395723</v>
      </c>
      <c r="R36" s="334">
        <f t="shared" ref="R36" si="16">IF(G36&gt;0,(EXP(LN(K36/G36)/($J$6-$F$6))-1)*100,0)</f>
        <v>0.16064229144916453</v>
      </c>
      <c r="S36" s="335"/>
      <c r="T36" s="334">
        <f t="shared" ref="T36" si="17">IF(D36&gt;0,(EXP(LN(H36/D36)/($F$6-$B$6))-1)*100,0)</f>
        <v>0.90673021889016159</v>
      </c>
      <c r="U36" s="334">
        <f t="shared" ref="U36" si="18">IF(H36&gt;0,(EXP(LN(L36/H36)/($J$6-$F$6))-1)*100,0)</f>
        <v>0.26071246407701754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Derbyshire and Nottinghamshire</v>
      </c>
      <c r="Q1" s="19" t="str">
        <f>CONCATENATE("Occupation Table 5.1  Males: Employment Change by Status (SOC 2020), ",B$5,"-",L$5,", ",Info!B5)</f>
        <v>Occupation Table 5.1  Males: Employment Change by Status (SOC 2020), 2015-2035, Derbyshire and Nottinghamshire</v>
      </c>
      <c r="AG1" s="19" t="str">
        <f>CONCATENATE("Occupation Table 5.2  Females: Employment Change by Status (SOC 2020), ",R$5,"-",AB$5,", ",Info!B5)</f>
        <v>Occupation Table 5.2  Females: Employment Change by Status (SOC 2020), 2015-2035, Derbyshire and Nottinghamshire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68.165405382817383</v>
      </c>
      <c r="C8" s="11">
        <v>10.269598428583439</v>
      </c>
      <c r="D8" s="11">
        <v>18.424492047983151</v>
      </c>
      <c r="E8" s="11">
        <f>SUM(B8:D8)</f>
        <v>96.859495859383969</v>
      </c>
      <c r="F8" s="11"/>
      <c r="G8" s="11">
        <v>79.635083520522144</v>
      </c>
      <c r="H8" s="11">
        <v>16.048923264479232</v>
      </c>
      <c r="I8" s="11">
        <v>22.150002339796259</v>
      </c>
      <c r="J8" s="11">
        <f>SUM(G8:I8)</f>
        <v>117.83400912479763</v>
      </c>
      <c r="K8" s="11"/>
      <c r="L8" s="11">
        <v>75.991838986451185</v>
      </c>
      <c r="M8" s="11">
        <v>18.710339031130822</v>
      </c>
      <c r="N8" s="11">
        <v>25.139016004362201</v>
      </c>
      <c r="O8" s="11">
        <f>SUM(L8:N8)</f>
        <v>119.84119402194422</v>
      </c>
      <c r="Q8" s="10" t="str">
        <f>name!E4</f>
        <v>Managers, directors and senior officials</v>
      </c>
      <c r="R8" s="11">
        <v>50.622561178431013</v>
      </c>
      <c r="S8" s="11">
        <v>4.6817484316533102</v>
      </c>
      <c r="T8" s="11">
        <v>12.089594925021302</v>
      </c>
      <c r="U8" s="11">
        <f>SUM(R8:T8)</f>
        <v>67.393904535105634</v>
      </c>
      <c r="V8" s="11"/>
      <c r="W8" s="11">
        <v>57.804080586484211</v>
      </c>
      <c r="X8" s="11">
        <v>7.2219018142835179</v>
      </c>
      <c r="Y8" s="11">
        <v>14.180092889824861</v>
      </c>
      <c r="Z8" s="11">
        <f>SUM(W8:Y8)</f>
        <v>79.206075290592594</v>
      </c>
      <c r="AA8" s="11"/>
      <c r="AB8" s="11">
        <v>53.710721222954064</v>
      </c>
      <c r="AC8" s="11">
        <v>8.0829827765967028</v>
      </c>
      <c r="AD8" s="11">
        <v>16.483107519568311</v>
      </c>
      <c r="AE8" s="11">
        <f>SUM(AB8:AD8)</f>
        <v>78.276811519119079</v>
      </c>
      <c r="AG8" s="10" t="str">
        <f>name!E4</f>
        <v>Managers, directors and senior officials</v>
      </c>
      <c r="AH8" s="11">
        <v>17.54284420438643</v>
      </c>
      <c r="AI8" s="11">
        <v>5.5878499969301281</v>
      </c>
      <c r="AJ8" s="11">
        <v>6.3348971229618485</v>
      </c>
      <c r="AK8" s="11">
        <f>SUM(AH8:AJ8)</f>
        <v>29.465591324278407</v>
      </c>
      <c r="AL8" s="11"/>
      <c r="AM8" s="11">
        <v>21.831002934037869</v>
      </c>
      <c r="AN8" s="11">
        <v>8.8270214501957103</v>
      </c>
      <c r="AO8" s="11">
        <v>7.9699094499713956</v>
      </c>
      <c r="AP8" s="11">
        <f>SUM(AM8:AO8)</f>
        <v>38.627933834204974</v>
      </c>
      <c r="AQ8" s="11"/>
      <c r="AR8" s="11">
        <v>22.2811177634971</v>
      </c>
      <c r="AS8" s="11">
        <v>10.62735625453413</v>
      </c>
      <c r="AT8" s="11">
        <v>8.6559084847938941</v>
      </c>
      <c r="AU8" s="11">
        <f>SUM(AR8:AT8)</f>
        <v>41.564382502825126</v>
      </c>
    </row>
    <row r="9" spans="1:47" x14ac:dyDescent="0.2">
      <c r="A9" t="str">
        <f>name!E5</f>
        <v>Professional occupations</v>
      </c>
      <c r="B9" s="11">
        <v>129.18639601701153</v>
      </c>
      <c r="C9" s="11">
        <v>33.850780160588499</v>
      </c>
      <c r="D9" s="11">
        <v>22.697962100301712</v>
      </c>
      <c r="E9" s="11">
        <f t="shared" ref="E9:E18" si="0">SUM(B9:D9)</f>
        <v>185.73513827790174</v>
      </c>
      <c r="F9" s="11"/>
      <c r="G9" s="11">
        <v>161.89442977259006</v>
      </c>
      <c r="H9" s="11">
        <v>43.615260120070843</v>
      </c>
      <c r="I9" s="11">
        <v>24.248744556838748</v>
      </c>
      <c r="J9" s="11">
        <f t="shared" ref="J9:J16" si="1">SUM(G9:I9)</f>
        <v>229.75843444949965</v>
      </c>
      <c r="K9" s="11"/>
      <c r="L9" s="11">
        <v>193.32741710144748</v>
      </c>
      <c r="M9" s="11">
        <v>50.826104647655391</v>
      </c>
      <c r="N9" s="11">
        <v>24.530454993403605</v>
      </c>
      <c r="O9" s="11">
        <f t="shared" ref="O9:O16" si="2">SUM(L9:N9)</f>
        <v>268.6839767425065</v>
      </c>
      <c r="Q9" s="10" t="str">
        <f>name!E5</f>
        <v>Professional occupations</v>
      </c>
      <c r="R9" s="11">
        <v>80.86789838339746</v>
      </c>
      <c r="S9" s="11">
        <v>6.7839961858401612</v>
      </c>
      <c r="T9" s="11">
        <v>14.913329581438411</v>
      </c>
      <c r="U9" s="11">
        <f t="shared" ref="U9:U16" si="3">SUM(R9:T9)</f>
        <v>102.56522415067604</v>
      </c>
      <c r="V9" s="11"/>
      <c r="W9" s="11">
        <v>99.231422132636041</v>
      </c>
      <c r="X9" s="11">
        <v>10.711885386499285</v>
      </c>
      <c r="Y9" s="11">
        <v>12.11808300701774</v>
      </c>
      <c r="Z9" s="11">
        <f t="shared" ref="Z9:Z16" si="4">SUM(W9:Y9)</f>
        <v>122.06139052615308</v>
      </c>
      <c r="AA9" s="11"/>
      <c r="AB9" s="11">
        <v>121.44270208900123</v>
      </c>
      <c r="AC9" s="11">
        <v>14.024674034056474</v>
      </c>
      <c r="AD9" s="11">
        <v>10.416840304119775</v>
      </c>
      <c r="AE9" s="11">
        <f t="shared" ref="AE9:AE16" si="5">SUM(AB9:AD9)</f>
        <v>145.88421642717748</v>
      </c>
      <c r="AG9" s="10" t="str">
        <f>name!E5</f>
        <v>Professional occupations</v>
      </c>
      <c r="AH9" s="11">
        <v>48.318497633614101</v>
      </c>
      <c r="AI9" s="11">
        <v>27.066783974748326</v>
      </c>
      <c r="AJ9" s="11">
        <v>7.784632518863293</v>
      </c>
      <c r="AK9" s="11">
        <f t="shared" ref="AK9:AK18" si="6">SUM(AH9:AJ9)</f>
        <v>83.169914127225709</v>
      </c>
      <c r="AL9" s="11"/>
      <c r="AM9" s="11">
        <v>62.663007639954095</v>
      </c>
      <c r="AN9" s="11">
        <v>32.903374733571567</v>
      </c>
      <c r="AO9" s="11">
        <v>12.130661549821015</v>
      </c>
      <c r="AP9" s="11">
        <f t="shared" ref="AP9:AP18" si="7">SUM(AM9:AO9)</f>
        <v>107.69704392334668</v>
      </c>
      <c r="AQ9" s="11"/>
      <c r="AR9" s="11">
        <v>71.884715012446279</v>
      </c>
      <c r="AS9" s="11">
        <v>36.801430613598917</v>
      </c>
      <c r="AT9" s="11">
        <v>14.113614689283827</v>
      </c>
      <c r="AU9" s="11">
        <f t="shared" ref="AU9:AU18" si="8">SUM(AR9:AT9)</f>
        <v>122.79976031532902</v>
      </c>
    </row>
    <row r="10" spans="1:47" x14ac:dyDescent="0.2">
      <c r="A10" t="str">
        <f>name!E6</f>
        <v>Associate professional occupations</v>
      </c>
      <c r="B10" s="11">
        <v>79.147380338270239</v>
      </c>
      <c r="C10" s="11">
        <v>23.085703790479617</v>
      </c>
      <c r="D10" s="11">
        <v>16.179914875791482</v>
      </c>
      <c r="E10" s="11">
        <f t="shared" si="0"/>
        <v>118.41299900454133</v>
      </c>
      <c r="F10" s="11"/>
      <c r="G10" s="11">
        <v>91.489291789169272</v>
      </c>
      <c r="H10" s="11">
        <v>27.404863230188852</v>
      </c>
      <c r="I10" s="11">
        <v>15.546030830765346</v>
      </c>
      <c r="J10" s="11">
        <f t="shared" si="1"/>
        <v>134.44018585012347</v>
      </c>
      <c r="K10" s="11"/>
      <c r="L10" s="11">
        <v>102.83388169796308</v>
      </c>
      <c r="M10" s="11">
        <v>34.065991203378907</v>
      </c>
      <c r="N10" s="11">
        <v>16.160820929081041</v>
      </c>
      <c r="O10" s="11">
        <f t="shared" si="2"/>
        <v>153.06069383042302</v>
      </c>
      <c r="Q10" s="10" t="str">
        <f>name!E6</f>
        <v>Associate professional occupations</v>
      </c>
      <c r="R10" s="11">
        <v>52.119214386541472</v>
      </c>
      <c r="S10" s="11">
        <v>5.9177936233579223</v>
      </c>
      <c r="T10" s="11">
        <v>8.9561442086860854</v>
      </c>
      <c r="U10" s="11">
        <f t="shared" si="3"/>
        <v>66.993152218585479</v>
      </c>
      <c r="V10" s="11"/>
      <c r="W10" s="11">
        <v>58.208380524191874</v>
      </c>
      <c r="X10" s="11">
        <v>8.0271331781913702</v>
      </c>
      <c r="Y10" s="11">
        <v>7.0351538133400062</v>
      </c>
      <c r="Z10" s="11">
        <f t="shared" si="4"/>
        <v>73.270667515723247</v>
      </c>
      <c r="AA10" s="11"/>
      <c r="AB10" s="11">
        <v>56.170088345522842</v>
      </c>
      <c r="AC10" s="11">
        <v>8.0917102637390901</v>
      </c>
      <c r="AD10" s="11">
        <v>7.1767189063073458</v>
      </c>
      <c r="AE10" s="11">
        <f t="shared" si="5"/>
        <v>71.438517515569274</v>
      </c>
      <c r="AG10" s="10" t="str">
        <f>name!E6</f>
        <v>Associate professional occupations</v>
      </c>
      <c r="AH10" s="11">
        <v>27.028165951728759</v>
      </c>
      <c r="AI10" s="11">
        <v>17.167910167121686</v>
      </c>
      <c r="AJ10" s="11">
        <v>7.2237706671053949</v>
      </c>
      <c r="AK10" s="11">
        <f t="shared" si="6"/>
        <v>51.419846785955841</v>
      </c>
      <c r="AL10" s="11"/>
      <c r="AM10" s="11">
        <v>33.280911264977384</v>
      </c>
      <c r="AN10" s="11">
        <v>19.377730051997482</v>
      </c>
      <c r="AO10" s="11">
        <v>8.5108770174253401</v>
      </c>
      <c r="AP10" s="11">
        <f t="shared" si="7"/>
        <v>61.169518334400209</v>
      </c>
      <c r="AQ10" s="11"/>
      <c r="AR10" s="11">
        <v>46.663793352440258</v>
      </c>
      <c r="AS10" s="11">
        <v>25.974280939639819</v>
      </c>
      <c r="AT10" s="11">
        <v>8.9841020227736923</v>
      </c>
      <c r="AU10" s="11">
        <f t="shared" si="8"/>
        <v>81.622176314853775</v>
      </c>
    </row>
    <row r="11" spans="1:47" x14ac:dyDescent="0.2">
      <c r="A11" t="str">
        <f>name!E7</f>
        <v>Administrative and secretarial occupations</v>
      </c>
      <c r="B11" s="11">
        <v>60.35726866399142</v>
      </c>
      <c r="C11" s="11">
        <v>46.221735974150185</v>
      </c>
      <c r="D11" s="11">
        <v>4.4947046606512293</v>
      </c>
      <c r="E11" s="11">
        <f t="shared" si="0"/>
        <v>111.07370929879283</v>
      </c>
      <c r="F11" s="11"/>
      <c r="G11" s="11">
        <v>62.426485954081549</v>
      </c>
      <c r="H11" s="11">
        <v>45.662522533166893</v>
      </c>
      <c r="I11" s="11">
        <v>5.0976225775059065</v>
      </c>
      <c r="J11" s="11">
        <f t="shared" si="1"/>
        <v>113.18663106475434</v>
      </c>
      <c r="K11" s="11"/>
      <c r="L11" s="11">
        <v>60.890801816564249</v>
      </c>
      <c r="M11" s="11">
        <v>40.287765303600686</v>
      </c>
      <c r="N11" s="11">
        <v>4.6908419322810602</v>
      </c>
      <c r="O11" s="11">
        <f t="shared" si="2"/>
        <v>105.86940905244599</v>
      </c>
      <c r="Q11" s="10" t="str">
        <f>name!E7</f>
        <v>Administrative and secretarial occupations</v>
      </c>
      <c r="R11" s="11">
        <v>17.42786453618211</v>
      </c>
      <c r="S11" s="11">
        <v>4.2193192316902621</v>
      </c>
      <c r="T11" s="11">
        <v>1.031954697221859</v>
      </c>
      <c r="U11" s="11">
        <f t="shared" si="3"/>
        <v>22.67913846509423</v>
      </c>
      <c r="V11" s="11"/>
      <c r="W11" s="11">
        <v>19.60672843682768</v>
      </c>
      <c r="X11" s="11">
        <v>4.7977066037372715</v>
      </c>
      <c r="Y11" s="11">
        <v>0.81943516834681973</v>
      </c>
      <c r="Z11" s="11">
        <f t="shared" si="4"/>
        <v>25.223870208911773</v>
      </c>
      <c r="AA11" s="11"/>
      <c r="AB11" s="11">
        <v>23.319573890529536</v>
      </c>
      <c r="AC11" s="11">
        <v>4.2233106107524483</v>
      </c>
      <c r="AD11" s="11">
        <v>1.0111937421856363</v>
      </c>
      <c r="AE11" s="11">
        <f t="shared" si="5"/>
        <v>28.554078243467622</v>
      </c>
      <c r="AG11" s="10" t="str">
        <f>name!E7</f>
        <v>Administrative and secretarial occupations</v>
      </c>
      <c r="AH11" s="11">
        <v>42.929404127809306</v>
      </c>
      <c r="AI11" s="11">
        <v>42.002416742459936</v>
      </c>
      <c r="AJ11" s="11">
        <v>3.462749963429371</v>
      </c>
      <c r="AK11" s="11">
        <f t="shared" si="6"/>
        <v>88.394570833698609</v>
      </c>
      <c r="AL11" s="11"/>
      <c r="AM11" s="11">
        <v>42.819757517253898</v>
      </c>
      <c r="AN11" s="11">
        <v>40.864815929429618</v>
      </c>
      <c r="AO11" s="11">
        <v>4.278187409159087</v>
      </c>
      <c r="AP11" s="11">
        <f t="shared" si="7"/>
        <v>87.962760855842603</v>
      </c>
      <c r="AQ11" s="11"/>
      <c r="AR11" s="11">
        <v>37.571227926034645</v>
      </c>
      <c r="AS11" s="11">
        <v>36.06445469284823</v>
      </c>
      <c r="AT11" s="11">
        <v>3.679648190095425</v>
      </c>
      <c r="AU11" s="11">
        <f t="shared" si="8"/>
        <v>77.315330808978288</v>
      </c>
    </row>
    <row r="12" spans="1:47" x14ac:dyDescent="0.2">
      <c r="A12" t="str">
        <f>name!E8</f>
        <v>Skilled trades occupations</v>
      </c>
      <c r="B12" s="11">
        <v>63.002148859002595</v>
      </c>
      <c r="C12" s="11">
        <v>11.4931814833253</v>
      </c>
      <c r="D12" s="11">
        <v>30.387486902061077</v>
      </c>
      <c r="E12" s="11">
        <f t="shared" si="0"/>
        <v>104.88281724438897</v>
      </c>
      <c r="F12" s="11"/>
      <c r="G12" s="11">
        <v>55.379321492607268</v>
      </c>
      <c r="H12" s="11">
        <v>9.5374480628070994</v>
      </c>
      <c r="I12" s="11">
        <v>29.526810539785423</v>
      </c>
      <c r="J12" s="11">
        <f t="shared" si="1"/>
        <v>94.443580095199792</v>
      </c>
      <c r="K12" s="11"/>
      <c r="L12" s="11">
        <v>43.604757329990463</v>
      </c>
      <c r="M12" s="11">
        <v>10.476195617352255</v>
      </c>
      <c r="N12" s="11">
        <v>30.340021427648587</v>
      </c>
      <c r="O12" s="11">
        <f t="shared" si="2"/>
        <v>84.420974374991303</v>
      </c>
      <c r="Q12" s="10" t="str">
        <f>name!E8</f>
        <v>Skilled trades occupations</v>
      </c>
      <c r="R12" s="11">
        <v>58.426096612106484</v>
      </c>
      <c r="S12" s="11">
        <v>8.1206909988949132</v>
      </c>
      <c r="T12" s="11">
        <v>27.06198774000071</v>
      </c>
      <c r="U12" s="11">
        <f t="shared" si="3"/>
        <v>93.608775351002095</v>
      </c>
      <c r="V12" s="11"/>
      <c r="W12" s="11">
        <v>50.227978654218312</v>
      </c>
      <c r="X12" s="11">
        <v>6.3657454178960906</v>
      </c>
      <c r="Y12" s="11">
        <v>25.610006453638611</v>
      </c>
      <c r="Z12" s="11">
        <f t="shared" si="4"/>
        <v>82.203730525753016</v>
      </c>
      <c r="AA12" s="11"/>
      <c r="AB12" s="11">
        <v>38.350924202659598</v>
      </c>
      <c r="AC12" s="11">
        <v>7.4169142113762137</v>
      </c>
      <c r="AD12" s="11">
        <v>26.085298861601341</v>
      </c>
      <c r="AE12" s="11">
        <f t="shared" si="5"/>
        <v>71.853137275637152</v>
      </c>
      <c r="AG12" s="10" t="str">
        <f>name!E8</f>
        <v>Skilled trades occupations</v>
      </c>
      <c r="AH12" s="11">
        <v>4.576052246896082</v>
      </c>
      <c r="AI12" s="11">
        <v>3.3724904844303896</v>
      </c>
      <c r="AJ12" s="11">
        <v>3.325499162060364</v>
      </c>
      <c r="AK12" s="11">
        <f t="shared" si="6"/>
        <v>11.274041893386835</v>
      </c>
      <c r="AL12" s="11"/>
      <c r="AM12" s="11">
        <v>5.1513428383889703</v>
      </c>
      <c r="AN12" s="11">
        <v>3.1717026449110097</v>
      </c>
      <c r="AO12" s="11">
        <v>3.9168040861468061</v>
      </c>
      <c r="AP12" s="11">
        <f t="shared" si="7"/>
        <v>12.239849569446786</v>
      </c>
      <c r="AQ12" s="11"/>
      <c r="AR12" s="11">
        <v>5.2538331273308749</v>
      </c>
      <c r="AS12" s="11">
        <v>3.0592814059760389</v>
      </c>
      <c r="AT12" s="11">
        <v>4.254722566047243</v>
      </c>
      <c r="AU12" s="11">
        <f t="shared" si="8"/>
        <v>12.567837099354158</v>
      </c>
    </row>
    <row r="13" spans="1:47" x14ac:dyDescent="0.2">
      <c r="A13" t="str">
        <f>name!E9</f>
        <v>Caring, leisure and other service occupations</v>
      </c>
      <c r="B13" s="11">
        <v>53.703023460014123</v>
      </c>
      <c r="C13" s="11">
        <v>53.690593301696843</v>
      </c>
      <c r="D13" s="11">
        <v>8.9108807008722106</v>
      </c>
      <c r="E13" s="11">
        <f t="shared" si="0"/>
        <v>116.30449746258319</v>
      </c>
      <c r="F13" s="11"/>
      <c r="G13" s="11">
        <v>54.274271703323691</v>
      </c>
      <c r="H13" s="11">
        <v>52.559647145758959</v>
      </c>
      <c r="I13" s="11">
        <v>12.938463655503808</v>
      </c>
      <c r="J13" s="11">
        <f t="shared" si="1"/>
        <v>119.77238250458646</v>
      </c>
      <c r="K13" s="11"/>
      <c r="L13" s="11">
        <v>62.391265319028861</v>
      </c>
      <c r="M13" s="11">
        <v>51.794728054985349</v>
      </c>
      <c r="N13" s="11">
        <v>14.640558439638715</v>
      </c>
      <c r="O13" s="11">
        <f t="shared" si="2"/>
        <v>128.82655181365291</v>
      </c>
      <c r="Q13" s="10" t="str">
        <f>name!E9</f>
        <v>Caring, leisure and other service occupations</v>
      </c>
      <c r="R13" s="11">
        <v>13.560728654060444</v>
      </c>
      <c r="S13" s="11">
        <v>6.2924115563408201</v>
      </c>
      <c r="T13" s="11">
        <v>1.5156161954154546</v>
      </c>
      <c r="U13" s="11">
        <f t="shared" si="3"/>
        <v>21.368756405816718</v>
      </c>
      <c r="V13" s="11"/>
      <c r="W13" s="11">
        <v>13.904427021830287</v>
      </c>
      <c r="X13" s="11">
        <v>7.0753554528268179</v>
      </c>
      <c r="Y13" s="11">
        <v>1.6250716030323424</v>
      </c>
      <c r="Z13" s="11">
        <f t="shared" si="4"/>
        <v>22.604854077689449</v>
      </c>
      <c r="AA13" s="11"/>
      <c r="AB13" s="11">
        <v>16.327409159560712</v>
      </c>
      <c r="AC13" s="11">
        <v>9.4779700108156693</v>
      </c>
      <c r="AD13" s="11">
        <v>2.3824095538079924</v>
      </c>
      <c r="AE13" s="11">
        <f t="shared" si="5"/>
        <v>28.187788724184376</v>
      </c>
      <c r="AG13" s="10" t="str">
        <f>name!E9</f>
        <v>Caring, leisure and other service occupations</v>
      </c>
      <c r="AH13" s="11">
        <v>40.142294805953689</v>
      </c>
      <c r="AI13" s="11">
        <v>47.39818174535602</v>
      </c>
      <c r="AJ13" s="11">
        <v>7.3952645054567538</v>
      </c>
      <c r="AK13" s="11">
        <f t="shared" si="6"/>
        <v>94.93574105676646</v>
      </c>
      <c r="AL13" s="11"/>
      <c r="AM13" s="11">
        <v>40.369844681493412</v>
      </c>
      <c r="AN13" s="11">
        <v>45.484291692932139</v>
      </c>
      <c r="AO13" s="11">
        <v>11.313392052471469</v>
      </c>
      <c r="AP13" s="11">
        <f t="shared" si="7"/>
        <v>97.167528426897022</v>
      </c>
      <c r="AQ13" s="11"/>
      <c r="AR13" s="11">
        <v>46.063856159468145</v>
      </c>
      <c r="AS13" s="11">
        <v>42.316758044169703</v>
      </c>
      <c r="AT13" s="11">
        <v>12.258148885830725</v>
      </c>
      <c r="AU13" s="11">
        <f t="shared" si="8"/>
        <v>100.63876308946857</v>
      </c>
    </row>
    <row r="14" spans="1:47" x14ac:dyDescent="0.2">
      <c r="A14" t="str">
        <f>name!E10</f>
        <v>Sales and customer service occupations</v>
      </c>
      <c r="B14" s="11">
        <v>33.430777419264679</v>
      </c>
      <c r="C14" s="11">
        <v>54.00196323026735</v>
      </c>
      <c r="D14" s="11">
        <v>6.5211521857796235</v>
      </c>
      <c r="E14" s="11">
        <f t="shared" si="0"/>
        <v>93.953892835311663</v>
      </c>
      <c r="F14" s="11"/>
      <c r="G14" s="11">
        <v>29.745944366304748</v>
      </c>
      <c r="H14" s="11">
        <v>51.749223124531376</v>
      </c>
      <c r="I14" s="11">
        <v>5.116504036504816</v>
      </c>
      <c r="J14" s="11">
        <f t="shared" si="1"/>
        <v>86.611671527340945</v>
      </c>
      <c r="K14" s="11"/>
      <c r="L14" s="11">
        <v>28.345472930645062</v>
      </c>
      <c r="M14" s="11">
        <v>53.845296770738898</v>
      </c>
      <c r="N14" s="11">
        <v>4.0297450092485816</v>
      </c>
      <c r="O14" s="11">
        <f t="shared" si="2"/>
        <v>86.220514710632543</v>
      </c>
      <c r="Q14" s="10" t="str">
        <f>name!E10</f>
        <v>Sales and customer service occupations</v>
      </c>
      <c r="R14" s="11">
        <v>13.748011980097983</v>
      </c>
      <c r="S14" s="11">
        <v>16.518229791230116</v>
      </c>
      <c r="T14" s="11">
        <v>3.3007972929197154</v>
      </c>
      <c r="U14" s="11">
        <f t="shared" si="3"/>
        <v>33.567039064247815</v>
      </c>
      <c r="V14" s="11"/>
      <c r="W14" s="11">
        <v>12.789149006409787</v>
      </c>
      <c r="X14" s="11">
        <v>16.393409881971145</v>
      </c>
      <c r="Y14" s="11">
        <v>3.053423148921826</v>
      </c>
      <c r="Z14" s="11">
        <f t="shared" si="4"/>
        <v>32.235982037302755</v>
      </c>
      <c r="AA14" s="11"/>
      <c r="AB14" s="11">
        <v>12.668195610650448</v>
      </c>
      <c r="AC14" s="11">
        <v>18.268909858191446</v>
      </c>
      <c r="AD14" s="11">
        <v>2.5956122511321542</v>
      </c>
      <c r="AE14" s="11">
        <f t="shared" si="5"/>
        <v>33.532717719974045</v>
      </c>
      <c r="AG14" s="10" t="str">
        <f>name!E10</f>
        <v>Sales and customer service occupations</v>
      </c>
      <c r="AH14" s="11">
        <v>19.682765439166676</v>
      </c>
      <c r="AI14" s="11">
        <v>37.483733439037209</v>
      </c>
      <c r="AJ14" s="11">
        <v>3.2203548928599104</v>
      </c>
      <c r="AK14" s="11">
        <f t="shared" si="6"/>
        <v>60.386853771063791</v>
      </c>
      <c r="AL14" s="11"/>
      <c r="AM14" s="11">
        <v>16.956795359894969</v>
      </c>
      <c r="AN14" s="11">
        <v>35.355813242560224</v>
      </c>
      <c r="AO14" s="11">
        <v>2.0630808875829922</v>
      </c>
      <c r="AP14" s="11">
        <f t="shared" si="7"/>
        <v>54.375689490038184</v>
      </c>
      <c r="AQ14" s="11"/>
      <c r="AR14" s="11">
        <v>15.677277319994605</v>
      </c>
      <c r="AS14" s="11">
        <v>35.576386912547427</v>
      </c>
      <c r="AT14" s="11">
        <v>1.4341327581164303</v>
      </c>
      <c r="AU14" s="11">
        <f t="shared" si="8"/>
        <v>52.68779699065847</v>
      </c>
    </row>
    <row r="15" spans="1:47" x14ac:dyDescent="0.2">
      <c r="A15" t="str">
        <f>name!E11</f>
        <v>Process, plant and machine operatives</v>
      </c>
      <c r="B15" s="11">
        <v>63.679007122240307</v>
      </c>
      <c r="C15" s="11">
        <v>11.104756231245567</v>
      </c>
      <c r="D15" s="11">
        <v>7.972331441966535</v>
      </c>
      <c r="E15" s="11">
        <f t="shared" si="0"/>
        <v>82.756094795452412</v>
      </c>
      <c r="F15" s="11"/>
      <c r="G15" s="11">
        <v>56.373173356784612</v>
      </c>
      <c r="H15" s="11">
        <v>13.212948792297029</v>
      </c>
      <c r="I15" s="11">
        <v>10.763463360723836</v>
      </c>
      <c r="J15" s="11">
        <f t="shared" si="1"/>
        <v>80.349585509805479</v>
      </c>
      <c r="K15" s="11"/>
      <c r="L15" s="11">
        <v>49.488961773610377</v>
      </c>
      <c r="M15" s="11">
        <v>14.67830160427337</v>
      </c>
      <c r="N15" s="11">
        <v>11.918605625314674</v>
      </c>
      <c r="O15" s="11">
        <f t="shared" si="2"/>
        <v>76.085869003198411</v>
      </c>
      <c r="Q15" s="10" t="str">
        <f>name!E11</f>
        <v>Process, plant and machine operatives</v>
      </c>
      <c r="R15" s="11">
        <v>55.494624703793278</v>
      </c>
      <c r="S15" s="11">
        <v>7.8177728603875245</v>
      </c>
      <c r="T15" s="11">
        <v>6.9864806434120457</v>
      </c>
      <c r="U15" s="11">
        <f t="shared" si="3"/>
        <v>70.29887820759285</v>
      </c>
      <c r="V15" s="11"/>
      <c r="W15" s="11">
        <v>49.986538560169194</v>
      </c>
      <c r="X15" s="11">
        <v>9.821247192684865</v>
      </c>
      <c r="Y15" s="11">
        <v>9.314068174121406</v>
      </c>
      <c r="Z15" s="11">
        <f t="shared" si="4"/>
        <v>69.121853926975461</v>
      </c>
      <c r="AA15" s="11"/>
      <c r="AB15" s="11">
        <v>41.735275985866394</v>
      </c>
      <c r="AC15" s="11">
        <v>10.177567561837471</v>
      </c>
      <c r="AD15" s="11">
        <v>10.487312997981007</v>
      </c>
      <c r="AE15" s="11">
        <f t="shared" si="5"/>
        <v>62.400156545684872</v>
      </c>
      <c r="AG15" s="10" t="str">
        <f>name!E11</f>
        <v>Process, plant and machine operatives</v>
      </c>
      <c r="AH15" s="11">
        <v>8.1843824184470169</v>
      </c>
      <c r="AI15" s="11">
        <v>3.2869833708580418</v>
      </c>
      <c r="AJ15" s="11">
        <v>0.98585079855448821</v>
      </c>
      <c r="AK15" s="11">
        <f t="shared" si="6"/>
        <v>12.457216587859547</v>
      </c>
      <c r="AL15" s="11"/>
      <c r="AM15" s="11">
        <v>6.3866347966154162</v>
      </c>
      <c r="AN15" s="11">
        <v>3.3917015996121553</v>
      </c>
      <c r="AO15" s="11">
        <v>1.4493951866024306</v>
      </c>
      <c r="AP15" s="11">
        <f t="shared" si="7"/>
        <v>11.227731582830001</v>
      </c>
      <c r="AQ15" s="11"/>
      <c r="AR15" s="11">
        <v>7.7536857877439385</v>
      </c>
      <c r="AS15" s="11">
        <v>4.500734042435905</v>
      </c>
      <c r="AT15" s="11">
        <v>1.4312926273336668</v>
      </c>
      <c r="AU15" s="11">
        <f t="shared" si="8"/>
        <v>13.68571245751351</v>
      </c>
    </row>
    <row r="16" spans="1:47" x14ac:dyDescent="0.2">
      <c r="A16" t="str">
        <f>name!E12</f>
        <v>Elementary occupations</v>
      </c>
      <c r="B16" s="11">
        <v>62.29410029535758</v>
      </c>
      <c r="C16" s="11">
        <v>59.472083132990129</v>
      </c>
      <c r="D16" s="11">
        <v>6.5481717932964614</v>
      </c>
      <c r="E16" s="11">
        <f t="shared" si="0"/>
        <v>128.31435522164418</v>
      </c>
      <c r="F16" s="11"/>
      <c r="G16" s="11">
        <v>51.073492395164251</v>
      </c>
      <c r="H16" s="11">
        <v>52.42742726309644</v>
      </c>
      <c r="I16" s="11">
        <v>6.3296002156319791</v>
      </c>
      <c r="J16" s="11">
        <f t="shared" si="1"/>
        <v>109.83051987389268</v>
      </c>
      <c r="K16" s="11"/>
      <c r="L16" s="11">
        <v>56.128903721963127</v>
      </c>
      <c r="M16" s="11">
        <v>42.260746622284863</v>
      </c>
      <c r="N16" s="11">
        <v>8.0911661059574325</v>
      </c>
      <c r="O16" s="11">
        <f t="shared" si="2"/>
        <v>106.48081645020542</v>
      </c>
      <c r="Q16" s="10" t="str">
        <f>name!E12</f>
        <v>Elementary occupations</v>
      </c>
      <c r="R16" s="11">
        <v>47.556149862974571</v>
      </c>
      <c r="S16" s="11">
        <v>20.696704641453326</v>
      </c>
      <c r="T16" s="11">
        <v>3.8139453751316714</v>
      </c>
      <c r="U16" s="11">
        <f t="shared" si="3"/>
        <v>72.066799879559568</v>
      </c>
      <c r="V16" s="11"/>
      <c r="W16" s="11">
        <v>38.597267267744876</v>
      </c>
      <c r="X16" s="11">
        <v>16.956987077824856</v>
      </c>
      <c r="Y16" s="11">
        <v>4.0398071042355665</v>
      </c>
      <c r="Z16" s="11">
        <f t="shared" si="4"/>
        <v>59.594061449805295</v>
      </c>
      <c r="AA16" s="11"/>
      <c r="AB16" s="11">
        <v>41.368685749459225</v>
      </c>
      <c r="AC16" s="11">
        <v>12.799967006234795</v>
      </c>
      <c r="AD16" s="11">
        <v>5.0077402273574139</v>
      </c>
      <c r="AE16" s="11">
        <f t="shared" si="5"/>
        <v>59.176392983051436</v>
      </c>
      <c r="AG16" s="10" t="str">
        <f>name!E12</f>
        <v>Elementary occupations</v>
      </c>
      <c r="AH16" s="11">
        <v>14.737950432383009</v>
      </c>
      <c r="AI16" s="11">
        <v>38.775378491536813</v>
      </c>
      <c r="AJ16" s="11">
        <v>2.7342264181647926</v>
      </c>
      <c r="AK16" s="11">
        <f t="shared" si="6"/>
        <v>56.247555342084617</v>
      </c>
      <c r="AL16" s="11"/>
      <c r="AM16" s="11">
        <v>12.476225127419399</v>
      </c>
      <c r="AN16" s="11">
        <v>35.470440185271627</v>
      </c>
      <c r="AO16" s="11">
        <v>2.289793111396413</v>
      </c>
      <c r="AP16" s="11">
        <f t="shared" si="7"/>
        <v>50.236458424087438</v>
      </c>
      <c r="AQ16" s="11"/>
      <c r="AR16" s="11">
        <v>14.76021797250392</v>
      </c>
      <c r="AS16" s="11">
        <v>29.460779616050065</v>
      </c>
      <c r="AT16" s="11">
        <v>3.0834258786000168</v>
      </c>
      <c r="AU16" s="11">
        <f t="shared" si="8"/>
        <v>47.304423467154002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612.96550755796989</v>
      </c>
      <c r="C18" s="34">
        <f t="shared" ref="C18:D18" si="9">SUM(C8:C16)</f>
        <v>303.19039573332691</v>
      </c>
      <c r="D18" s="34">
        <f t="shared" si="9"/>
        <v>122.13709670870348</v>
      </c>
      <c r="E18" s="34">
        <f t="shared" si="0"/>
        <v>1038.2930000000003</v>
      </c>
      <c r="F18" s="34"/>
      <c r="G18" s="34">
        <f>SUM(G8:G16)</f>
        <v>642.29149435054762</v>
      </c>
      <c r="H18" s="34">
        <f t="shared" ref="H18:I18" si="10">SUM(H8:H16)</f>
        <v>312.21826353639671</v>
      </c>
      <c r="I18" s="34">
        <f t="shared" si="10"/>
        <v>131.7172421130561</v>
      </c>
      <c r="J18" s="34">
        <f t="shared" ref="J18" si="11">SUM(G18:I18)</f>
        <v>1086.2270000000003</v>
      </c>
      <c r="K18" s="34"/>
      <c r="L18" s="34">
        <f>SUM(L8:L16)</f>
        <v>673.0033006776639</v>
      </c>
      <c r="M18" s="34">
        <f t="shared" ref="M18:N18" si="12">SUM(M8:M16)</f>
        <v>316.94546885540052</v>
      </c>
      <c r="N18" s="34">
        <f t="shared" si="12"/>
        <v>139.5412304669359</v>
      </c>
      <c r="O18" s="34">
        <f>SUM(L18:N18)</f>
        <v>1129.4900000000005</v>
      </c>
      <c r="Q18" s="231" t="str">
        <f>name!E3</f>
        <v>All occupations</v>
      </c>
      <c r="R18" s="34">
        <f>SUM(R8:R16)</f>
        <v>389.82315029758485</v>
      </c>
      <c r="S18" s="34">
        <f t="shared" ref="S18:T18" si="13">SUM(S8:S16)</f>
        <v>81.048667320848352</v>
      </c>
      <c r="T18" s="34">
        <f t="shared" si="13"/>
        <v>79.669850659247246</v>
      </c>
      <c r="U18" s="34">
        <f t="shared" ref="U18" si="14">SUM(R18:T18)</f>
        <v>550.5416682776804</v>
      </c>
      <c r="V18" s="34"/>
      <c r="W18" s="34">
        <f>SUM(W8:W16)</f>
        <v>400.35597219051226</v>
      </c>
      <c r="X18" s="34">
        <f t="shared" ref="X18:Y18" si="15">SUM(X8:X16)</f>
        <v>87.371372005915219</v>
      </c>
      <c r="Y18" s="34">
        <f t="shared" si="15"/>
        <v>77.795141362479171</v>
      </c>
      <c r="Z18" s="34">
        <f t="shared" ref="Z18" si="16">SUM(W18:Y18)</f>
        <v>565.52248555890662</v>
      </c>
      <c r="AA18" s="34"/>
      <c r="AB18" s="34">
        <f>SUM(AB8:AB16)</f>
        <v>405.09357625620407</v>
      </c>
      <c r="AC18" s="34">
        <f t="shared" ref="AC18:AD18" si="17">SUM(AC8:AC16)</f>
        <v>92.564006333600304</v>
      </c>
      <c r="AD18" s="34">
        <f t="shared" si="17"/>
        <v>81.646234364060973</v>
      </c>
      <c r="AE18" s="34">
        <f t="shared" ref="AE18" si="18">SUM(AB18:AD18)</f>
        <v>579.30381695386541</v>
      </c>
      <c r="AG18" s="231" t="str">
        <f>name!E3</f>
        <v>All occupations</v>
      </c>
      <c r="AH18" s="34">
        <f>SUM(AH8:AH16)</f>
        <v>223.14235726038507</v>
      </c>
      <c r="AI18" s="34">
        <f t="shared" ref="AI18:AJ18" si="19">SUM(AI8:AI16)</f>
        <v>222.14172841247859</v>
      </c>
      <c r="AJ18" s="34">
        <f t="shared" si="19"/>
        <v>42.467246049456215</v>
      </c>
      <c r="AK18" s="34">
        <f t="shared" si="6"/>
        <v>487.75133172231983</v>
      </c>
      <c r="AL18" s="34"/>
      <c r="AM18" s="34">
        <f>SUM(AM8:AM16)</f>
        <v>241.93552216003545</v>
      </c>
      <c r="AN18" s="34">
        <f t="shared" ref="AN18:AO18" si="20">SUM(AN8:AN16)</f>
        <v>224.84689153048154</v>
      </c>
      <c r="AO18" s="34">
        <f t="shared" si="20"/>
        <v>53.922100750576945</v>
      </c>
      <c r="AP18" s="34">
        <f t="shared" si="7"/>
        <v>520.70451444109392</v>
      </c>
      <c r="AQ18" s="34"/>
      <c r="AR18" s="34">
        <f>SUM(AR8:AR16)</f>
        <v>267.90972442145977</v>
      </c>
      <c r="AS18" s="34">
        <f t="shared" ref="AS18:AT18" si="21">SUM(AS8:AS16)</f>
        <v>224.38146252180024</v>
      </c>
      <c r="AT18" s="34">
        <f t="shared" si="21"/>
        <v>57.894996102874927</v>
      </c>
      <c r="AU18" s="34">
        <f t="shared" si="8"/>
        <v>550.18618304613494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11.120593988132486</v>
      </c>
      <c r="C26" s="18">
        <f t="shared" ref="C26:O26" si="22">C8/C$18*100</f>
        <v>3.3871780152350643</v>
      </c>
      <c r="D26" s="18">
        <f t="shared" si="22"/>
        <v>15.085090889236948</v>
      </c>
      <c r="E26" s="18">
        <f t="shared" si="22"/>
        <v>9.3287247298579423</v>
      </c>
      <c r="F26" s="18"/>
      <c r="G26" s="18">
        <f t="shared" si="22"/>
        <v>12.398589148536846</v>
      </c>
      <c r="H26" s="18">
        <f t="shared" si="22"/>
        <v>5.1402897071741398</v>
      </c>
      <c r="I26" s="18">
        <f t="shared" si="22"/>
        <v>16.816327144766952</v>
      </c>
      <c r="J26" s="18">
        <f t="shared" si="22"/>
        <v>10.848009589597533</v>
      </c>
      <c r="K26" s="18"/>
      <c r="L26" s="18">
        <f t="shared" si="22"/>
        <v>11.291451157807561</v>
      </c>
      <c r="M26" s="18">
        <f t="shared" si="22"/>
        <v>5.9033306576996711</v>
      </c>
      <c r="N26" s="18">
        <f t="shared" si="22"/>
        <v>18.015475368994153</v>
      </c>
      <c r="O26" s="18">
        <f t="shared" si="22"/>
        <v>10.610204076348101</v>
      </c>
      <c r="Q26" t="str">
        <f>$A$8</f>
        <v>Managers, directors and senior officials</v>
      </c>
      <c r="R26" s="18">
        <f>R8/R$18*100</f>
        <v>12.986032548294412</v>
      </c>
      <c r="S26" s="18">
        <f t="shared" ref="S26:U26" si="23">S8/S$18*100</f>
        <v>5.7764656550361471</v>
      </c>
      <c r="T26" s="18">
        <f t="shared" si="23"/>
        <v>15.174617279915873</v>
      </c>
      <c r="U26" s="18">
        <f t="shared" si="23"/>
        <v>12.241381246571462</v>
      </c>
      <c r="V26" s="18"/>
      <c r="W26" s="18">
        <f t="shared" ref="W26:Z26" si="24">W8/W$18*100</f>
        <v>14.438171178067932</v>
      </c>
      <c r="X26" s="18">
        <f t="shared" si="24"/>
        <v>8.2657530132347929</v>
      </c>
      <c r="Y26" s="18">
        <f t="shared" si="24"/>
        <v>18.227478787851346</v>
      </c>
      <c r="Z26" s="18">
        <f t="shared" si="24"/>
        <v>14.005822458555848</v>
      </c>
      <c r="AA26" s="18"/>
      <c r="AB26" s="18">
        <f t="shared" ref="AB26:AE26" si="25">AB8/AB$18*100</f>
        <v>13.258842986190523</v>
      </c>
      <c r="AC26" s="18">
        <f t="shared" si="25"/>
        <v>8.7323173410036574</v>
      </c>
      <c r="AD26" s="18">
        <f t="shared" si="25"/>
        <v>20.188447940011599</v>
      </c>
      <c r="AE26" s="18">
        <f t="shared" si="25"/>
        <v>13.512220915567157</v>
      </c>
      <c r="AG26" t="str">
        <f>$A$8</f>
        <v>Managers, directors and senior officials</v>
      </c>
      <c r="AH26" s="18">
        <f>AH8/AH$18*100</f>
        <v>7.861727562515469</v>
      </c>
      <c r="AI26" s="18">
        <f t="shared" ref="AI26:AK26" si="26">AI8/AI$18*100</f>
        <v>2.5154436480094642</v>
      </c>
      <c r="AJ26" s="18">
        <f t="shared" si="26"/>
        <v>14.917136645932722</v>
      </c>
      <c r="AK26" s="18">
        <f t="shared" si="26"/>
        <v>6.0411093538650489</v>
      </c>
      <c r="AL26" s="18"/>
      <c r="AM26" s="18">
        <f t="shared" ref="AM26:AP26" si="27">AM8/AM$18*100</f>
        <v>9.0234797846663888</v>
      </c>
      <c r="AN26" s="18">
        <f t="shared" si="27"/>
        <v>3.9257920757152509</v>
      </c>
      <c r="AO26" s="18">
        <f t="shared" si="27"/>
        <v>14.780413483586544</v>
      </c>
      <c r="AP26" s="18">
        <f t="shared" si="27"/>
        <v>7.4183981054335293</v>
      </c>
      <c r="AQ26" s="18"/>
      <c r="AR26" s="18">
        <f t="shared" ref="AR26:AU26" si="28">AR8/AR$18*100</f>
        <v>8.3166513688938597</v>
      </c>
      <c r="AS26" s="18">
        <f t="shared" si="28"/>
        <v>4.7362897697048423</v>
      </c>
      <c r="AT26" s="18">
        <f t="shared" si="28"/>
        <v>14.951047702659853</v>
      </c>
      <c r="AU26" s="18">
        <f t="shared" si="28"/>
        <v>7.5546031113870802</v>
      </c>
    </row>
    <row r="27" spans="1:47" x14ac:dyDescent="0.2">
      <c r="A27" t="str">
        <f>$A$9</f>
        <v>Professional occupations</v>
      </c>
      <c r="B27" s="18">
        <f t="shared" ref="B27:B34" si="29">B9/B$18*100</f>
        <v>21.075638747061802</v>
      </c>
      <c r="C27" s="18">
        <f t="shared" ref="C27:O27" si="30">C9/C$18*100</f>
        <v>11.164858991893059</v>
      </c>
      <c r="D27" s="18">
        <f t="shared" si="30"/>
        <v>18.58400331427254</v>
      </c>
      <c r="E27" s="18">
        <f t="shared" si="30"/>
        <v>17.888509147023207</v>
      </c>
      <c r="F27" s="18"/>
      <c r="G27" s="18">
        <f t="shared" si="30"/>
        <v>25.205756451171666</v>
      </c>
      <c r="H27" s="18">
        <f t="shared" si="30"/>
        <v>13.969477514241063</v>
      </c>
      <c r="I27" s="18">
        <f t="shared" si="30"/>
        <v>18.409696534661318</v>
      </c>
      <c r="J27" s="18">
        <f t="shared" si="30"/>
        <v>21.151972327101017</v>
      </c>
      <c r="K27" s="18"/>
      <c r="L27" s="18">
        <f t="shared" si="30"/>
        <v>28.72607265176579</v>
      </c>
      <c r="M27" s="18">
        <f t="shared" si="30"/>
        <v>16.036230090685947</v>
      </c>
      <c r="N27" s="18">
        <f t="shared" si="30"/>
        <v>17.579359814528843</v>
      </c>
      <c r="O27" s="18">
        <f t="shared" si="30"/>
        <v>23.788079287333787</v>
      </c>
      <c r="Q27" t="str">
        <f>$A$9</f>
        <v>Professional occupations</v>
      </c>
      <c r="R27" s="18">
        <f t="shared" ref="R27:U27" si="31">R9/R$18*100</f>
        <v>20.744765497293884</v>
      </c>
      <c r="S27" s="18">
        <f t="shared" si="31"/>
        <v>8.370274811533017</v>
      </c>
      <c r="T27" s="18">
        <f t="shared" si="31"/>
        <v>18.718912434295405</v>
      </c>
      <c r="U27" s="18">
        <f t="shared" si="31"/>
        <v>18.629874914198965</v>
      </c>
      <c r="V27" s="18"/>
      <c r="W27" s="18">
        <f t="shared" ref="W27:Z27" si="32">W9/W$18*100</f>
        <v>24.785797896232221</v>
      </c>
      <c r="X27" s="18">
        <f t="shared" si="32"/>
        <v>12.26017760803169</v>
      </c>
      <c r="Y27" s="18">
        <f t="shared" si="32"/>
        <v>15.576914952252183</v>
      </c>
      <c r="Z27" s="18">
        <f t="shared" si="32"/>
        <v>21.583826221431256</v>
      </c>
      <c r="AA27" s="18"/>
      <c r="AB27" s="18">
        <f t="shared" ref="AB27:AE27" si="33">AB9/AB$18*100</f>
        <v>29.978925662399053</v>
      </c>
      <c r="AC27" s="18">
        <f t="shared" si="33"/>
        <v>15.151325649747275</v>
      </c>
      <c r="AD27" s="18">
        <f t="shared" si="33"/>
        <v>12.758506727537528</v>
      </c>
      <c r="AE27" s="18">
        <f t="shared" si="33"/>
        <v>25.182678269629871</v>
      </c>
      <c r="AG27" t="str">
        <f>$A$9</f>
        <v>Professional occupations</v>
      </c>
      <c r="AH27" s="18">
        <f t="shared" ref="AH27:AK27" si="34">AH9/AH$18*100</f>
        <v>21.653664605340346</v>
      </c>
      <c r="AI27" s="18">
        <f>AI9/AI$18*100</f>
        <v>12.184466272131461</v>
      </c>
      <c r="AJ27" s="18">
        <f t="shared" si="34"/>
        <v>18.330909684601444</v>
      </c>
      <c r="AK27" s="18">
        <f t="shared" si="34"/>
        <v>17.051704161122601</v>
      </c>
      <c r="AL27" s="18"/>
      <c r="AM27" s="18">
        <f t="shared" ref="AM27:AP27" si="35">AM9/AM$18*100</f>
        <v>25.900705725430338</v>
      </c>
      <c r="AN27" s="18">
        <f t="shared" si="35"/>
        <v>14.633680060954276</v>
      </c>
      <c r="AO27" s="18">
        <f t="shared" si="35"/>
        <v>22.496641230527768</v>
      </c>
      <c r="AP27" s="18">
        <f t="shared" si="35"/>
        <v>20.682947993824278</v>
      </c>
      <c r="AQ27" s="18"/>
      <c r="AR27" s="18">
        <f t="shared" ref="AR27:AU27" si="36">AR9/AR$18*100</f>
        <v>26.83169308903528</v>
      </c>
      <c r="AS27" s="18">
        <f t="shared" si="36"/>
        <v>16.401279410514316</v>
      </c>
      <c r="AT27" s="18">
        <f t="shared" si="36"/>
        <v>24.377952568137367</v>
      </c>
      <c r="AU27" s="18">
        <f t="shared" si="36"/>
        <v>22.3196736122019</v>
      </c>
    </row>
    <row r="28" spans="1:47" x14ac:dyDescent="0.2">
      <c r="A28" t="str">
        <f>$A$10</f>
        <v>Associate professional occupations</v>
      </c>
      <c r="B28" s="18">
        <f t="shared" si="29"/>
        <v>12.912207842426607</v>
      </c>
      <c r="C28" s="18">
        <f t="shared" ref="C28:O28" si="37">C10/C$18*100</f>
        <v>7.6142595924393319</v>
      </c>
      <c r="D28" s="18">
        <f t="shared" si="37"/>
        <v>13.247338697087683</v>
      </c>
      <c r="E28" s="18">
        <f t="shared" si="37"/>
        <v>11.404584159244191</v>
      </c>
      <c r="F28" s="18"/>
      <c r="G28" s="18">
        <f t="shared" si="37"/>
        <v>14.244201051063049</v>
      </c>
      <c r="H28" s="18">
        <f t="shared" si="37"/>
        <v>8.7774696200608844</v>
      </c>
      <c r="I28" s="18">
        <f t="shared" si="37"/>
        <v>11.802578448629991</v>
      </c>
      <c r="J28" s="18">
        <f t="shared" si="37"/>
        <v>12.376803913926226</v>
      </c>
      <c r="K28" s="18"/>
      <c r="L28" s="18">
        <f t="shared" si="37"/>
        <v>15.279848047463817</v>
      </c>
      <c r="M28" s="18">
        <f t="shared" si="37"/>
        <v>10.748218400598361</v>
      </c>
      <c r="N28" s="18">
        <f t="shared" si="37"/>
        <v>11.581394885943997</v>
      </c>
      <c r="O28" s="18">
        <f t="shared" si="37"/>
        <v>13.551310222350171</v>
      </c>
      <c r="Q28" t="str">
        <f>$A$10</f>
        <v>Associate professional occupations</v>
      </c>
      <c r="R28" s="18">
        <f t="shared" ref="R28:U28" si="38">R10/R$18*100</f>
        <v>13.369963878942153</v>
      </c>
      <c r="S28" s="18">
        <f t="shared" si="38"/>
        <v>7.3015310664283728</v>
      </c>
      <c r="T28" s="18">
        <f t="shared" si="38"/>
        <v>11.241572733695779</v>
      </c>
      <c r="U28" s="18">
        <f t="shared" si="38"/>
        <v>12.168588878688777</v>
      </c>
      <c r="V28" s="18"/>
      <c r="W28" s="18">
        <f t="shared" ref="W28:Z28" si="39">W10/W$18*100</f>
        <v>14.53915629276363</v>
      </c>
      <c r="X28" s="18">
        <f t="shared" si="39"/>
        <v>9.1873722409302641</v>
      </c>
      <c r="Y28" s="18">
        <f t="shared" si="39"/>
        <v>9.0431789056855969</v>
      </c>
      <c r="Z28" s="18">
        <f t="shared" si="39"/>
        <v>12.956278377385782</v>
      </c>
      <c r="AA28" s="18"/>
      <c r="AB28" s="18">
        <f t="shared" ref="AB28:AE28" si="40">AB10/AB$18*100</f>
        <v>13.865953853091392</v>
      </c>
      <c r="AC28" s="18">
        <f t="shared" si="40"/>
        <v>8.7417459380232518</v>
      </c>
      <c r="AD28" s="18">
        <f t="shared" si="40"/>
        <v>8.7900182564529796</v>
      </c>
      <c r="AE28" s="18">
        <f t="shared" si="40"/>
        <v>12.331787815797956</v>
      </c>
      <c r="AG28" t="str">
        <f>$A$10</f>
        <v>Associate professional occupations</v>
      </c>
      <c r="AH28" s="18">
        <f t="shared" ref="AH28:AK28" si="41">AH10/AH$18*100</f>
        <v>12.112521478918305</v>
      </c>
      <c r="AI28" s="18">
        <f t="shared" si="41"/>
        <v>7.7283589579549243</v>
      </c>
      <c r="AJ28" s="18">
        <f t="shared" si="41"/>
        <v>17.010216906207635</v>
      </c>
      <c r="AK28" s="18">
        <f t="shared" si="41"/>
        <v>10.542225810923979</v>
      </c>
      <c r="AL28" s="18"/>
      <c r="AM28" s="18">
        <f t="shared" ref="AM28:AP28" si="42">AM10/AM$18*100</f>
        <v>13.756107812462007</v>
      </c>
      <c r="AN28" s="18">
        <f t="shared" si="42"/>
        <v>8.6181889907828779</v>
      </c>
      <c r="AO28" s="18">
        <f t="shared" si="42"/>
        <v>15.783652526435141</v>
      </c>
      <c r="AP28" s="18">
        <f t="shared" si="42"/>
        <v>11.747453044469461</v>
      </c>
      <c r="AQ28" s="18"/>
      <c r="AR28" s="18">
        <f t="shared" ref="AR28:AU28" si="43">AR10/AR$18*100</f>
        <v>17.41773033928083</v>
      </c>
      <c r="AS28" s="18">
        <f t="shared" si="43"/>
        <v>11.575947784508372</v>
      </c>
      <c r="AT28" s="18">
        <f t="shared" si="43"/>
        <v>15.51792491152368</v>
      </c>
      <c r="AU28" s="18">
        <f t="shared" si="43"/>
        <v>14.835373702579782</v>
      </c>
    </row>
    <row r="29" spans="1:47" x14ac:dyDescent="0.2">
      <c r="A29" t="str">
        <f>$A$11</f>
        <v>Administrative and secretarial occupations</v>
      </c>
      <c r="B29" s="18">
        <f t="shared" si="29"/>
        <v>9.8467642827819741</v>
      </c>
      <c r="C29" s="18">
        <f t="shared" ref="C29:O29" si="44">C11/C$18*100</f>
        <v>15.245118784964685</v>
      </c>
      <c r="D29" s="18">
        <f t="shared" si="44"/>
        <v>3.6800487171977592</v>
      </c>
      <c r="E29" s="18">
        <f t="shared" si="44"/>
        <v>10.697723022190537</v>
      </c>
      <c r="F29" s="18"/>
      <c r="G29" s="18">
        <f t="shared" si="44"/>
        <v>9.719338727535856</v>
      </c>
      <c r="H29" s="18">
        <f t="shared" si="44"/>
        <v>14.625192650795652</v>
      </c>
      <c r="I29" s="18">
        <f t="shared" si="44"/>
        <v>3.8701255019676877</v>
      </c>
      <c r="J29" s="18">
        <f t="shared" si="44"/>
        <v>10.420163654996083</v>
      </c>
      <c r="K29" s="18"/>
      <c r="L29" s="18">
        <f t="shared" si="44"/>
        <v>9.0476230584978961</v>
      </c>
      <c r="M29" s="18">
        <f t="shared" si="44"/>
        <v>12.711260851620221</v>
      </c>
      <c r="N29" s="18">
        <f t="shared" si="44"/>
        <v>3.3616171482682664</v>
      </c>
      <c r="O29" s="18">
        <f t="shared" si="44"/>
        <v>9.3732046368224555</v>
      </c>
      <c r="Q29" t="str">
        <f>$A$11</f>
        <v>Administrative and secretarial occupations</v>
      </c>
      <c r="R29" s="18">
        <f t="shared" ref="R29:U29" si="45">R11/R$18*100</f>
        <v>4.4707105062585306</v>
      </c>
      <c r="S29" s="18">
        <f t="shared" si="45"/>
        <v>5.2059082168337101</v>
      </c>
      <c r="T29" s="18">
        <f t="shared" si="45"/>
        <v>1.2952888560511948</v>
      </c>
      <c r="U29" s="18">
        <f t="shared" si="45"/>
        <v>4.1194227016537823</v>
      </c>
      <c r="V29" s="18"/>
      <c r="W29" s="18">
        <f t="shared" ref="W29:Z29" si="46">W11/W$18*100</f>
        <v>4.8973238314770731</v>
      </c>
      <c r="X29" s="18">
        <f t="shared" si="46"/>
        <v>5.4911654625412742</v>
      </c>
      <c r="Y29" s="18">
        <f t="shared" si="46"/>
        <v>1.0533243516182307</v>
      </c>
      <c r="Z29" s="18">
        <f t="shared" si="46"/>
        <v>4.4602771513113204</v>
      </c>
      <c r="AA29" s="18"/>
      <c r="AB29" s="18">
        <f t="shared" ref="AB29:AE29" si="47">AB11/AB$18*100</f>
        <v>5.7565894048591177</v>
      </c>
      <c r="AC29" s="18">
        <f t="shared" si="47"/>
        <v>4.5625840734806289</v>
      </c>
      <c r="AD29" s="18">
        <f t="shared" si="47"/>
        <v>1.2385062826984994</v>
      </c>
      <c r="AE29" s="18">
        <f t="shared" si="47"/>
        <v>4.9290333341169079</v>
      </c>
      <c r="AG29" t="str">
        <f>$A$11</f>
        <v>Administrative and secretarial occupations</v>
      </c>
      <c r="AH29" s="18">
        <f t="shared" ref="AH29:AK29" si="48">AH11/AH$18*100</f>
        <v>19.238572476723878</v>
      </c>
      <c r="AI29" s="18">
        <f t="shared" si="48"/>
        <v>18.907936407368158</v>
      </c>
      <c r="AJ29" s="18">
        <f t="shared" si="48"/>
        <v>8.1539310540569208</v>
      </c>
      <c r="AK29" s="18">
        <f t="shared" si="48"/>
        <v>18.122876368489806</v>
      </c>
      <c r="AL29" s="18"/>
      <c r="AM29" s="18">
        <f t="shared" ref="AM29:AP29" si="49">AM11/AM$18*100</f>
        <v>17.698830306088535</v>
      </c>
      <c r="AN29" s="18">
        <f t="shared" si="49"/>
        <v>18.174507840100492</v>
      </c>
      <c r="AO29" s="18">
        <f t="shared" si="49"/>
        <v>7.9340147168010926</v>
      </c>
      <c r="AP29" s="18">
        <f t="shared" si="49"/>
        <v>16.893028275404674</v>
      </c>
      <c r="AQ29" s="18"/>
      <c r="AR29" s="18">
        <f t="shared" ref="AR29:AU29" si="50">AR11/AR$18*100</f>
        <v>14.023838816290896</v>
      </c>
      <c r="AS29" s="18">
        <f t="shared" si="50"/>
        <v>16.072831635699099</v>
      </c>
      <c r="AT29" s="18">
        <f t="shared" si="50"/>
        <v>6.3557275028691169</v>
      </c>
      <c r="AU29" s="18">
        <f t="shared" si="50"/>
        <v>14.052575871847212</v>
      </c>
    </row>
    <row r="30" spans="1:47" x14ac:dyDescent="0.2">
      <c r="A30" t="str">
        <f>$A$12</f>
        <v>Skilled trades occupations</v>
      </c>
      <c r="B30" s="18">
        <f t="shared" si="29"/>
        <v>10.278253520332758</v>
      </c>
      <c r="C30" s="18">
        <f t="shared" ref="C30:O30" si="51">C12/C$18*100</f>
        <v>3.7907472153023614</v>
      </c>
      <c r="D30" s="18">
        <f t="shared" si="51"/>
        <v>24.87981761555633</v>
      </c>
      <c r="E30" s="18">
        <f t="shared" si="51"/>
        <v>10.10146627631978</v>
      </c>
      <c r="F30" s="18"/>
      <c r="G30" s="18">
        <f t="shared" si="51"/>
        <v>8.622147728828951</v>
      </c>
      <c r="H30" s="18">
        <f t="shared" si="51"/>
        <v>3.0547373990167861</v>
      </c>
      <c r="I30" s="18">
        <f t="shared" si="51"/>
        <v>22.416815039630002</v>
      </c>
      <c r="J30" s="18">
        <f t="shared" si="51"/>
        <v>8.6946448666070495</v>
      </c>
      <c r="K30" s="18"/>
      <c r="L30" s="18">
        <f t="shared" si="51"/>
        <v>6.4791297882319059</v>
      </c>
      <c r="M30" s="18">
        <f t="shared" si="51"/>
        <v>3.3053621669321895</v>
      </c>
      <c r="N30" s="18">
        <f t="shared" si="51"/>
        <v>21.742693056470941</v>
      </c>
      <c r="O30" s="18">
        <f t="shared" si="51"/>
        <v>7.4742560248422976</v>
      </c>
      <c r="Q30" t="str">
        <f>$A$12</f>
        <v>Skilled trades occupations</v>
      </c>
      <c r="R30" s="18">
        <f t="shared" ref="R30:U30" si="52">R12/R$18*100</f>
        <v>14.987846813998839</v>
      </c>
      <c r="S30" s="18">
        <f t="shared" si="52"/>
        <v>10.019524400996545</v>
      </c>
      <c r="T30" s="18">
        <f t="shared" si="52"/>
        <v>33.967664701351666</v>
      </c>
      <c r="U30" s="18">
        <f t="shared" si="52"/>
        <v>17.003031876560524</v>
      </c>
      <c r="V30" s="18"/>
      <c r="W30" s="18">
        <f t="shared" ref="W30:Z30" si="53">W12/W$18*100</f>
        <v>12.545829747312217</v>
      </c>
      <c r="X30" s="18">
        <f t="shared" si="53"/>
        <v>7.2858480664182741</v>
      </c>
      <c r="Y30" s="18">
        <f t="shared" si="53"/>
        <v>32.919801937644387</v>
      </c>
      <c r="Z30" s="18">
        <f t="shared" si="53"/>
        <v>14.535890724930409</v>
      </c>
      <c r="AA30" s="18"/>
      <c r="AB30" s="18">
        <f t="shared" ref="AB30:AE30" si="54">AB12/AB$18*100</f>
        <v>9.4671765859857295</v>
      </c>
      <c r="AC30" s="18">
        <f t="shared" si="54"/>
        <v>8.012741134654096</v>
      </c>
      <c r="AD30" s="18">
        <f t="shared" si="54"/>
        <v>31.949175690438903</v>
      </c>
      <c r="AE30" s="18">
        <f t="shared" si="54"/>
        <v>12.403359890404346</v>
      </c>
      <c r="AG30" t="str">
        <f>$A$12</f>
        <v>Skilled trades occupations</v>
      </c>
      <c r="AH30" s="18">
        <f t="shared" ref="AH30:AK30" si="55">AH12/AH$18*100</f>
        <v>2.0507322334846005</v>
      </c>
      <c r="AI30" s="18">
        <f t="shared" si="55"/>
        <v>1.5181706330150906</v>
      </c>
      <c r="AJ30" s="18">
        <f t="shared" si="55"/>
        <v>7.8307389139092676</v>
      </c>
      <c r="AK30" s="18">
        <f t="shared" si="55"/>
        <v>2.3114323139983193</v>
      </c>
      <c r="AL30" s="18"/>
      <c r="AM30" s="18">
        <f t="shared" ref="AM30:AP30" si="56">AM12/AM$18*100</f>
        <v>2.129221369560383</v>
      </c>
      <c r="AN30" s="18">
        <f t="shared" si="56"/>
        <v>1.4106055117426586</v>
      </c>
      <c r="AO30" s="18">
        <f t="shared" si="56"/>
        <v>7.2638195315580276</v>
      </c>
      <c r="AP30" s="18">
        <f t="shared" si="56"/>
        <v>2.3506325046143712</v>
      </c>
      <c r="AQ30" s="18"/>
      <c r="AR30" s="18">
        <f t="shared" ref="AR30:AU30" si="57">AR12/AR$18*100</f>
        <v>1.9610460720215792</v>
      </c>
      <c r="AS30" s="18">
        <f t="shared" si="57"/>
        <v>1.3634287661703819</v>
      </c>
      <c r="AT30" s="18">
        <f t="shared" si="57"/>
        <v>7.3490333404409078</v>
      </c>
      <c r="AU30" s="18">
        <f t="shared" si="57"/>
        <v>2.284288025877288</v>
      </c>
    </row>
    <row r="31" spans="1:47" x14ac:dyDescent="0.2">
      <c r="A31" t="str">
        <f>$A$13</f>
        <v>Caring, leisure and other service occupations</v>
      </c>
      <c r="B31" s="18">
        <f t="shared" si="29"/>
        <v>8.7611819585028243</v>
      </c>
      <c r="C31" s="18">
        <f t="shared" ref="C31:O31" si="58">C13/C$18*100</f>
        <v>17.708540262904883</v>
      </c>
      <c r="D31" s="18">
        <f t="shared" si="58"/>
        <v>7.295801964348823</v>
      </c>
      <c r="E31" s="18">
        <f t="shared" si="58"/>
        <v>11.201510311885292</v>
      </c>
      <c r="F31" s="18"/>
      <c r="G31" s="18">
        <f t="shared" si="58"/>
        <v>8.450099710288562</v>
      </c>
      <c r="H31" s="18">
        <f t="shared" si="58"/>
        <v>16.834264129981573</v>
      </c>
      <c r="I31" s="18">
        <f t="shared" si="58"/>
        <v>9.822908108263011</v>
      </c>
      <c r="J31" s="18">
        <f t="shared" si="58"/>
        <v>11.026459709120324</v>
      </c>
      <c r="K31" s="18"/>
      <c r="L31" s="18">
        <f t="shared" si="58"/>
        <v>9.2705734513048483</v>
      </c>
      <c r="M31" s="18">
        <f t="shared" si="58"/>
        <v>16.341842097327969</v>
      </c>
      <c r="N31" s="18">
        <f t="shared" si="58"/>
        <v>10.491922989820401</v>
      </c>
      <c r="O31" s="18">
        <f t="shared" si="58"/>
        <v>11.405727524250135</v>
      </c>
      <c r="Q31" t="str">
        <f>$A$13</f>
        <v>Caring, leisure and other service occupations</v>
      </c>
      <c r="R31" s="18">
        <f t="shared" ref="R31:U31" si="59">R13/R$18*100</f>
        <v>3.478687359565074</v>
      </c>
      <c r="S31" s="18">
        <f t="shared" si="59"/>
        <v>7.763744629422435</v>
      </c>
      <c r="T31" s="18">
        <f t="shared" si="59"/>
        <v>1.9023710762278649</v>
      </c>
      <c r="U31" s="18">
        <f t="shared" si="59"/>
        <v>3.8814058294019653</v>
      </c>
      <c r="V31" s="18"/>
      <c r="W31" s="18">
        <f t="shared" ref="W31:Z31" si="60">W13/W$18*100</f>
        <v>3.4730160126632921</v>
      </c>
      <c r="X31" s="18">
        <f t="shared" si="60"/>
        <v>8.0980248912055561</v>
      </c>
      <c r="Y31" s="18">
        <f t="shared" si="60"/>
        <v>2.088911434019348</v>
      </c>
      <c r="Z31" s="18">
        <f t="shared" si="60"/>
        <v>3.9971627397536706</v>
      </c>
      <c r="AA31" s="18"/>
      <c r="AB31" s="18">
        <f t="shared" ref="AB31:AE31" si="61">AB13/AB$18*100</f>
        <v>4.0305277882842399</v>
      </c>
      <c r="AC31" s="18">
        <f t="shared" si="61"/>
        <v>10.239368828372774</v>
      </c>
      <c r="AD31" s="18">
        <f t="shared" si="61"/>
        <v>2.9179662385711702</v>
      </c>
      <c r="AE31" s="18">
        <f t="shared" si="61"/>
        <v>4.8658040736557409</v>
      </c>
      <c r="AG31" t="str">
        <f>$A$13</f>
        <v>Caring, leisure and other service occupations</v>
      </c>
      <c r="AH31" s="18">
        <f t="shared" ref="AH31:AK31" si="62">AH13/AH$18*100</f>
        <v>17.989545014580806</v>
      </c>
      <c r="AI31" s="18">
        <f t="shared" si="62"/>
        <v>21.336910486869819</v>
      </c>
      <c r="AJ31" s="18">
        <f t="shared" si="62"/>
        <v>17.414043041181497</v>
      </c>
      <c r="AK31" s="18">
        <f t="shared" si="62"/>
        <v>19.463963475309182</v>
      </c>
      <c r="AL31" s="18"/>
      <c r="AM31" s="18">
        <f t="shared" ref="AM31:AP31" si="63">AM13/AM$18*100</f>
        <v>16.686199827567933</v>
      </c>
      <c r="AN31" s="18">
        <f t="shared" si="63"/>
        <v>20.2290062287857</v>
      </c>
      <c r="AO31" s="18">
        <f t="shared" si="63"/>
        <v>20.980992756203808</v>
      </c>
      <c r="AP31" s="18">
        <f t="shared" si="63"/>
        <v>18.660780871314945</v>
      </c>
      <c r="AQ31" s="18"/>
      <c r="AR31" s="18">
        <f t="shared" ref="AR31:AU31" si="64">AR13/AR$18*100</f>
        <v>17.193797746215143</v>
      </c>
      <c r="AS31" s="18">
        <f t="shared" si="64"/>
        <v>18.859293262721437</v>
      </c>
      <c r="AT31" s="18">
        <f t="shared" si="64"/>
        <v>21.17307144135383</v>
      </c>
      <c r="AU31" s="18">
        <f t="shared" si="64"/>
        <v>18.291764895344468</v>
      </c>
    </row>
    <row r="32" spans="1:47" x14ac:dyDescent="0.2">
      <c r="A32" t="str">
        <f>$A$14</f>
        <v>Sales and customer service occupations</v>
      </c>
      <c r="B32" s="18">
        <f t="shared" si="29"/>
        <v>5.4539410467730169</v>
      </c>
      <c r="C32" s="18">
        <f t="shared" ref="C32:O32" si="65">C14/C$18*100</f>
        <v>17.811238083466581</v>
      </c>
      <c r="D32" s="18">
        <f t="shared" si="65"/>
        <v>5.3392068106322741</v>
      </c>
      <c r="E32" s="18">
        <f t="shared" si="65"/>
        <v>9.0488805024508139</v>
      </c>
      <c r="F32" s="18"/>
      <c r="G32" s="18">
        <f t="shared" si="65"/>
        <v>4.631221902818802</v>
      </c>
      <c r="H32" s="18">
        <f t="shared" si="65"/>
        <v>16.574694426387627</v>
      </c>
      <c r="I32" s="18">
        <f t="shared" si="65"/>
        <v>3.8844603443133106</v>
      </c>
      <c r="J32" s="18">
        <f t="shared" si="65"/>
        <v>7.9736253589112511</v>
      </c>
      <c r="K32" s="18"/>
      <c r="L32" s="18">
        <f t="shared" si="65"/>
        <v>4.2117881000142638</v>
      </c>
      <c r="M32" s="18">
        <f t="shared" si="65"/>
        <v>16.988820494955441</v>
      </c>
      <c r="N32" s="18">
        <f t="shared" si="65"/>
        <v>2.8878525692830439</v>
      </c>
      <c r="O32" s="18">
        <f t="shared" si="65"/>
        <v>7.6335792889385923</v>
      </c>
      <c r="Q32" t="str">
        <f>$A$14</f>
        <v>Sales and customer service occupations</v>
      </c>
      <c r="R32" s="18">
        <f t="shared" ref="R32:U32" si="66">R14/R$18*100</f>
        <v>3.526730510900383</v>
      </c>
      <c r="S32" s="18">
        <f t="shared" si="66"/>
        <v>20.380630968106107</v>
      </c>
      <c r="T32" s="18">
        <f t="shared" si="66"/>
        <v>4.1430946155998516</v>
      </c>
      <c r="U32" s="18">
        <f t="shared" si="66"/>
        <v>6.0970932807428087</v>
      </c>
      <c r="V32" s="18"/>
      <c r="W32" s="18">
        <f t="shared" ref="W32:Z32" si="67">W14/W$18*100</f>
        <v>3.1944444181599412</v>
      </c>
      <c r="X32" s="18">
        <f t="shared" si="67"/>
        <v>18.762907695739607</v>
      </c>
      <c r="Y32" s="18">
        <f t="shared" si="67"/>
        <v>3.9249535323738107</v>
      </c>
      <c r="Z32" s="18">
        <f t="shared" si="67"/>
        <v>5.7002122568908806</v>
      </c>
      <c r="AA32" s="18"/>
      <c r="AB32" s="18">
        <f>AB14/AB$18*100</f>
        <v>3.1272269799307715</v>
      </c>
      <c r="AC32" s="18">
        <f t="shared" ref="AC32:AE32" si="68">AC14/AC$18*100</f>
        <v>19.736515932932257</v>
      </c>
      <c r="AD32" s="18">
        <f t="shared" si="68"/>
        <v>3.1790960983678755</v>
      </c>
      <c r="AE32" s="18">
        <f t="shared" si="68"/>
        <v>5.7884510232123194</v>
      </c>
      <c r="AG32" t="str">
        <f>$A$14</f>
        <v>Sales and customer service occupations</v>
      </c>
      <c r="AH32" s="18">
        <f t="shared" ref="AH32:AK32" si="69">AH14/AH$18*100</f>
        <v>8.8207213013344816</v>
      </c>
      <c r="AI32" s="18">
        <f t="shared" si="69"/>
        <v>16.873792108719183</v>
      </c>
      <c r="AJ32" s="18">
        <f t="shared" si="69"/>
        <v>7.5831498211811788</v>
      </c>
      <c r="AK32" s="18">
        <f t="shared" si="69"/>
        <v>12.38066404817987</v>
      </c>
      <c r="AL32" s="18"/>
      <c r="AM32" s="18">
        <f t="shared" ref="AM32:AP32" si="70">AM14/AM$18*100</f>
        <v>7.0088076395323178</v>
      </c>
      <c r="AN32" s="18">
        <f t="shared" si="70"/>
        <v>15.724394943555261</v>
      </c>
      <c r="AO32" s="18">
        <f t="shared" si="70"/>
        <v>3.8260395252885582</v>
      </c>
      <c r="AP32" s="18">
        <f t="shared" si="70"/>
        <v>10.442715202575718</v>
      </c>
      <c r="AQ32" s="18"/>
      <c r="AR32" s="18">
        <f t="shared" ref="AR32:AU32" si="71">AR14/AR$18*100</f>
        <v>5.8517014840909756</v>
      </c>
      <c r="AS32" s="18">
        <f t="shared" si="71"/>
        <v>15.855314655991659</v>
      </c>
      <c r="AT32" s="18">
        <f t="shared" si="71"/>
        <v>2.4771273074586397</v>
      </c>
      <c r="AU32" s="18">
        <f t="shared" si="71"/>
        <v>9.5763577156644857</v>
      </c>
    </row>
    <row r="33" spans="1:47" x14ac:dyDescent="0.2">
      <c r="A33" t="str">
        <f>$A$15</f>
        <v>Process, plant and machine operatives</v>
      </c>
      <c r="B33" s="18">
        <f t="shared" si="29"/>
        <v>10.388677068622496</v>
      </c>
      <c r="C33" s="18">
        <f t="shared" ref="C33:O33" si="72">C15/C$18*100</f>
        <v>3.6626345647877407</v>
      </c>
      <c r="D33" s="18">
        <f t="shared" si="72"/>
        <v>6.5273628216171833</v>
      </c>
      <c r="E33" s="18">
        <f t="shared" si="72"/>
        <v>7.9703989909835071</v>
      </c>
      <c r="F33" s="18"/>
      <c r="G33" s="18">
        <f t="shared" si="72"/>
        <v>8.7768830589585018</v>
      </c>
      <c r="H33" s="18">
        <f t="shared" si="72"/>
        <v>4.2319589644238524</v>
      </c>
      <c r="I33" s="18">
        <f t="shared" si="72"/>
        <v>8.1716434295559388</v>
      </c>
      <c r="J33" s="18">
        <f t="shared" si="72"/>
        <v>7.3971265223388345</v>
      </c>
      <c r="K33" s="18"/>
      <c r="L33" s="18">
        <f t="shared" si="72"/>
        <v>7.3534500831985081</v>
      </c>
      <c r="M33" s="18">
        <f t="shared" si="72"/>
        <v>4.6311757215781579</v>
      </c>
      <c r="N33" s="18">
        <f t="shared" si="72"/>
        <v>8.5412788646283087</v>
      </c>
      <c r="O33" s="18">
        <f t="shared" si="72"/>
        <v>6.7363030220009366</v>
      </c>
      <c r="Q33" t="str">
        <f>$A$15</f>
        <v>Process, plant and machine operatives</v>
      </c>
      <c r="R33" s="18">
        <f t="shared" ref="R33:U33" si="73">R15/R$18*100</f>
        <v>14.235846347614183</v>
      </c>
      <c r="S33" s="18">
        <f t="shared" si="73"/>
        <v>9.6457759501944818</v>
      </c>
      <c r="T33" s="18">
        <f t="shared" si="73"/>
        <v>8.769290497723718</v>
      </c>
      <c r="U33" s="18">
        <f t="shared" si="73"/>
        <v>12.769038613828542</v>
      </c>
      <c r="V33" s="18"/>
      <c r="W33" s="18">
        <f t="shared" ref="W33:Z33" si="74">W15/W$18*100</f>
        <v>12.485523392263207</v>
      </c>
      <c r="X33" s="18">
        <f t="shared" si="74"/>
        <v>11.240806876673457</v>
      </c>
      <c r="Y33" s="18">
        <f t="shared" si="74"/>
        <v>11.972557682906416</v>
      </c>
      <c r="Z33" s="18">
        <f t="shared" si="74"/>
        <v>12.222653509287476</v>
      </c>
      <c r="AA33" s="18"/>
      <c r="AB33" s="18">
        <f t="shared" ref="AB33:AE33" si="75">AB15/AB$18*100</f>
        <v>10.302625968936779</v>
      </c>
      <c r="AC33" s="18">
        <f t="shared" si="75"/>
        <v>10.995167522414228</v>
      </c>
      <c r="AD33" s="18">
        <f t="shared" si="75"/>
        <v>12.844821417259766</v>
      </c>
      <c r="AE33" s="18">
        <f t="shared" si="75"/>
        <v>10.771576972132102</v>
      </c>
      <c r="AG33" t="str">
        <f>$A$15</f>
        <v>Process, plant and machine operatives</v>
      </c>
      <c r="AH33" s="18">
        <f t="shared" ref="AH33:AK33" si="76">AH15/AH$18*100</f>
        <v>3.6677852286451609</v>
      </c>
      <c r="AI33" s="18">
        <f t="shared" si="76"/>
        <v>1.4796784892006805</v>
      </c>
      <c r="AJ33" s="18">
        <f t="shared" si="76"/>
        <v>2.321438026394254</v>
      </c>
      <c r="AK33" s="18">
        <f t="shared" si="76"/>
        <v>2.5540097540833626</v>
      </c>
      <c r="AL33" s="18"/>
      <c r="AM33" s="18">
        <f t="shared" ref="AM33:AP33" si="77">AM15/AM$18*100</f>
        <v>2.6398086314876847</v>
      </c>
      <c r="AN33" s="18">
        <f t="shared" si="77"/>
        <v>1.5084494059604807</v>
      </c>
      <c r="AO33" s="18">
        <f t="shared" si="77"/>
        <v>2.6879427292841935</v>
      </c>
      <c r="AP33" s="18">
        <f t="shared" si="77"/>
        <v>2.1562577760404973</v>
      </c>
      <c r="AQ33" s="18"/>
      <c r="AR33" s="18">
        <f t="shared" ref="AR33:AU33" si="78">AR15/AR$18*100</f>
        <v>2.8941412277914544</v>
      </c>
      <c r="AS33" s="18">
        <f t="shared" si="78"/>
        <v>2.005840407604361</v>
      </c>
      <c r="AT33" s="18">
        <f t="shared" si="78"/>
        <v>2.4722216489839131</v>
      </c>
      <c r="AU33" s="18">
        <f t="shared" si="78"/>
        <v>2.4874693111596948</v>
      </c>
    </row>
    <row r="34" spans="1:47" x14ac:dyDescent="0.2">
      <c r="A34" t="str">
        <f>$A$16</f>
        <v>Elementary occupations</v>
      </c>
      <c r="B34" s="18">
        <f t="shared" si="29"/>
        <v>10.162741545366034</v>
      </c>
      <c r="C34" s="18">
        <f t="shared" ref="C34:O34" si="79">C16/C$18*100</f>
        <v>19.615424489006301</v>
      </c>
      <c r="D34" s="18">
        <f t="shared" si="79"/>
        <v>5.3613291700504613</v>
      </c>
      <c r="E34" s="18">
        <f t="shared" si="79"/>
        <v>12.358202860044722</v>
      </c>
      <c r="F34" s="18"/>
      <c r="G34" s="18">
        <f t="shared" si="79"/>
        <v>7.9517622207977645</v>
      </c>
      <c r="H34" s="18">
        <f t="shared" si="79"/>
        <v>16.791915587918428</v>
      </c>
      <c r="I34" s="18">
        <f t="shared" si="79"/>
        <v>4.8054454482118061</v>
      </c>
      <c r="J34" s="18">
        <f t="shared" si="79"/>
        <v>10.11119405740169</v>
      </c>
      <c r="K34" s="18"/>
      <c r="L34" s="18">
        <f t="shared" si="79"/>
        <v>8.3400636617154067</v>
      </c>
      <c r="M34" s="18">
        <f t="shared" si="79"/>
        <v>13.333759518602051</v>
      </c>
      <c r="N34" s="18">
        <f t="shared" si="79"/>
        <v>5.7984053020620481</v>
      </c>
      <c r="O34" s="18">
        <f t="shared" si="79"/>
        <v>9.4273359171135098</v>
      </c>
      <c r="Q34" t="str">
        <f>$A$16</f>
        <v>Elementary occupations</v>
      </c>
      <c r="R34" s="18">
        <f t="shared" ref="R34:U34" si="80">R16/R$18*100</f>
        <v>12.199416537132532</v>
      </c>
      <c r="S34" s="18">
        <f t="shared" si="80"/>
        <v>25.536144301449188</v>
      </c>
      <c r="T34" s="18">
        <f t="shared" si="80"/>
        <v>4.7871878051386663</v>
      </c>
      <c r="U34" s="18">
        <f t="shared" si="80"/>
        <v>13.090162658353183</v>
      </c>
      <c r="V34" s="18"/>
      <c r="W34" s="18">
        <f t="shared" ref="W34:Z34" si="81">W16/W$18*100</f>
        <v>9.640737231060486</v>
      </c>
      <c r="X34" s="18">
        <f t="shared" si="81"/>
        <v>19.407944145225091</v>
      </c>
      <c r="Y34" s="18">
        <f t="shared" si="81"/>
        <v>5.1928784156486891</v>
      </c>
      <c r="Z34" s="18">
        <f t="shared" si="81"/>
        <v>10.537876560453366</v>
      </c>
      <c r="AA34" s="18"/>
      <c r="AB34" s="18">
        <f t="shared" ref="AB34:AE34" si="82">AB16/AB$18*100</f>
        <v>10.212130770322393</v>
      </c>
      <c r="AC34" s="18">
        <f t="shared" si="82"/>
        <v>13.82823357937184</v>
      </c>
      <c r="AD34" s="18">
        <f t="shared" si="82"/>
        <v>6.1334613486616849</v>
      </c>
      <c r="AE34" s="18">
        <f t="shared" si="82"/>
        <v>10.215087705483585</v>
      </c>
      <c r="AG34" t="str">
        <f>$A$16</f>
        <v>Elementary occupations</v>
      </c>
      <c r="AH34" s="18">
        <f t="shared" ref="AH34:AK34" si="83">AH16/AH$18*100</f>
        <v>6.6047300984569581</v>
      </c>
      <c r="AI34" s="18">
        <f t="shared" si="83"/>
        <v>17.455242996731201</v>
      </c>
      <c r="AJ34" s="18">
        <f t="shared" si="83"/>
        <v>6.438435906535088</v>
      </c>
      <c r="AK34" s="18">
        <f t="shared" si="83"/>
        <v>11.532014714027831</v>
      </c>
      <c r="AL34" s="18"/>
      <c r="AM34" s="18">
        <f t="shared" ref="AM34:AP34" si="84">AM16/AM$18*100</f>
        <v>5.1568389032043953</v>
      </c>
      <c r="AN34" s="18">
        <f t="shared" si="84"/>
        <v>15.775374942402994</v>
      </c>
      <c r="AO34" s="18">
        <f t="shared" si="84"/>
        <v>4.2464835003148744</v>
      </c>
      <c r="AP34" s="18">
        <f t="shared" si="84"/>
        <v>9.6477862263225251</v>
      </c>
      <c r="AQ34" s="18"/>
      <c r="AR34" s="18">
        <f t="shared" ref="AR34:AU34" si="85">AR16/AR$18*100</f>
        <v>5.5093998563799857</v>
      </c>
      <c r="AS34" s="18">
        <f t="shared" si="85"/>
        <v>13.129774307085526</v>
      </c>
      <c r="AT34" s="18">
        <f t="shared" si="85"/>
        <v>5.3258935765726756</v>
      </c>
      <c r="AU34" s="18">
        <f t="shared" si="85"/>
        <v>8.5978937539380862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11.469678137704761</v>
      </c>
      <c r="C44" s="27">
        <f t="shared" ref="C44:E44" si="93">H8-C8</f>
        <v>5.7793248358957925</v>
      </c>
      <c r="D44" s="27">
        <f t="shared" si="93"/>
        <v>3.7255102918131087</v>
      </c>
      <c r="E44" s="27">
        <f t="shared" si="93"/>
        <v>20.974513265413663</v>
      </c>
      <c r="F44" s="27"/>
      <c r="G44" s="27">
        <f>L8-G8</f>
        <v>-3.6432445340709592</v>
      </c>
      <c r="H44" s="27">
        <f t="shared" ref="H44:J44" si="94">M8-H8</f>
        <v>2.6614157666515901</v>
      </c>
      <c r="I44" s="27">
        <f t="shared" si="94"/>
        <v>2.9890136645659418</v>
      </c>
      <c r="J44" s="27">
        <f t="shared" si="94"/>
        <v>2.0071848971465869</v>
      </c>
      <c r="K44" s="27"/>
      <c r="L44" s="27">
        <f>L8-B8</f>
        <v>7.8264336036338022</v>
      </c>
      <c r="M44" s="27">
        <f t="shared" ref="M44:O44" si="95">M8-C8</f>
        <v>8.4407406025473826</v>
      </c>
      <c r="N44" s="27">
        <f t="shared" si="95"/>
        <v>6.7145239563790504</v>
      </c>
      <c r="O44" s="27">
        <f t="shared" si="95"/>
        <v>22.981698162560249</v>
      </c>
      <c r="Q44" t="str">
        <f>$A$8</f>
        <v>Managers, directors and senior officials</v>
      </c>
      <c r="R44" s="27">
        <f>W8-R8</f>
        <v>7.1815194080531981</v>
      </c>
      <c r="S44" s="27">
        <f t="shared" ref="S44:S52" si="96">X8-S8</f>
        <v>2.5401533826302076</v>
      </c>
      <c r="T44" s="27">
        <f t="shared" ref="T44:T52" si="97">Y8-T8</f>
        <v>2.0904979648035589</v>
      </c>
      <c r="U44" s="27">
        <f t="shared" ref="U44:U52" si="98">Z8-U8</f>
        <v>11.81217075548696</v>
      </c>
      <c r="V44" s="27"/>
      <c r="W44" s="27">
        <f>AB8-W8</f>
        <v>-4.0933593635301477</v>
      </c>
      <c r="X44" s="27">
        <f t="shared" ref="X44:X52" si="99">AC8-X8</f>
        <v>0.86108096231318498</v>
      </c>
      <c r="Y44" s="27">
        <f t="shared" ref="Y44:Y52" si="100">AD8-Y8</f>
        <v>2.3030146297434495</v>
      </c>
      <c r="Z44" s="27">
        <f t="shared" ref="Z44:Z52" si="101">AE8-Z8</f>
        <v>-0.92926377147351502</v>
      </c>
      <c r="AA44" s="27"/>
      <c r="AB44" s="27">
        <f>AB8-R8</f>
        <v>3.0881600445230504</v>
      </c>
      <c r="AC44" s="27">
        <f t="shared" ref="AC44:AC52" si="102">AC8-S8</f>
        <v>3.4012343449433926</v>
      </c>
      <c r="AD44" s="27">
        <f t="shared" ref="AD44:AD52" si="103">AD8-T8</f>
        <v>4.3935125945470084</v>
      </c>
      <c r="AE44" s="27">
        <f t="shared" ref="AE44:AE52" si="104">AE8-U8</f>
        <v>10.882906984013445</v>
      </c>
      <c r="AG44" t="str">
        <f>$A$8</f>
        <v>Managers, directors and senior officials</v>
      </c>
      <c r="AH44" s="27">
        <f>AM8-AH8</f>
        <v>4.288158729651439</v>
      </c>
      <c r="AI44" s="27">
        <f t="shared" ref="AI44:AI52" si="105">AN8-AI8</f>
        <v>3.2391714532655822</v>
      </c>
      <c r="AJ44" s="27">
        <f t="shared" ref="AJ44:AJ52" si="106">AO8-AJ8</f>
        <v>1.6350123270095471</v>
      </c>
      <c r="AK44" s="27">
        <f t="shared" ref="AK44:AK52" si="107">AP8-AK8</f>
        <v>9.1623425099265674</v>
      </c>
      <c r="AL44" s="27"/>
      <c r="AM44" s="27">
        <f>AR8-AM8</f>
        <v>0.4501148294592312</v>
      </c>
      <c r="AN44" s="27">
        <f t="shared" ref="AN44:AN52" si="108">AS8-AN8</f>
        <v>1.8003348043384193</v>
      </c>
      <c r="AO44" s="27">
        <f t="shared" ref="AO44:AO52" si="109">AT8-AO8</f>
        <v>0.68599903482249847</v>
      </c>
      <c r="AP44" s="27">
        <f t="shared" ref="AP44:AP52" si="110">AU8-AP8</f>
        <v>2.9364486686201516</v>
      </c>
      <c r="AQ44" s="27"/>
      <c r="AR44" s="27">
        <f>AR8-AH8</f>
        <v>4.7382735591106702</v>
      </c>
      <c r="AS44" s="27">
        <f t="shared" ref="AS44:AS52" si="111">AS8-AI8</f>
        <v>5.0395062576040015</v>
      </c>
      <c r="AT44" s="27">
        <f t="shared" ref="AT44:AT52" si="112">AT8-AJ8</f>
        <v>2.3210113618320456</v>
      </c>
      <c r="AU44" s="27">
        <f t="shared" ref="AU44:AU52" si="113">AU8-AK8</f>
        <v>12.098791178546719</v>
      </c>
    </row>
    <row r="45" spans="1:47" x14ac:dyDescent="0.2">
      <c r="A45" t="str">
        <f>$A$9</f>
        <v>Professional occupations</v>
      </c>
      <c r="B45" s="27">
        <f t="shared" ref="B45:B54" si="114">G9-B9</f>
        <v>32.708033755578526</v>
      </c>
      <c r="C45" s="27">
        <f t="shared" ref="C45:C54" si="115">H9-C9</f>
        <v>9.7644799594823439</v>
      </c>
      <c r="D45" s="27">
        <f t="shared" ref="D45:D54" si="116">I9-D9</f>
        <v>1.5507824565370356</v>
      </c>
      <c r="E45" s="27">
        <f t="shared" ref="E45:E54" si="117">J9-E9</f>
        <v>44.023296171597906</v>
      </c>
      <c r="F45" s="27"/>
      <c r="G45" s="27">
        <f t="shared" ref="G45:G54" si="118">L9-G9</f>
        <v>31.432987328857422</v>
      </c>
      <c r="H45" s="27">
        <f t="shared" ref="H45:H54" si="119">M9-H9</f>
        <v>7.2108445275845483</v>
      </c>
      <c r="I45" s="27">
        <f t="shared" ref="I45:I54" si="120">N9-I9</f>
        <v>0.2817104365648575</v>
      </c>
      <c r="J45" s="27">
        <f t="shared" ref="J45:J54" si="121">O9-J9</f>
        <v>38.925542293006856</v>
      </c>
      <c r="K45" s="27"/>
      <c r="L45" s="27">
        <f t="shared" ref="L45:L54" si="122">L9-B9</f>
        <v>64.141021084435948</v>
      </c>
      <c r="M45" s="27">
        <f t="shared" ref="M45:M54" si="123">M9-C9</f>
        <v>16.975324487066892</v>
      </c>
      <c r="N45" s="27">
        <f t="shared" ref="N45:N54" si="124">N9-D9</f>
        <v>1.8324928931018931</v>
      </c>
      <c r="O45" s="27">
        <f t="shared" ref="O45:O54" si="125">O9-E9</f>
        <v>82.948838464604762</v>
      </c>
      <c r="Q45" t="str">
        <f>$A$9</f>
        <v>Professional occupations</v>
      </c>
      <c r="R45" s="27">
        <f t="shared" ref="R45:R52" si="126">W9-R9</f>
        <v>18.363523749238581</v>
      </c>
      <c r="S45" s="27">
        <f t="shared" si="96"/>
        <v>3.9278892006591235</v>
      </c>
      <c r="T45" s="27">
        <f t="shared" si="97"/>
        <v>-2.7952465744206716</v>
      </c>
      <c r="U45" s="27">
        <f t="shared" si="98"/>
        <v>19.496166375477031</v>
      </c>
      <c r="V45" s="27"/>
      <c r="W45" s="27">
        <f t="shared" ref="W45:W52" si="127">AB9-W9</f>
        <v>22.211279956365189</v>
      </c>
      <c r="X45" s="27">
        <f t="shared" si="99"/>
        <v>3.3127886475571895</v>
      </c>
      <c r="Y45" s="27">
        <f t="shared" si="100"/>
        <v>-1.7012427028979644</v>
      </c>
      <c r="Z45" s="27">
        <f t="shared" si="101"/>
        <v>23.822825901024402</v>
      </c>
      <c r="AA45" s="27"/>
      <c r="AB45" s="27">
        <f t="shared" ref="AB45:AB52" si="128">AB9-R9</f>
        <v>40.57480370560377</v>
      </c>
      <c r="AC45" s="27">
        <f t="shared" si="102"/>
        <v>7.240677848216313</v>
      </c>
      <c r="AD45" s="27">
        <f t="shared" si="103"/>
        <v>-4.496489277318636</v>
      </c>
      <c r="AE45" s="27">
        <f t="shared" si="104"/>
        <v>43.318992276501433</v>
      </c>
      <c r="AG45" t="str">
        <f>$A$9</f>
        <v>Professional occupations</v>
      </c>
      <c r="AH45" s="27">
        <f t="shared" ref="AH45:AH52" si="129">AM9-AH9</f>
        <v>14.344510006339995</v>
      </c>
      <c r="AI45" s="27">
        <f t="shared" si="105"/>
        <v>5.8365907588232417</v>
      </c>
      <c r="AJ45" s="27">
        <f t="shared" si="106"/>
        <v>4.3460290309577223</v>
      </c>
      <c r="AK45" s="27">
        <f t="shared" si="107"/>
        <v>24.527129796120974</v>
      </c>
      <c r="AL45" s="27"/>
      <c r="AM45" s="27">
        <f t="shared" ref="AM45:AM52" si="130">AR9-AM9</f>
        <v>9.2217073724921832</v>
      </c>
      <c r="AN45" s="27">
        <f t="shared" si="108"/>
        <v>3.8980558800273499</v>
      </c>
      <c r="AO45" s="27">
        <f t="shared" si="109"/>
        <v>1.9829531394628113</v>
      </c>
      <c r="AP45" s="27">
        <f t="shared" si="110"/>
        <v>15.102716391982341</v>
      </c>
      <c r="AQ45" s="27"/>
      <c r="AR45" s="27">
        <f t="shared" ref="AR45:AR52" si="131">AR9-AH9</f>
        <v>23.566217378832178</v>
      </c>
      <c r="AS45" s="27">
        <f t="shared" si="111"/>
        <v>9.7346466388505917</v>
      </c>
      <c r="AT45" s="27">
        <f t="shared" si="112"/>
        <v>6.3289821704205336</v>
      </c>
      <c r="AU45" s="27">
        <f t="shared" si="113"/>
        <v>39.629846188103315</v>
      </c>
    </row>
    <row r="46" spans="1:47" x14ac:dyDescent="0.2">
      <c r="A46" t="str">
        <f>$A$10</f>
        <v>Associate professional occupations</v>
      </c>
      <c r="B46" s="27">
        <f t="shared" si="114"/>
        <v>12.341911450899033</v>
      </c>
      <c r="C46" s="27">
        <f t="shared" si="115"/>
        <v>4.3191594397092352</v>
      </c>
      <c r="D46" s="27">
        <f t="shared" si="116"/>
        <v>-0.63388404502613582</v>
      </c>
      <c r="E46" s="27">
        <f t="shared" si="117"/>
        <v>16.027186845582136</v>
      </c>
      <c r="F46" s="27"/>
      <c r="G46" s="27">
        <f t="shared" si="118"/>
        <v>11.344589908793807</v>
      </c>
      <c r="H46" s="27">
        <f t="shared" si="119"/>
        <v>6.6611279731900552</v>
      </c>
      <c r="I46" s="27">
        <f t="shared" si="120"/>
        <v>0.61479009831569442</v>
      </c>
      <c r="J46" s="27">
        <f t="shared" si="121"/>
        <v>18.62050798029955</v>
      </c>
      <c r="K46" s="27"/>
      <c r="L46" s="27">
        <f t="shared" si="122"/>
        <v>23.686501359692841</v>
      </c>
      <c r="M46" s="27">
        <f t="shared" si="123"/>
        <v>10.98028741289929</v>
      </c>
      <c r="N46" s="27">
        <f t="shared" si="124"/>
        <v>-1.9093946710441401E-2</v>
      </c>
      <c r="O46" s="27">
        <f t="shared" si="125"/>
        <v>34.647694825881686</v>
      </c>
      <c r="Q46" t="str">
        <f>$A$10</f>
        <v>Associate professional occupations</v>
      </c>
      <c r="R46" s="27">
        <f t="shared" si="126"/>
        <v>6.0891661376504018</v>
      </c>
      <c r="S46" s="27">
        <f t="shared" si="96"/>
        <v>2.1093395548334479</v>
      </c>
      <c r="T46" s="27">
        <f t="shared" si="97"/>
        <v>-1.9209903953460792</v>
      </c>
      <c r="U46" s="27">
        <f t="shared" si="98"/>
        <v>6.2775152971377679</v>
      </c>
      <c r="V46" s="27"/>
      <c r="W46" s="27">
        <f>AB10-W10</f>
        <v>-2.0382921786690318</v>
      </c>
      <c r="X46" s="27">
        <f t="shared" si="99"/>
        <v>6.4577085547719904E-2</v>
      </c>
      <c r="Y46" s="27">
        <f t="shared" si="100"/>
        <v>0.14156509296733955</v>
      </c>
      <c r="Z46" s="27">
        <f t="shared" si="101"/>
        <v>-1.8321500001539732</v>
      </c>
      <c r="AA46" s="27"/>
      <c r="AB46" s="27">
        <f t="shared" si="128"/>
        <v>4.05087395898137</v>
      </c>
      <c r="AC46" s="27">
        <f t="shared" si="102"/>
        <v>2.1739166403811678</v>
      </c>
      <c r="AD46" s="27">
        <f t="shared" si="103"/>
        <v>-1.7794253023787396</v>
      </c>
      <c r="AE46" s="27">
        <f t="shared" si="104"/>
        <v>4.4453652969837947</v>
      </c>
      <c r="AG46" t="str">
        <f>$A$10</f>
        <v>Associate professional occupations</v>
      </c>
      <c r="AH46" s="27">
        <f t="shared" si="129"/>
        <v>6.2527453132486244</v>
      </c>
      <c r="AI46" s="27">
        <f t="shared" si="105"/>
        <v>2.2098198848757953</v>
      </c>
      <c r="AJ46" s="27">
        <f t="shared" si="106"/>
        <v>1.2871063503199451</v>
      </c>
      <c r="AK46" s="27">
        <f t="shared" si="107"/>
        <v>9.7496715484443683</v>
      </c>
      <c r="AL46" s="27"/>
      <c r="AM46" s="27">
        <f t="shared" si="130"/>
        <v>13.382882087462875</v>
      </c>
      <c r="AN46" s="27">
        <f t="shared" si="108"/>
        <v>6.5965508876423371</v>
      </c>
      <c r="AO46" s="27">
        <f t="shared" si="109"/>
        <v>0.47322500534835221</v>
      </c>
      <c r="AP46" s="27">
        <f t="shared" si="110"/>
        <v>20.452657980453566</v>
      </c>
      <c r="AQ46" s="27"/>
      <c r="AR46" s="27">
        <f t="shared" si="131"/>
        <v>19.635627400711499</v>
      </c>
      <c r="AS46" s="27">
        <f t="shared" si="111"/>
        <v>8.8063707725181324</v>
      </c>
      <c r="AT46" s="27">
        <f t="shared" si="112"/>
        <v>1.7603313556682973</v>
      </c>
      <c r="AU46" s="27">
        <f t="shared" si="113"/>
        <v>30.202329528897934</v>
      </c>
    </row>
    <row r="47" spans="1:47" x14ac:dyDescent="0.2">
      <c r="A47" t="str">
        <f>$A$11</f>
        <v>Administrative and secretarial occupations</v>
      </c>
      <c r="B47" s="27">
        <f t="shared" si="114"/>
        <v>2.0692172900901298</v>
      </c>
      <c r="C47" s="27">
        <f t="shared" si="115"/>
        <v>-0.55921344098329229</v>
      </c>
      <c r="D47" s="27">
        <f t="shared" si="116"/>
        <v>0.60291791685467722</v>
      </c>
      <c r="E47" s="27">
        <f t="shared" si="117"/>
        <v>2.1129217659615023</v>
      </c>
      <c r="F47" s="27"/>
      <c r="G47" s="27">
        <f t="shared" si="118"/>
        <v>-1.5356841375173005</v>
      </c>
      <c r="H47" s="27">
        <f t="shared" si="119"/>
        <v>-5.3747572295662067</v>
      </c>
      <c r="I47" s="27">
        <f t="shared" si="120"/>
        <v>-0.40678064522484636</v>
      </c>
      <c r="J47" s="27">
        <f t="shared" si="121"/>
        <v>-7.3172220123083491</v>
      </c>
      <c r="K47" s="27"/>
      <c r="L47" s="27">
        <f t="shared" si="122"/>
        <v>0.53353315257282929</v>
      </c>
      <c r="M47" s="27">
        <f t="shared" si="123"/>
        <v>-5.933970670549499</v>
      </c>
      <c r="N47" s="27">
        <f t="shared" si="124"/>
        <v>0.19613727162983086</v>
      </c>
      <c r="O47" s="27">
        <f t="shared" si="125"/>
        <v>-5.2043002463468468</v>
      </c>
      <c r="Q47" t="str">
        <f>$A$11</f>
        <v>Administrative and secretarial occupations</v>
      </c>
      <c r="R47" s="27">
        <f t="shared" si="126"/>
        <v>2.1788639006455703</v>
      </c>
      <c r="S47" s="27">
        <f t="shared" si="96"/>
        <v>0.57838737204700941</v>
      </c>
      <c r="T47" s="27">
        <f t="shared" si="97"/>
        <v>-0.21251952887503922</v>
      </c>
      <c r="U47" s="27">
        <f t="shared" si="98"/>
        <v>2.5447317438175432</v>
      </c>
      <c r="V47" s="27"/>
      <c r="W47" s="27">
        <f t="shared" si="127"/>
        <v>3.7128454537018563</v>
      </c>
      <c r="X47" s="27">
        <f t="shared" si="99"/>
        <v>-0.57439599298482324</v>
      </c>
      <c r="Y47" s="27">
        <f t="shared" si="100"/>
        <v>0.19175857383881656</v>
      </c>
      <c r="Z47" s="27">
        <f t="shared" si="101"/>
        <v>3.3302080345558487</v>
      </c>
      <c r="AA47" s="27"/>
      <c r="AB47" s="27">
        <f t="shared" si="128"/>
        <v>5.8917093543474266</v>
      </c>
      <c r="AC47" s="27">
        <f t="shared" si="102"/>
        <v>3.9913790621861622E-3</v>
      </c>
      <c r="AD47" s="27">
        <f t="shared" si="103"/>
        <v>-2.0760955036222661E-2</v>
      </c>
      <c r="AE47" s="27">
        <f t="shared" si="104"/>
        <v>5.8749397783733919</v>
      </c>
      <c r="AG47" t="str">
        <f>$A$11</f>
        <v>Administrative and secretarial occupations</v>
      </c>
      <c r="AH47" s="27">
        <f t="shared" si="129"/>
        <v>-0.10964661055540859</v>
      </c>
      <c r="AI47" s="27">
        <f t="shared" si="105"/>
        <v>-1.1376008130303177</v>
      </c>
      <c r="AJ47" s="27">
        <f t="shared" si="106"/>
        <v>0.81543744572971599</v>
      </c>
      <c r="AK47" s="27">
        <f t="shared" si="107"/>
        <v>-0.43180997785600539</v>
      </c>
      <c r="AL47" s="27"/>
      <c r="AM47" s="27">
        <f t="shared" si="130"/>
        <v>-5.2485295912192527</v>
      </c>
      <c r="AN47" s="27">
        <f t="shared" si="108"/>
        <v>-4.8003612365813879</v>
      </c>
      <c r="AO47" s="27">
        <f t="shared" si="109"/>
        <v>-0.59853921906366203</v>
      </c>
      <c r="AP47" s="27">
        <f>AU11-AP11</f>
        <v>-10.647430046864315</v>
      </c>
      <c r="AQ47" s="27"/>
      <c r="AR47" s="27">
        <f t="shared" si="131"/>
        <v>-5.3581762017746613</v>
      </c>
      <c r="AS47" s="27">
        <f t="shared" si="111"/>
        <v>-5.9379620496117056</v>
      </c>
      <c r="AT47" s="27">
        <f t="shared" si="112"/>
        <v>0.21689822666605396</v>
      </c>
      <c r="AU47" s="27">
        <f t="shared" si="113"/>
        <v>-11.07924002472032</v>
      </c>
    </row>
    <row r="48" spans="1:47" x14ac:dyDescent="0.2">
      <c r="A48" t="str">
        <f>$A$12</f>
        <v>Skilled trades occupations</v>
      </c>
      <c r="B48" s="27">
        <f t="shared" si="114"/>
        <v>-7.6228273663953274</v>
      </c>
      <c r="C48" s="27">
        <f t="shared" si="115"/>
        <v>-1.9557334205182002</v>
      </c>
      <c r="D48" s="27">
        <f t="shared" si="116"/>
        <v>-0.86067636227565458</v>
      </c>
      <c r="E48" s="27">
        <f t="shared" si="117"/>
        <v>-10.439237149189182</v>
      </c>
      <c r="F48" s="27"/>
      <c r="G48" s="27">
        <f t="shared" si="118"/>
        <v>-11.774564162616805</v>
      </c>
      <c r="H48" s="27">
        <f t="shared" si="119"/>
        <v>0.93874755454515579</v>
      </c>
      <c r="I48" s="27">
        <f t="shared" si="120"/>
        <v>0.81321088786316409</v>
      </c>
      <c r="J48" s="27">
        <f t="shared" si="121"/>
        <v>-10.022605720208489</v>
      </c>
      <c r="K48" s="27"/>
      <c r="L48" s="27">
        <f t="shared" si="122"/>
        <v>-19.397391529012133</v>
      </c>
      <c r="M48" s="27">
        <f t="shared" si="123"/>
        <v>-1.0169858659730444</v>
      </c>
      <c r="N48" s="27">
        <f t="shared" si="124"/>
        <v>-4.7465474412490494E-2</v>
      </c>
      <c r="O48" s="27">
        <f t="shared" si="125"/>
        <v>-20.461842869397671</v>
      </c>
      <c r="Q48" t="str">
        <f>$A$12</f>
        <v>Skilled trades occupations</v>
      </c>
      <c r="R48" s="27">
        <f t="shared" si="126"/>
        <v>-8.1981179578881722</v>
      </c>
      <c r="S48" s="27">
        <f t="shared" si="96"/>
        <v>-1.7549455809988226</v>
      </c>
      <c r="T48" s="27">
        <f t="shared" si="97"/>
        <v>-1.4519812863620984</v>
      </c>
      <c r="U48" s="27">
        <f t="shared" si="98"/>
        <v>-11.405044825249078</v>
      </c>
      <c r="V48" s="27"/>
      <c r="W48" s="27">
        <f t="shared" si="127"/>
        <v>-11.877054451558713</v>
      </c>
      <c r="X48" s="27">
        <f t="shared" si="99"/>
        <v>1.051168793480123</v>
      </c>
      <c r="Y48" s="27">
        <f t="shared" si="100"/>
        <v>0.47529240796272987</v>
      </c>
      <c r="Z48" s="27">
        <f t="shared" si="101"/>
        <v>-10.350593250115864</v>
      </c>
      <c r="AA48" s="27"/>
      <c r="AB48" s="27">
        <f t="shared" si="128"/>
        <v>-20.075172409446886</v>
      </c>
      <c r="AC48" s="27">
        <f t="shared" si="102"/>
        <v>-0.70377678751869954</v>
      </c>
      <c r="AD48" s="27">
        <f t="shared" si="103"/>
        <v>-0.97668887839936858</v>
      </c>
      <c r="AE48" s="27">
        <f t="shared" si="104"/>
        <v>-21.755638075364942</v>
      </c>
      <c r="AG48" t="str">
        <f>$A$12</f>
        <v>Skilled trades occupations</v>
      </c>
      <c r="AH48" s="27">
        <f t="shared" si="129"/>
        <v>0.5752905914928883</v>
      </c>
      <c r="AI48" s="27">
        <f t="shared" si="105"/>
        <v>-0.20078783951937984</v>
      </c>
      <c r="AJ48" s="27">
        <f t="shared" si="106"/>
        <v>0.59130492408644209</v>
      </c>
      <c r="AK48" s="27">
        <f t="shared" si="107"/>
        <v>0.96580767605995099</v>
      </c>
      <c r="AL48" s="27"/>
      <c r="AM48" s="27">
        <f t="shared" si="130"/>
        <v>0.10249028894190459</v>
      </c>
      <c r="AN48" s="27">
        <f t="shared" si="108"/>
        <v>-0.1124212389349708</v>
      </c>
      <c r="AO48" s="27">
        <f t="shared" si="109"/>
        <v>0.33791847990043689</v>
      </c>
      <c r="AP48" s="27">
        <f t="shared" si="110"/>
        <v>0.32798752990737157</v>
      </c>
      <c r="AQ48" s="27"/>
      <c r="AR48" s="27">
        <f t="shared" si="131"/>
        <v>0.6777808804347929</v>
      </c>
      <c r="AS48" s="27">
        <f t="shared" si="111"/>
        <v>-0.31320907845435064</v>
      </c>
      <c r="AT48" s="27">
        <f t="shared" si="112"/>
        <v>0.92922340398687897</v>
      </c>
      <c r="AU48" s="27">
        <f t="shared" si="113"/>
        <v>1.2937952059673226</v>
      </c>
    </row>
    <row r="49" spans="1:47" x14ac:dyDescent="0.2">
      <c r="A49" t="str">
        <f>$A$13</f>
        <v>Caring, leisure and other service occupations</v>
      </c>
      <c r="B49" s="27">
        <f t="shared" si="114"/>
        <v>0.57124824330956869</v>
      </c>
      <c r="C49" s="27">
        <f t="shared" si="115"/>
        <v>-1.1309461559378846</v>
      </c>
      <c r="D49" s="27">
        <f t="shared" si="116"/>
        <v>4.0275829546315975</v>
      </c>
      <c r="E49" s="27">
        <f t="shared" si="117"/>
        <v>3.4678850420032745</v>
      </c>
      <c r="F49" s="27"/>
      <c r="G49" s="27">
        <f t="shared" si="118"/>
        <v>8.1169936157051694</v>
      </c>
      <c r="H49" s="27">
        <f t="shared" si="119"/>
        <v>-0.76491909077360987</v>
      </c>
      <c r="I49" s="27">
        <f t="shared" si="120"/>
        <v>1.702094784134907</v>
      </c>
      <c r="J49" s="27">
        <f t="shared" si="121"/>
        <v>9.0541693090664523</v>
      </c>
      <c r="K49" s="27"/>
      <c r="L49" s="27">
        <f t="shared" si="122"/>
        <v>8.6882418590147381</v>
      </c>
      <c r="M49" s="27">
        <f t="shared" si="123"/>
        <v>-1.8958652467114945</v>
      </c>
      <c r="N49" s="27">
        <f t="shared" si="124"/>
        <v>5.7296777387665045</v>
      </c>
      <c r="O49" s="27">
        <f t="shared" si="125"/>
        <v>12.522054351069727</v>
      </c>
      <c r="Q49" t="str">
        <f>$A$13</f>
        <v>Caring, leisure and other service occupations</v>
      </c>
      <c r="R49" s="27">
        <f t="shared" si="126"/>
        <v>0.34369836776984286</v>
      </c>
      <c r="S49" s="27">
        <f t="shared" si="96"/>
        <v>0.78294389648599783</v>
      </c>
      <c r="T49" s="27">
        <f t="shared" si="97"/>
        <v>0.10945540761688788</v>
      </c>
      <c r="U49" s="27">
        <f t="shared" si="98"/>
        <v>1.2360976718727308</v>
      </c>
      <c r="V49" s="27"/>
      <c r="W49" s="27">
        <f t="shared" si="127"/>
        <v>2.4229821377304255</v>
      </c>
      <c r="X49" s="27">
        <f t="shared" si="99"/>
        <v>2.4026145579888514</v>
      </c>
      <c r="Y49" s="27">
        <f t="shared" si="100"/>
        <v>0.75733795077564992</v>
      </c>
      <c r="Z49" s="27">
        <f t="shared" si="101"/>
        <v>5.5829346464949268</v>
      </c>
      <c r="AA49" s="27"/>
      <c r="AB49" s="27">
        <f t="shared" si="128"/>
        <v>2.7666805055002683</v>
      </c>
      <c r="AC49" s="27">
        <f t="shared" si="102"/>
        <v>3.1855584544748492</v>
      </c>
      <c r="AD49" s="27">
        <f t="shared" si="103"/>
        <v>0.86679335839253779</v>
      </c>
      <c r="AE49" s="27">
        <f t="shared" si="104"/>
        <v>6.8190323183676576</v>
      </c>
      <c r="AG49" t="str">
        <f>$A$13</f>
        <v>Caring, leisure and other service occupations</v>
      </c>
      <c r="AH49" s="27">
        <f t="shared" si="129"/>
        <v>0.22754987553972228</v>
      </c>
      <c r="AI49" s="27">
        <f t="shared" si="105"/>
        <v>-1.9138900524238807</v>
      </c>
      <c r="AJ49" s="27">
        <f t="shared" si="106"/>
        <v>3.9181275470147154</v>
      </c>
      <c r="AK49" s="27">
        <f t="shared" si="107"/>
        <v>2.2317873701305615</v>
      </c>
      <c r="AL49" s="27"/>
      <c r="AM49" s="27">
        <f t="shared" si="130"/>
        <v>5.6940114779747333</v>
      </c>
      <c r="AN49" s="27">
        <f t="shared" si="108"/>
        <v>-3.1675336487624364</v>
      </c>
      <c r="AO49" s="27">
        <f t="shared" si="109"/>
        <v>0.94475683335925531</v>
      </c>
      <c r="AP49" s="27">
        <f t="shared" si="110"/>
        <v>3.4712346625715469</v>
      </c>
      <c r="AQ49" s="27"/>
      <c r="AR49" s="27">
        <f t="shared" si="131"/>
        <v>5.9215613535144556</v>
      </c>
      <c r="AS49" s="27">
        <f t="shared" si="111"/>
        <v>-5.081423701186317</v>
      </c>
      <c r="AT49" s="27">
        <f t="shared" si="112"/>
        <v>4.8628843803739707</v>
      </c>
      <c r="AU49" s="27">
        <f t="shared" si="113"/>
        <v>5.7030220327021084</v>
      </c>
    </row>
    <row r="50" spans="1:47" x14ac:dyDescent="0.2">
      <c r="A50" t="str">
        <f>$A$14</f>
        <v>Sales and customer service occupations</v>
      </c>
      <c r="B50" s="27">
        <f t="shared" si="114"/>
        <v>-3.6848330529599309</v>
      </c>
      <c r="C50" s="27">
        <f t="shared" si="115"/>
        <v>-2.2527401057359739</v>
      </c>
      <c r="D50" s="27">
        <f t="shared" si="116"/>
        <v>-1.4046481492748075</v>
      </c>
      <c r="E50" s="27">
        <f t="shared" si="117"/>
        <v>-7.3422213079707177</v>
      </c>
      <c r="F50" s="27"/>
      <c r="G50" s="27">
        <f t="shared" si="118"/>
        <v>-1.4004714356596857</v>
      </c>
      <c r="H50" s="27">
        <f t="shared" si="119"/>
        <v>2.0960736462075218</v>
      </c>
      <c r="I50" s="27">
        <f t="shared" si="120"/>
        <v>-1.0867590272562344</v>
      </c>
      <c r="J50" s="27">
        <f t="shared" si="121"/>
        <v>-0.39115681670840274</v>
      </c>
      <c r="K50" s="27"/>
      <c r="L50" s="27">
        <f t="shared" si="122"/>
        <v>-5.0853044886196166</v>
      </c>
      <c r="M50" s="27">
        <f t="shared" si="123"/>
        <v>-0.15666645952845215</v>
      </c>
      <c r="N50" s="27">
        <f t="shared" si="124"/>
        <v>-2.4914071765310419</v>
      </c>
      <c r="O50" s="27">
        <f t="shared" si="125"/>
        <v>-7.7333781246791204</v>
      </c>
      <c r="Q50" t="str">
        <f>$A$14</f>
        <v>Sales and customer service occupations</v>
      </c>
      <c r="R50" s="27">
        <f t="shared" si="126"/>
        <v>-0.95886297368819662</v>
      </c>
      <c r="S50" s="27">
        <f t="shared" si="96"/>
        <v>-0.1248199092589708</v>
      </c>
      <c r="T50" s="27">
        <f t="shared" si="97"/>
        <v>-0.24737414399788937</v>
      </c>
      <c r="U50" s="27">
        <f t="shared" si="98"/>
        <v>-1.3310570269450608</v>
      </c>
      <c r="V50" s="27"/>
      <c r="W50" s="27">
        <f t="shared" si="127"/>
        <v>-0.12095339575933828</v>
      </c>
      <c r="X50" s="27">
        <f t="shared" si="99"/>
        <v>1.8754999762203006</v>
      </c>
      <c r="Y50" s="27">
        <f t="shared" si="100"/>
        <v>-0.45781089778967177</v>
      </c>
      <c r="Z50" s="27">
        <f t="shared" si="101"/>
        <v>1.2967356826712901</v>
      </c>
      <c r="AA50" s="27"/>
      <c r="AB50" s="27">
        <f t="shared" si="128"/>
        <v>-1.0798163694475349</v>
      </c>
      <c r="AC50" s="27">
        <f t="shared" si="102"/>
        <v>1.7506800669613298</v>
      </c>
      <c r="AD50" s="27">
        <f t="shared" si="103"/>
        <v>-0.70518504178756114</v>
      </c>
      <c r="AE50" s="27">
        <f t="shared" si="104"/>
        <v>-3.4321344273770649E-2</v>
      </c>
      <c r="AG50" t="str">
        <f>$A$14</f>
        <v>Sales and customer service occupations</v>
      </c>
      <c r="AH50" s="27">
        <f t="shared" si="129"/>
        <v>-2.7259700792717076</v>
      </c>
      <c r="AI50" s="27">
        <f t="shared" si="105"/>
        <v>-2.1279201964769854</v>
      </c>
      <c r="AJ50" s="27">
        <f t="shared" si="106"/>
        <v>-1.1572740052769181</v>
      </c>
      <c r="AK50" s="27">
        <f t="shared" si="107"/>
        <v>-6.0111642810256072</v>
      </c>
      <c r="AL50" s="27"/>
      <c r="AM50" s="27">
        <f t="shared" si="130"/>
        <v>-1.2795180399003634</v>
      </c>
      <c r="AN50" s="27">
        <f t="shared" si="108"/>
        <v>0.2205736699872034</v>
      </c>
      <c r="AO50" s="27">
        <f t="shared" si="109"/>
        <v>-0.62894812946656198</v>
      </c>
      <c r="AP50" s="27">
        <f t="shared" si="110"/>
        <v>-1.6878924993797142</v>
      </c>
      <c r="AQ50" s="27"/>
      <c r="AR50" s="27">
        <f t="shared" si="131"/>
        <v>-4.005488119172071</v>
      </c>
      <c r="AS50" s="27">
        <f t="shared" si="111"/>
        <v>-1.907346526489782</v>
      </c>
      <c r="AT50" s="27">
        <f t="shared" si="112"/>
        <v>-1.7862221347434801</v>
      </c>
      <c r="AU50" s="27">
        <f t="shared" si="113"/>
        <v>-7.6990567804053214</v>
      </c>
    </row>
    <row r="51" spans="1:47" x14ac:dyDescent="0.2">
      <c r="A51" t="str">
        <f>$A$15</f>
        <v>Process, plant and machine operatives</v>
      </c>
      <c r="B51" s="27">
        <f t="shared" si="114"/>
        <v>-7.3058337654556951</v>
      </c>
      <c r="C51" s="27">
        <f t="shared" si="115"/>
        <v>2.108192561051462</v>
      </c>
      <c r="D51" s="27">
        <f t="shared" si="116"/>
        <v>2.7911319187573014</v>
      </c>
      <c r="E51" s="27">
        <f t="shared" si="117"/>
        <v>-2.4065092856469334</v>
      </c>
      <c r="F51" s="27"/>
      <c r="G51" s="27">
        <f t="shared" si="118"/>
        <v>-6.8842115831742348</v>
      </c>
      <c r="H51" s="27">
        <f t="shared" si="119"/>
        <v>1.4653528119763415</v>
      </c>
      <c r="I51" s="27">
        <f t="shared" si="120"/>
        <v>1.1551422645908378</v>
      </c>
      <c r="J51" s="27">
        <f t="shared" si="121"/>
        <v>-4.2637165066070679</v>
      </c>
      <c r="K51" s="27"/>
      <c r="L51" s="27">
        <f t="shared" si="122"/>
        <v>-14.19004534862993</v>
      </c>
      <c r="M51" s="27">
        <f t="shared" si="123"/>
        <v>3.5735453730278035</v>
      </c>
      <c r="N51" s="27">
        <f t="shared" si="124"/>
        <v>3.9462741833481392</v>
      </c>
      <c r="O51" s="27">
        <f t="shared" si="125"/>
        <v>-6.6702257922540014</v>
      </c>
      <c r="Q51" t="str">
        <f>$A$15</f>
        <v>Process, plant and machine operatives</v>
      </c>
      <c r="R51" s="27">
        <f t="shared" si="126"/>
        <v>-5.5080861436240838</v>
      </c>
      <c r="S51" s="27">
        <f t="shared" si="96"/>
        <v>2.0034743322973405</v>
      </c>
      <c r="T51" s="27">
        <f t="shared" si="97"/>
        <v>2.3275875307093603</v>
      </c>
      <c r="U51" s="27">
        <f t="shared" si="98"/>
        <v>-1.1770242806173883</v>
      </c>
      <c r="V51" s="27"/>
      <c r="W51" s="27">
        <f t="shared" si="127"/>
        <v>-8.2512625743027996</v>
      </c>
      <c r="X51" s="27">
        <f t="shared" si="99"/>
        <v>0.35632036915260556</v>
      </c>
      <c r="Y51" s="27">
        <f t="shared" si="100"/>
        <v>1.1732448238596014</v>
      </c>
      <c r="Z51" s="27">
        <f t="shared" si="101"/>
        <v>-6.7216973812905891</v>
      </c>
      <c r="AA51" s="27"/>
      <c r="AB51" s="27">
        <f t="shared" si="128"/>
        <v>-13.759348717926883</v>
      </c>
      <c r="AC51" s="27">
        <f t="shared" si="102"/>
        <v>2.3597947014499461</v>
      </c>
      <c r="AD51" s="27">
        <f t="shared" si="103"/>
        <v>3.5008323545689617</v>
      </c>
      <c r="AE51" s="27">
        <f t="shared" si="104"/>
        <v>-7.8987216619079774</v>
      </c>
      <c r="AG51" t="str">
        <f>$A$15</f>
        <v>Process, plant and machine operatives</v>
      </c>
      <c r="AH51" s="27">
        <f t="shared" si="129"/>
        <v>-1.7977476218316006</v>
      </c>
      <c r="AI51" s="27">
        <f t="shared" si="105"/>
        <v>0.10471822875411352</v>
      </c>
      <c r="AJ51" s="27">
        <f t="shared" si="106"/>
        <v>0.4635443880479424</v>
      </c>
      <c r="AK51" s="27">
        <f t="shared" si="107"/>
        <v>-1.2294850050295452</v>
      </c>
      <c r="AL51" s="27"/>
      <c r="AM51" s="27">
        <f t="shared" si="130"/>
        <v>1.3670509911285222</v>
      </c>
      <c r="AN51" s="27">
        <f t="shared" si="108"/>
        <v>1.1090324428237497</v>
      </c>
      <c r="AO51" s="27">
        <f t="shared" si="109"/>
        <v>-1.8102559268763807E-2</v>
      </c>
      <c r="AP51" s="27">
        <f t="shared" si="110"/>
        <v>2.4579808746835088</v>
      </c>
      <c r="AQ51" s="27"/>
      <c r="AR51" s="27">
        <f t="shared" si="131"/>
        <v>-0.4306966307030784</v>
      </c>
      <c r="AS51" s="27">
        <f t="shared" si="111"/>
        <v>1.2137506715778632</v>
      </c>
      <c r="AT51" s="27">
        <f t="shared" si="112"/>
        <v>0.44544182877917859</v>
      </c>
      <c r="AU51" s="27">
        <f t="shared" si="113"/>
        <v>1.2284958696539636</v>
      </c>
    </row>
    <row r="52" spans="1:47" x14ac:dyDescent="0.2">
      <c r="A52" t="str">
        <f>$A$16</f>
        <v>Elementary occupations</v>
      </c>
      <c r="B52" s="27">
        <f t="shared" si="114"/>
        <v>-11.220607900193329</v>
      </c>
      <c r="C52" s="27">
        <f t="shared" si="115"/>
        <v>-7.0446558698936883</v>
      </c>
      <c r="D52" s="27">
        <f t="shared" si="116"/>
        <v>-0.21857157766448232</v>
      </c>
      <c r="E52" s="27">
        <f t="shared" si="117"/>
        <v>-18.483835347751494</v>
      </c>
      <c r="F52" s="27"/>
      <c r="G52" s="27">
        <f t="shared" si="118"/>
        <v>5.0554113267988754</v>
      </c>
      <c r="H52" s="27">
        <f t="shared" si="119"/>
        <v>-10.166680640811578</v>
      </c>
      <c r="I52" s="27">
        <f t="shared" si="120"/>
        <v>1.7615658903254534</v>
      </c>
      <c r="J52" s="27">
        <f t="shared" si="121"/>
        <v>-3.3497034236872594</v>
      </c>
      <c r="K52" s="27"/>
      <c r="L52" s="27">
        <f t="shared" si="122"/>
        <v>-6.1651965733944536</v>
      </c>
      <c r="M52" s="27">
        <f t="shared" si="123"/>
        <v>-17.211336510705266</v>
      </c>
      <c r="N52" s="27">
        <f t="shared" si="124"/>
        <v>1.5429943126609711</v>
      </c>
      <c r="O52" s="27">
        <f t="shared" si="125"/>
        <v>-21.833538771438754</v>
      </c>
      <c r="Q52" t="str">
        <f>$A$16</f>
        <v>Elementary occupations</v>
      </c>
      <c r="R52" s="27">
        <f t="shared" si="126"/>
        <v>-8.9588825952296958</v>
      </c>
      <c r="S52" s="27">
        <f t="shared" si="96"/>
        <v>-3.7397175636284707</v>
      </c>
      <c r="T52" s="27">
        <f t="shared" si="97"/>
        <v>0.22586172910389513</v>
      </c>
      <c r="U52" s="27">
        <f t="shared" si="98"/>
        <v>-12.472738429754273</v>
      </c>
      <c r="V52" s="27"/>
      <c r="W52" s="27">
        <f t="shared" si="127"/>
        <v>2.771418481714349</v>
      </c>
      <c r="X52" s="27">
        <f t="shared" si="99"/>
        <v>-4.1570200715900611</v>
      </c>
      <c r="Y52" s="27">
        <f t="shared" si="100"/>
        <v>0.96793312312184732</v>
      </c>
      <c r="Z52" s="27">
        <f t="shared" si="101"/>
        <v>-0.41766846675385949</v>
      </c>
      <c r="AA52" s="27"/>
      <c r="AB52" s="27">
        <f t="shared" si="128"/>
        <v>-6.1874641135153468</v>
      </c>
      <c r="AC52" s="27">
        <f t="shared" si="102"/>
        <v>-7.8967376352185319</v>
      </c>
      <c r="AD52" s="27">
        <f t="shared" si="103"/>
        <v>1.1937948522257424</v>
      </c>
      <c r="AE52" s="27">
        <f t="shared" si="104"/>
        <v>-12.890406896508132</v>
      </c>
      <c r="AG52" t="str">
        <f>$A$16</f>
        <v>Elementary occupations</v>
      </c>
      <c r="AH52" s="27">
        <f t="shared" si="129"/>
        <v>-2.2617253049636101</v>
      </c>
      <c r="AI52" s="27">
        <f t="shared" si="105"/>
        <v>-3.3049383062651856</v>
      </c>
      <c r="AJ52" s="27">
        <f t="shared" si="106"/>
        <v>-0.44443330676837967</v>
      </c>
      <c r="AK52" s="27">
        <f t="shared" si="107"/>
        <v>-6.0110969179971789</v>
      </c>
      <c r="AL52" s="27"/>
      <c r="AM52" s="27">
        <f t="shared" si="130"/>
        <v>2.2839928450845211</v>
      </c>
      <c r="AN52" s="27">
        <f t="shared" si="108"/>
        <v>-6.0096605692215626</v>
      </c>
      <c r="AO52" s="27">
        <f t="shared" si="109"/>
        <v>0.79363276720360387</v>
      </c>
      <c r="AP52" s="27">
        <f t="shared" si="110"/>
        <v>-2.9320349569334354</v>
      </c>
      <c r="AQ52" s="27"/>
      <c r="AR52" s="27">
        <f t="shared" si="131"/>
        <v>2.2267540120910922E-2</v>
      </c>
      <c r="AS52" s="27">
        <f t="shared" si="111"/>
        <v>-9.3145988754867481</v>
      </c>
      <c r="AT52" s="27">
        <f t="shared" si="112"/>
        <v>0.34919946043522421</v>
      </c>
      <c r="AU52" s="27">
        <f t="shared" si="113"/>
        <v>-8.9431318749306143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29.325986792577737</v>
      </c>
      <c r="C54" s="29">
        <f t="shared" si="115"/>
        <v>9.0278678030697961</v>
      </c>
      <c r="D54" s="29">
        <f t="shared" si="116"/>
        <v>9.5801454043526206</v>
      </c>
      <c r="E54" s="29">
        <f t="shared" si="117"/>
        <v>47.933999999999969</v>
      </c>
      <c r="F54" s="29"/>
      <c r="G54" s="29">
        <f t="shared" si="118"/>
        <v>30.711806327116278</v>
      </c>
      <c r="H54" s="29">
        <f t="shared" si="119"/>
        <v>4.727205319003815</v>
      </c>
      <c r="I54" s="29">
        <f t="shared" si="120"/>
        <v>7.8239883538797983</v>
      </c>
      <c r="J54" s="29">
        <f t="shared" si="121"/>
        <v>43.263000000000147</v>
      </c>
      <c r="K54" s="29"/>
      <c r="L54" s="29">
        <f t="shared" si="122"/>
        <v>60.037793119694015</v>
      </c>
      <c r="M54" s="29">
        <f t="shared" si="123"/>
        <v>13.755073122073611</v>
      </c>
      <c r="N54" s="29">
        <f t="shared" si="124"/>
        <v>17.404133758232419</v>
      </c>
      <c r="O54" s="29">
        <f t="shared" si="125"/>
        <v>91.197000000000116</v>
      </c>
      <c r="Q54" s="24" t="str">
        <f>$A$18</f>
        <v>All occupations</v>
      </c>
      <c r="R54" s="29">
        <f t="shared" ref="R54" si="132">W18-R18</f>
        <v>10.532821892927416</v>
      </c>
      <c r="S54" s="29">
        <f t="shared" ref="S54" si="133">X18-S18</f>
        <v>6.3227046850668671</v>
      </c>
      <c r="T54" s="29">
        <f t="shared" ref="T54" si="134">Y18-T18</f>
        <v>-1.8747092967680743</v>
      </c>
      <c r="U54" s="29">
        <f t="shared" ref="U54" si="135">Z18-U18</f>
        <v>14.980817281226223</v>
      </c>
      <c r="V54" s="29"/>
      <c r="W54" s="29">
        <f t="shared" ref="W54" si="136">AB18-W18</f>
        <v>4.7376040656918121</v>
      </c>
      <c r="X54" s="29">
        <f t="shared" ref="X54" si="137">AC18-X18</f>
        <v>5.1926343276850844</v>
      </c>
      <c r="Y54" s="29">
        <f t="shared" ref="Y54" si="138">AD18-Y18</f>
        <v>3.8510930015818019</v>
      </c>
      <c r="Z54" s="29">
        <f t="shared" ref="Z54" si="139">AE18-Z18</f>
        <v>13.781331394958784</v>
      </c>
      <c r="AA54" s="29"/>
      <c r="AB54" s="29">
        <f t="shared" ref="AB54" si="140">AB18-R18</f>
        <v>15.270425958619228</v>
      </c>
      <c r="AC54" s="29">
        <f t="shared" ref="AC54" si="141">AC18-S18</f>
        <v>11.515339012751951</v>
      </c>
      <c r="AD54" s="29">
        <f t="shared" ref="AD54" si="142">AD18-T18</f>
        <v>1.9763837048137276</v>
      </c>
      <c r="AE54" s="29">
        <f t="shared" ref="AE54" si="143">AE18-U18</f>
        <v>28.762148676185006</v>
      </c>
      <c r="AG54" s="24" t="str">
        <f>$A$18</f>
        <v>All occupations</v>
      </c>
      <c r="AH54" s="29">
        <f t="shared" ref="AH54" si="144">AM18-AH18</f>
        <v>18.793164899650378</v>
      </c>
      <c r="AI54" s="29">
        <f t="shared" ref="AI54" si="145">AN18-AI18</f>
        <v>2.7051631180029574</v>
      </c>
      <c r="AJ54" s="29">
        <f t="shared" ref="AJ54" si="146">AO18-AJ18</f>
        <v>11.45485470112073</v>
      </c>
      <c r="AK54" s="29">
        <f t="shared" ref="AK54" si="147">AP18-AK18</f>
        <v>32.953182718774087</v>
      </c>
      <c r="AL54" s="29"/>
      <c r="AM54" s="29">
        <f t="shared" ref="AM54" si="148">AR18-AM18</f>
        <v>25.974202261424324</v>
      </c>
      <c r="AN54" s="29">
        <f t="shared" ref="AN54" si="149">AS18-AN18</f>
        <v>-0.46542900868129777</v>
      </c>
      <c r="AO54" s="29">
        <f t="shared" ref="AO54" si="150">AT18-AO18</f>
        <v>3.9728953522979822</v>
      </c>
      <c r="AP54" s="29">
        <f t="shared" ref="AP54" si="151">AU18-AP18</f>
        <v>29.481668605041023</v>
      </c>
      <c r="AQ54" s="29"/>
      <c r="AR54" s="29">
        <f t="shared" ref="AR54" si="152">AR18-AH18</f>
        <v>44.767367161074702</v>
      </c>
      <c r="AS54" s="29">
        <f t="shared" ref="AS54" si="153">AS18-AI18</f>
        <v>2.2397341093216596</v>
      </c>
      <c r="AT54" s="29">
        <f t="shared" ref="AT54" si="154">AT18-AJ18</f>
        <v>15.427750053418713</v>
      </c>
      <c r="AU54" s="29">
        <f t="shared" ref="AU54" si="155">AU18-AK18</f>
        <v>62.43485132381511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Derbyshire and Nottinghamshire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0.90673021889016159</v>
      </c>
      <c r="N7" s="91">
        <f>'Occ T2'!I180</f>
        <v>0.26071246407701754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-2.955619561154732</v>
      </c>
      <c r="N9" s="91">
        <f>'Occ T2'!I178</f>
        <v>-1.6010255848310395</v>
      </c>
    </row>
    <row r="10" spans="1:14" x14ac:dyDescent="0.2">
      <c r="L10" s="91" t="str">
        <f>'Occ T3'!A48</f>
        <v>91 Elementary trades and related occupations</v>
      </c>
      <c r="M10" s="91">
        <f>'Occ T2'!H177</f>
        <v>-3.5665431917590529</v>
      </c>
      <c r="N10" s="91">
        <f>'Occ T2'!I177</f>
        <v>4.1914515867964131</v>
      </c>
    </row>
    <row r="11" spans="1:14" x14ac:dyDescent="0.2">
      <c r="L11" s="114" t="str">
        <f>"["&amp;'Occ T3'!A47&amp;"]"</f>
        <v>[Elementary occupations]</v>
      </c>
      <c r="M11" s="91">
        <f>'Occ T1'!H88</f>
        <v>-3.0630036628126578</v>
      </c>
      <c r="N11" s="91">
        <f>'Occ T1'!I88</f>
        <v>-0.20627767147851639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1.6775624586591542</v>
      </c>
      <c r="N13" s="91">
        <f>'Occ T2'!I176</f>
        <v>-0.39093043904782077</v>
      </c>
    </row>
    <row r="14" spans="1:14" x14ac:dyDescent="0.2">
      <c r="L14" s="91" t="str">
        <f>'Occ T3'!A44</f>
        <v>81 Process, plant and machine operatives</v>
      </c>
      <c r="M14" s="91">
        <f>'Occ T2'!H175</f>
        <v>-2.7966990247336843</v>
      </c>
      <c r="N14" s="91">
        <f>'Occ T2'!I175</f>
        <v>-0.33163146842124513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-0.58847627618926479</v>
      </c>
      <c r="N15" s="91">
        <f>'Occ T1'!I87</f>
        <v>-0.36283599246280662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1.1741979815187653</v>
      </c>
      <c r="N17" s="91">
        <f>'Occ T2'!I174</f>
        <v>1.2198789702408952</v>
      </c>
    </row>
    <row r="18" spans="12:14" x14ac:dyDescent="0.2">
      <c r="L18" s="91" t="str">
        <f>'Occ T3'!A40</f>
        <v>71 Sales occupations</v>
      </c>
      <c r="M18" s="91">
        <f>'Occ T2'!H173</f>
        <v>-2.2535036112860674</v>
      </c>
      <c r="N18" s="91">
        <f>'Occ T2'!I173</f>
        <v>-0.3858313784061429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-1.6142210962857062</v>
      </c>
      <c r="N19" s="91">
        <f>'Occ T1'!I86</f>
        <v>-3.0171731366945842E-2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-0.28637128489006347</v>
      </c>
      <c r="N21" s="91">
        <f>'Occ T2'!I172</f>
        <v>-0.92635592041455661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3.6746328228724812</v>
      </c>
      <c r="N22" s="91">
        <f>'Occ T2'!I171</f>
        <v>-0.39252291502503978</v>
      </c>
    </row>
    <row r="23" spans="12:14" x14ac:dyDescent="0.2">
      <c r="L23" s="91" t="str">
        <f>'Occ T3'!A35</f>
        <v>61 Caring personal service occupations</v>
      </c>
      <c r="M23" s="91">
        <f>'Occ T2'!H170</f>
        <v>-0.1776016847014672</v>
      </c>
      <c r="N23" s="91">
        <f>'Occ T2'!I170</f>
        <v>0.73250830621087726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0.58935790204657224</v>
      </c>
      <c r="N24" s="91">
        <f>'Occ T1'!I85</f>
        <v>0.48700745142955526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-3.2473454339500551</v>
      </c>
      <c r="N26" s="91">
        <f>'Occ T2'!I169</f>
        <v>-0.57390674340657144</v>
      </c>
    </row>
    <row r="27" spans="12:14" x14ac:dyDescent="0.2">
      <c r="L27" s="91" t="str">
        <f>'Occ T3'!A31</f>
        <v>53 Skilled construction and building trades</v>
      </c>
      <c r="M27" s="91">
        <f>'Occ T2'!H168</f>
        <v>-4.1791196901838195</v>
      </c>
      <c r="N27" s="91">
        <f>'Occ T2'!I168</f>
        <v>-1.1864349157372667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-2.4309989798085851</v>
      </c>
      <c r="N28" s="91">
        <f>'Occ T2'!I167</f>
        <v>-0.72922222574922646</v>
      </c>
    </row>
    <row r="29" spans="12:14" x14ac:dyDescent="0.2">
      <c r="L29" s="91" t="str">
        <f>'Occ T3'!A29</f>
        <v>51 Skilled agricultural and related trades</v>
      </c>
      <c r="M29" s="91">
        <f>'Occ T2'!H166</f>
        <v>5.8063782270025621</v>
      </c>
      <c r="N29" s="91">
        <f>'Occ T2'!I166</f>
        <v>-0.3042020552916358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-2.0749911542095711</v>
      </c>
      <c r="N30" s="91">
        <f>'Occ T1'!I84</f>
        <v>-0.74512168691035496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-1.0841909510242331</v>
      </c>
      <c r="N32" s="91">
        <f>'Occ T2'!I165</f>
        <v>-2.4078599270182521</v>
      </c>
    </row>
    <row r="33" spans="12:14" x14ac:dyDescent="0.2">
      <c r="L33" s="91" t="str">
        <f>'Occ T3'!A25</f>
        <v>41 Administrative occupations</v>
      </c>
      <c r="M33" s="91">
        <f>'Occ T2'!H164</f>
        <v>0.72192151714476349</v>
      </c>
      <c r="N33" s="91">
        <f>'Occ T2'!I164</f>
        <v>-7.210728496097607E-2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0.37759168782900421</v>
      </c>
      <c r="N34" s="91">
        <f>'Occ T1'!I83</f>
        <v>-0.44455368272784401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2.459737683224783</v>
      </c>
      <c r="N36" s="91">
        <f>'Occ T2'!I163</f>
        <v>0.30225099238017084</v>
      </c>
    </row>
    <row r="37" spans="12:14" x14ac:dyDescent="0.2">
      <c r="L37" s="91" t="str">
        <f>'Occ T3'!A21</f>
        <v>34 Culture, media and sports occupations</v>
      </c>
      <c r="M37" s="91">
        <f>'Occ T2'!H162</f>
        <v>0.19877662266671869</v>
      </c>
      <c r="N37" s="91">
        <f>'Occ T2'!I162</f>
        <v>-0.68882255443308837</v>
      </c>
    </row>
    <row r="38" spans="12:14" x14ac:dyDescent="0.2">
      <c r="L38" s="91" t="str">
        <f>'Occ T3'!A20</f>
        <v>33 Protective service occupations</v>
      </c>
      <c r="M38" s="91">
        <f>'Occ T2'!H161</f>
        <v>0.4321001730545504</v>
      </c>
      <c r="N38" s="91">
        <f>'Occ T2'!I161</f>
        <v>-0.52394872389072145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3.1379130833029345</v>
      </c>
      <c r="N39" s="91">
        <f>'Occ T2'!I160</f>
        <v>4.2700438325758316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5.7128380935741907</v>
      </c>
      <c r="N40" s="91">
        <f>'Occ T2'!I159</f>
        <v>-4.7878270745360663E-2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2.571320049285486</v>
      </c>
      <c r="N41" s="91">
        <f>'Occ T1'!I82</f>
        <v>0.86851757827004494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6.5357987076717361</v>
      </c>
      <c r="N43" s="91">
        <f>'Occ T2'!I158</f>
        <v>0.9809887197151701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2.3629824048097436</v>
      </c>
      <c r="N44" s="91">
        <f>'Occ T2'!I157</f>
        <v>-0.33947386190270601</v>
      </c>
    </row>
    <row r="45" spans="12:14" x14ac:dyDescent="0.2">
      <c r="L45" s="91" t="str">
        <f>'Occ T3'!A13</f>
        <v>22 Health professionals</v>
      </c>
      <c r="M45" s="91">
        <f>'Occ T2'!H156</f>
        <v>3.0786525881415949</v>
      </c>
      <c r="N45" s="91">
        <f>'Occ T2'!I156</f>
        <v>0.39572058963674994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4.3888131868566438</v>
      </c>
      <c r="N46" s="91">
        <f>'Occ T2'!I155</f>
        <v>2.2426669515187569</v>
      </c>
    </row>
    <row r="47" spans="12:14" x14ac:dyDescent="0.2">
      <c r="L47" s="114" t="str">
        <f>"["&amp;'Occ T3'!A11&amp;"]"</f>
        <v>[Professional occupations]</v>
      </c>
      <c r="M47" s="91">
        <f>'Occ T1'!H81</f>
        <v>4.3459213133577368</v>
      </c>
      <c r="N47" s="91">
        <f>'Occ T1'!I81</f>
        <v>1.0488449472832784</v>
      </c>
    </row>
    <row r="49" spans="12:14" x14ac:dyDescent="0.2">
      <c r="L49" s="107" t="str">
        <f>'Occ T3'!A9</f>
        <v>12 Other managers and proprietors</v>
      </c>
      <c r="M49" s="91">
        <f>'Occ T2'!H154</f>
        <v>2.7871471194641062</v>
      </c>
      <c r="N49" s="91">
        <f>'Occ T2'!I154</f>
        <v>0.84705727696428035</v>
      </c>
    </row>
    <row r="50" spans="12:14" x14ac:dyDescent="0.2">
      <c r="L50" s="107" t="str">
        <f>'Occ T3'!A8</f>
        <v>11 Corporate managers and directors</v>
      </c>
      <c r="M50" s="91">
        <f>'Occ T2'!H153</f>
        <v>4.5610192610243905</v>
      </c>
      <c r="N50" s="91">
        <f>'Occ T2'!I153</f>
        <v>-0.23716252874707022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3.9981682414388597</v>
      </c>
      <c r="N51" s="91">
        <f>'Occ T1'!I80</f>
        <v>0.11266709766128979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Derbyshire and Nottinghamshire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16.339955664629898</v>
      </c>
      <c r="N82" s="94">
        <f>'Occ T2'!F119</f>
        <v>-2.8602670860946091</v>
      </c>
    </row>
    <row r="83" spans="12:14" x14ac:dyDescent="0.2">
      <c r="L83" s="10" t="str">
        <f>name!D5</f>
        <v>12 Other managers and proprietors</v>
      </c>
      <c r="M83" s="94">
        <f>'Occ T2'!D9-'Occ T2'!B9</f>
        <v>4.6345576007838112</v>
      </c>
      <c r="N83" s="94">
        <f>'Occ T2'!F120</f>
        <v>4.8674519832410041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13.114378990118034</v>
      </c>
      <c r="N84" s="94">
        <f>'Occ T2'!F121</f>
        <v>26.783348421776154</v>
      </c>
    </row>
    <row r="85" spans="12:14" x14ac:dyDescent="0.2">
      <c r="L85" s="10" t="str">
        <f>name!D7</f>
        <v>22 Health professionals</v>
      </c>
      <c r="M85" s="94">
        <f>'Occ T2'!D11-'Occ T2'!B11</f>
        <v>6.6356493024580914</v>
      </c>
      <c r="N85" s="94">
        <f>'Occ T2'!F122</f>
        <v>2.8787851192442488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4.6914808893331781</v>
      </c>
      <c r="N86" s="94">
        <f>'Occ T2'!F123</f>
        <v>-2.1167915446873522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19.581786989688844</v>
      </c>
      <c r="N87" s="94">
        <f>'Occ T2'!F124</f>
        <v>11.380200296673394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5.3470828555327081</v>
      </c>
      <c r="N88" s="94">
        <f>'Occ T2'!F125</f>
        <v>-0.15780232946765693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3.0040227315754535</v>
      </c>
      <c r="N89" s="94">
        <f>'Occ T2'!F126</f>
        <v>18.307840550954957</v>
      </c>
    </row>
    <row r="90" spans="12:14" x14ac:dyDescent="0.2">
      <c r="L90" s="10" t="str">
        <f>name!D12</f>
        <v>33 Protective service occupations</v>
      </c>
      <c r="M90" s="94">
        <f>'Occ T2'!D16-'Occ T2'!B16</f>
        <v>0.28219051549698193</v>
      </c>
      <c r="N90" s="94">
        <f>'Occ T2'!F127</f>
        <v>-1.0025803580594932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0.1465133724703982</v>
      </c>
      <c r="N91" s="94">
        <f>'Occ T2'!F128</f>
        <v>-1.4605171922495579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7.2473773705067188</v>
      </c>
      <c r="N92" s="94">
        <f>'Occ T2'!F129</f>
        <v>2.9335673091211945</v>
      </c>
    </row>
    <row r="93" spans="12:14" x14ac:dyDescent="0.2">
      <c r="L93" s="10" t="str">
        <f>name!D15</f>
        <v>41 Administrative occupations</v>
      </c>
      <c r="M93" s="94">
        <f>'Occ T2'!D19-'Occ T2'!B19</f>
        <v>3.2693134968903337</v>
      </c>
      <c r="N93" s="94">
        <f>'Occ T2'!F130</f>
        <v>-0.99592292070192912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-1.1563917309289344</v>
      </c>
      <c r="N94" s="94">
        <f>'Occ T2'!F131</f>
        <v>-6.3212990916064342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3.4422614485393854</v>
      </c>
      <c r="N95" s="94">
        <f>'Occ T2'!F132</f>
        <v>-0.62538947038084203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-5.1918918315992926</v>
      </c>
      <c r="N96" s="94">
        <f>'Occ T2'!F133</f>
        <v>-4.1225094537972424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-5.5687479504046493</v>
      </c>
      <c r="N97" s="94">
        <f>'Occ T2'!F134</f>
        <v>-3.8363700123525568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-3.1208588157245849</v>
      </c>
      <c r="N98" s="94">
        <f>'Occ T2'!F135</f>
        <v>-1.4383367836778351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-0.82579722178378745</v>
      </c>
      <c r="N99" s="94">
        <f>'Occ T2'!F136</f>
        <v>10.701538042407719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4.3104889745967334</v>
      </c>
      <c r="N100" s="94">
        <f>'Occ T2'!F137</f>
        <v>-1.4957438853680287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-1.680671080976337E-2</v>
      </c>
      <c r="N101" s="94">
        <f>'Occ T2'!F138</f>
        <v>-0.1516248479732103</v>
      </c>
    </row>
    <row r="102" spans="12:14" x14ac:dyDescent="0.2">
      <c r="L102" s="10" t="str">
        <f>name!D24</f>
        <v>71 Sales occupations</v>
      </c>
      <c r="M102" s="94">
        <f>'Occ T2'!D28-'Occ T2'!B28</f>
        <v>-8.3370365838817833</v>
      </c>
      <c r="N102" s="94">
        <f>'Occ T2'!F139</f>
        <v>-3.8909766696231856</v>
      </c>
    </row>
    <row r="103" spans="12:14" x14ac:dyDescent="0.2">
      <c r="L103" s="10" t="str">
        <f>name!D25</f>
        <v>72 Customer service occupations</v>
      </c>
      <c r="M103" s="94">
        <f>'Occ T2'!D29-'Occ T2'!B29</f>
        <v>0.99481527591130714</v>
      </c>
      <c r="N103" s="94">
        <f>'Occ T2'!F140</f>
        <v>3.4998198529147153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-5.7879661213415261</v>
      </c>
      <c r="N104" s="94">
        <f>'Occ T2'!F141</f>
        <v>-1.8462779269278329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3.3814568356946921</v>
      </c>
      <c r="N105" s="94">
        <f>'Occ T2'!F142</f>
        <v>-2.4174385796792492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-3.7842582751559313</v>
      </c>
      <c r="N106" s="94">
        <f>'Occ T2'!F143</f>
        <v>16.179545794181482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-14.699577072595517</v>
      </c>
      <c r="N107" s="94">
        <f>'Occ T2'!F144</f>
        <v>-19.529249217868895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47.934000000000651</v>
      </c>
      <c r="N109" s="94">
        <f>'Occ T2'!F146</f>
        <v>43.262999999999238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Derbyshire and Nottinghamshire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20.974513265413705</v>
      </c>
      <c r="N153" s="94">
        <f>'Occ T1'!H8</f>
        <v>2.0071848971464021</v>
      </c>
    </row>
    <row r="154" spans="1:14" x14ac:dyDescent="0.2">
      <c r="L154" s="10" t="str">
        <f>name!E5</f>
        <v>Professional occupations</v>
      </c>
      <c r="M154" s="94">
        <f>'Occ T1'!D9-'Occ T1'!B9</f>
        <v>44.023296171598162</v>
      </c>
      <c r="N154" s="94">
        <f>'Occ T1'!H9</f>
        <v>38.925542293006401</v>
      </c>
    </row>
    <row r="155" spans="1:14" x14ac:dyDescent="0.2">
      <c r="L155" s="10" t="str">
        <f>name!E6</f>
        <v>Associate professional occupations</v>
      </c>
      <c r="M155" s="94">
        <f>'Occ T1'!D10-'Occ T1'!B10</f>
        <v>16.027186845582264</v>
      </c>
      <c r="N155" s="94">
        <f>'Occ T1'!H10</f>
        <v>18.620507980299436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2.1129217659614028</v>
      </c>
      <c r="N156" s="94">
        <f>'Occ T1'!H11</f>
        <v>-7.3172220123083775</v>
      </c>
    </row>
    <row r="157" spans="1:14" x14ac:dyDescent="0.2">
      <c r="L157" s="10" t="str">
        <f>name!E8</f>
        <v>Skilled trades occupations</v>
      </c>
      <c r="M157" s="94">
        <f>'Occ T1'!D12-'Occ T1'!B12</f>
        <v>-10.439237149189154</v>
      </c>
      <c r="N157" s="94">
        <f>'Occ T1'!H12</f>
        <v>-10.022605720208475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3.467885042003175</v>
      </c>
      <c r="N158" s="94">
        <f>'Occ T1'!H13</f>
        <v>9.054169309066495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-7.3422213079704761</v>
      </c>
      <c r="N159" s="94">
        <f>'Occ T1'!H14</f>
        <v>-0.3911568167084738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-2.4065092856468198</v>
      </c>
      <c r="N160" s="94">
        <f>'Occ T1'!H15</f>
        <v>-4.2637165066070963</v>
      </c>
    </row>
    <row r="161" spans="12:14" x14ac:dyDescent="0.2">
      <c r="L161" s="10" t="str">
        <f>name!E12</f>
        <v>Elementary occupations</v>
      </c>
      <c r="M161" s="94">
        <f>'Occ T1'!D16-'Occ T1'!B16</f>
        <v>-18.483835347751452</v>
      </c>
      <c r="N161" s="94">
        <f>'Occ T1'!H16</f>
        <v>-3.3497034236874157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47.934000000000651</v>
      </c>
      <c r="N163" s="94">
        <f>'Occ T1'!H18</f>
        <v>43.262999999998897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Derbyshire and Nottinghamshire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82.53280272231649</v>
      </c>
      <c r="N5" s="87">
        <f>SUM(N6:N7)</f>
        <v>90.426678812623351</v>
      </c>
      <c r="O5" s="87">
        <f t="shared" ref="O5:AL5" si="1">SUM(O6:O7)</f>
        <v>94.107693419639261</v>
      </c>
      <c r="P5" s="87">
        <f t="shared" si="1"/>
        <v>91.16748365100446</v>
      </c>
      <c r="Q5" s="87">
        <f t="shared" si="1"/>
        <v>93.58665038751559</v>
      </c>
      <c r="R5" s="87">
        <f t="shared" si="1"/>
        <v>96.85949585938404</v>
      </c>
      <c r="S5" s="87">
        <f t="shared" si="1"/>
        <v>100.22311031262305</v>
      </c>
      <c r="T5" s="87">
        <f t="shared" si="1"/>
        <v>102.60151090419818</v>
      </c>
      <c r="U5" s="87">
        <f t="shared" si="1"/>
        <v>103.86513581307058</v>
      </c>
      <c r="V5" s="87">
        <f t="shared" si="1"/>
        <v>113.22775569967905</v>
      </c>
      <c r="W5" s="87">
        <f t="shared" si="1"/>
        <v>117.83400912479775</v>
      </c>
      <c r="X5" s="87">
        <f t="shared" si="1"/>
        <v>106.18610132040475</v>
      </c>
      <c r="Y5" s="87">
        <f t="shared" si="1"/>
        <v>107.02004191890066</v>
      </c>
      <c r="Z5" s="87">
        <f t="shared" si="1"/>
        <v>107.98106708222475</v>
      </c>
      <c r="AA5" s="87">
        <f t="shared" si="1"/>
        <v>109.1447727715522</v>
      </c>
      <c r="AB5" s="87">
        <f t="shared" si="1"/>
        <v>110.11902832789228</v>
      </c>
      <c r="AC5" s="87">
        <f t="shared" si="1"/>
        <v>111.05418268613178</v>
      </c>
      <c r="AD5" s="87">
        <f t="shared" si="1"/>
        <v>111.99965527087319</v>
      </c>
      <c r="AE5" s="87">
        <f t="shared" si="1"/>
        <v>112.9353677313558</v>
      </c>
      <c r="AF5" s="87">
        <f t="shared" si="1"/>
        <v>113.86799147946009</v>
      </c>
      <c r="AG5" s="87">
        <f t="shared" si="1"/>
        <v>114.8576425270961</v>
      </c>
      <c r="AH5" s="87">
        <f t="shared" si="1"/>
        <v>115.86153493474342</v>
      </c>
      <c r="AI5" s="87">
        <f t="shared" si="1"/>
        <v>116.83017390284328</v>
      </c>
      <c r="AJ5" s="87">
        <f t="shared" si="1"/>
        <v>117.80017239947601</v>
      </c>
      <c r="AK5" s="87">
        <f t="shared" si="1"/>
        <v>118.80262148125405</v>
      </c>
      <c r="AL5" s="87">
        <f t="shared" si="1"/>
        <v>119.84119402194415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55.479523263870298</v>
      </c>
      <c r="N6" s="11">
        <v>60.801666565551159</v>
      </c>
      <c r="O6" s="11">
        <v>63.174718040116701</v>
      </c>
      <c r="P6" s="11">
        <v>61.289313850804433</v>
      </c>
      <c r="Q6" s="11">
        <v>61.102466265710042</v>
      </c>
      <c r="R6" s="11">
        <v>65.405732437443106</v>
      </c>
      <c r="S6" s="11">
        <v>69.818549912870054</v>
      </c>
      <c r="T6" s="11">
        <v>71.166119509654294</v>
      </c>
      <c r="U6" s="11">
        <v>72.933029958003758</v>
      </c>
      <c r="V6" s="11">
        <v>78.52251717868927</v>
      </c>
      <c r="W6" s="11">
        <v>81.745688102073004</v>
      </c>
      <c r="X6" s="11">
        <v>70.730755055038472</v>
      </c>
      <c r="Y6" s="11">
        <v>71.240442253335942</v>
      </c>
      <c r="Z6" s="11">
        <v>71.831030537791335</v>
      </c>
      <c r="AA6" s="11">
        <v>72.535391496924035</v>
      </c>
      <c r="AB6" s="11">
        <v>73.121991836882572</v>
      </c>
      <c r="AC6" s="11">
        <v>73.681243271518497</v>
      </c>
      <c r="AD6" s="11">
        <v>74.232381145823609</v>
      </c>
      <c r="AE6" s="11">
        <v>74.783944682154996</v>
      </c>
      <c r="AF6" s="11">
        <v>75.341834266268663</v>
      </c>
      <c r="AG6" s="11">
        <v>75.93785610902215</v>
      </c>
      <c r="AH6" s="11">
        <v>76.525826200818727</v>
      </c>
      <c r="AI6" s="11">
        <v>77.094348474250609</v>
      </c>
      <c r="AJ6" s="11">
        <v>77.663392693470314</v>
      </c>
      <c r="AK6" s="11">
        <v>78.264179182093869</v>
      </c>
      <c r="AL6" s="11">
        <v>78.885421015978395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27.053279458446195</v>
      </c>
      <c r="N7" s="11">
        <v>29.625012247072185</v>
      </c>
      <c r="O7" s="11">
        <v>30.932975379522556</v>
      </c>
      <c r="P7" s="11">
        <v>29.878169800200027</v>
      </c>
      <c r="Q7" s="11">
        <v>32.484184121805555</v>
      </c>
      <c r="R7" s="11">
        <v>31.453763421940938</v>
      </c>
      <c r="S7" s="11">
        <v>30.404560399752992</v>
      </c>
      <c r="T7" s="11">
        <v>31.435391394543885</v>
      </c>
      <c r="U7" s="11">
        <v>30.932105855066826</v>
      </c>
      <c r="V7" s="11">
        <v>34.705238520989774</v>
      </c>
      <c r="W7" s="11">
        <v>36.088321022724749</v>
      </c>
      <c r="X7" s="11">
        <v>35.455346265366273</v>
      </c>
      <c r="Y7" s="11">
        <v>35.779599665564717</v>
      </c>
      <c r="Z7" s="11">
        <v>36.150036544433419</v>
      </c>
      <c r="AA7" s="11">
        <v>36.60938127462817</v>
      </c>
      <c r="AB7" s="11">
        <v>36.997036491009709</v>
      </c>
      <c r="AC7" s="11">
        <v>37.372939414613285</v>
      </c>
      <c r="AD7" s="11">
        <v>37.767274125049582</v>
      </c>
      <c r="AE7" s="11">
        <v>38.151423049200794</v>
      </c>
      <c r="AF7" s="11">
        <v>38.526157213191425</v>
      </c>
      <c r="AG7" s="11">
        <v>38.919786418073954</v>
      </c>
      <c r="AH7" s="11">
        <v>39.335708733924683</v>
      </c>
      <c r="AI7" s="11">
        <v>39.735825428592669</v>
      </c>
      <c r="AJ7" s="11">
        <v>40.136779706005697</v>
      </c>
      <c r="AK7" s="11">
        <v>40.538442299160181</v>
      </c>
      <c r="AL7" s="11">
        <v>40.955773005965753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180.97099003734675</v>
      </c>
      <c r="N9" s="87">
        <f>SUM(N10:N13)</f>
        <v>178.835471521134</v>
      </c>
      <c r="O9" s="87">
        <f t="shared" ref="O9:AL9" si="3">SUM(O10:O13)</f>
        <v>181.05296554137072</v>
      </c>
      <c r="P9" s="87">
        <f t="shared" si="3"/>
        <v>177.9891169064274</v>
      </c>
      <c r="Q9" s="87">
        <f t="shared" si="3"/>
        <v>189.37616944906716</v>
      </c>
      <c r="R9" s="87">
        <f t="shared" si="3"/>
        <v>185.73513827790165</v>
      </c>
      <c r="S9" s="87">
        <f t="shared" si="3"/>
        <v>196.49969323122065</v>
      </c>
      <c r="T9" s="87">
        <f t="shared" si="3"/>
        <v>194.5030953285505</v>
      </c>
      <c r="U9" s="87">
        <f t="shared" si="3"/>
        <v>205.34883289335278</v>
      </c>
      <c r="V9" s="87">
        <f t="shared" si="3"/>
        <v>216.33109991310613</v>
      </c>
      <c r="W9" s="87">
        <f t="shared" si="3"/>
        <v>229.75843444949982</v>
      </c>
      <c r="X9" s="87">
        <f t="shared" si="3"/>
        <v>234.42117354795715</v>
      </c>
      <c r="Y9" s="87">
        <f t="shared" si="3"/>
        <v>236.14198554933827</v>
      </c>
      <c r="Z9" s="87">
        <f t="shared" si="3"/>
        <v>238.70221209848958</v>
      </c>
      <c r="AA9" s="87">
        <f t="shared" si="3"/>
        <v>241.62474662493327</v>
      </c>
      <c r="AB9" s="87">
        <f t="shared" si="3"/>
        <v>244.12058558510174</v>
      </c>
      <c r="AC9" s="87">
        <f t="shared" si="3"/>
        <v>246.52459300138915</v>
      </c>
      <c r="AD9" s="87">
        <f t="shared" si="3"/>
        <v>248.89696764977884</v>
      </c>
      <c r="AE9" s="87">
        <f t="shared" si="3"/>
        <v>251.34454258795751</v>
      </c>
      <c r="AF9" s="87">
        <f t="shared" si="3"/>
        <v>253.7719300423831</v>
      </c>
      <c r="AG9" s="87">
        <f t="shared" si="3"/>
        <v>256.33819123853118</v>
      </c>
      <c r="AH9" s="87">
        <f t="shared" si="3"/>
        <v>258.8518147756136</v>
      </c>
      <c r="AI9" s="87">
        <f t="shared" si="3"/>
        <v>261.27992563833197</v>
      </c>
      <c r="AJ9" s="87">
        <f t="shared" si="3"/>
        <v>263.71258384513982</v>
      </c>
      <c r="AK9" s="87">
        <f t="shared" si="3"/>
        <v>266.15608274855708</v>
      </c>
      <c r="AL9" s="87">
        <f t="shared" si="3"/>
        <v>268.68397674250622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51.929719928945708</v>
      </c>
      <c r="N10" s="11">
        <v>48.736319877470088</v>
      </c>
      <c r="O10" s="11">
        <v>49.915418383132987</v>
      </c>
      <c r="P10" s="11">
        <v>49.533926623686241</v>
      </c>
      <c r="Q10" s="11">
        <v>53.141975213556535</v>
      </c>
      <c r="R10" s="11">
        <v>54.742143590962762</v>
      </c>
      <c r="S10" s="11">
        <v>56.627331935640704</v>
      </c>
      <c r="T10" s="11">
        <v>55.983074649025198</v>
      </c>
      <c r="U10" s="11">
        <v>61.519707656283465</v>
      </c>
      <c r="V10" s="11">
        <v>64.866613137971569</v>
      </c>
      <c r="W10" s="11">
        <v>67.856522581080796</v>
      </c>
      <c r="X10" s="11">
        <v>78.130902116567981</v>
      </c>
      <c r="Y10" s="11">
        <v>79.152285494680129</v>
      </c>
      <c r="Z10" s="11">
        <v>80.377639845374759</v>
      </c>
      <c r="AA10" s="11">
        <v>81.697921943066149</v>
      </c>
      <c r="AB10" s="11">
        <v>82.88259344425154</v>
      </c>
      <c r="AC10" s="11">
        <v>84.024966387650991</v>
      </c>
      <c r="AD10" s="11">
        <v>85.140396725293115</v>
      </c>
      <c r="AE10" s="11">
        <v>86.300569155801853</v>
      </c>
      <c r="AF10" s="11">
        <v>87.45933665677569</v>
      </c>
      <c r="AG10" s="11">
        <v>88.660661924467632</v>
      </c>
      <c r="AH10" s="11">
        <v>89.855783763541268</v>
      </c>
      <c r="AI10" s="11">
        <v>91.041423349721285</v>
      </c>
      <c r="AJ10" s="11">
        <v>92.22473701142323</v>
      </c>
      <c r="AK10" s="11">
        <v>93.418226145114971</v>
      </c>
      <c r="AL10" s="11">
        <v>94.63987100285695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37.471238443387648</v>
      </c>
      <c r="N11" s="11">
        <v>39.971191481370575</v>
      </c>
      <c r="O11" s="11">
        <v>41.014837238159714</v>
      </c>
      <c r="P11" s="11">
        <v>39.750634013475938</v>
      </c>
      <c r="Q11" s="11">
        <v>41.800882830839704</v>
      </c>
      <c r="R11" s="11">
        <v>40.533681161571707</v>
      </c>
      <c r="S11" s="11">
        <v>43.639580121749226</v>
      </c>
      <c r="T11" s="11">
        <v>46.21507623156446</v>
      </c>
      <c r="U11" s="11">
        <v>46.09830806870935</v>
      </c>
      <c r="V11" s="11">
        <v>47.151507478384062</v>
      </c>
      <c r="W11" s="11">
        <v>47.169330464029798</v>
      </c>
      <c r="X11" s="11">
        <v>44.981733290630665</v>
      </c>
      <c r="Y11" s="11">
        <v>45.316541799492541</v>
      </c>
      <c r="Z11" s="11">
        <v>45.759200264455401</v>
      </c>
      <c r="AA11" s="11">
        <v>46.251522662656896</v>
      </c>
      <c r="AB11" s="11">
        <v>46.633027390301301</v>
      </c>
      <c r="AC11" s="11">
        <v>46.976126563072199</v>
      </c>
      <c r="AD11" s="11">
        <v>47.363028773051191</v>
      </c>
      <c r="AE11" s="11">
        <v>47.7376806851141</v>
      </c>
      <c r="AF11" s="11">
        <v>48.058770125180118</v>
      </c>
      <c r="AG11" s="11">
        <v>48.410243838121403</v>
      </c>
      <c r="AH11" s="11">
        <v>48.738509554384059</v>
      </c>
      <c r="AI11" s="11">
        <v>49.069659398185273</v>
      </c>
      <c r="AJ11" s="11">
        <v>49.389354301151407</v>
      </c>
      <c r="AK11" s="11">
        <v>49.696155047208357</v>
      </c>
      <c r="AL11" s="11">
        <v>50.048115583274047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37.36784806758439</v>
      </c>
      <c r="N12" s="11">
        <v>38.564211782547915</v>
      </c>
      <c r="O12" s="11">
        <v>39.91544635264929</v>
      </c>
      <c r="P12" s="11">
        <v>37.508001667625287</v>
      </c>
      <c r="Q12" s="11">
        <v>38.966689551131289</v>
      </c>
      <c r="R12" s="11">
        <v>37.875357259923994</v>
      </c>
      <c r="S12" s="11">
        <v>38.998302953621433</v>
      </c>
      <c r="T12" s="11">
        <v>36.971725228413796</v>
      </c>
      <c r="U12" s="11">
        <v>38.33481784216594</v>
      </c>
      <c r="V12" s="11">
        <v>40.735926708189069</v>
      </c>
      <c r="W12" s="11">
        <v>42.566838149257173</v>
      </c>
      <c r="X12" s="11">
        <v>39.620993458550601</v>
      </c>
      <c r="Y12" s="11">
        <v>39.32149301425757</v>
      </c>
      <c r="Z12" s="11">
        <v>39.343069881575666</v>
      </c>
      <c r="AA12" s="11">
        <v>39.448496265903422</v>
      </c>
      <c r="AB12" s="11">
        <v>39.517837251171656</v>
      </c>
      <c r="AC12" s="11">
        <v>39.596529151285885</v>
      </c>
      <c r="AD12" s="11">
        <v>39.660183959273375</v>
      </c>
      <c r="AE12" s="11">
        <v>39.751037857831278</v>
      </c>
      <c r="AF12" s="11">
        <v>39.860286381366599</v>
      </c>
      <c r="AG12" s="11">
        <v>40.004815977955097</v>
      </c>
      <c r="AH12" s="11">
        <v>40.106977961322791</v>
      </c>
      <c r="AI12" s="11">
        <v>40.190697273321575</v>
      </c>
      <c r="AJ12" s="11">
        <v>40.277489302629533</v>
      </c>
      <c r="AK12" s="11">
        <v>40.362487171700614</v>
      </c>
      <c r="AL12" s="11">
        <v>40.45004660456982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54.202183597429013</v>
      </c>
      <c r="N13" s="11">
        <v>51.563748379745412</v>
      </c>
      <c r="O13" s="11">
        <v>50.207263567428718</v>
      </c>
      <c r="P13" s="11">
        <v>51.196554601639939</v>
      </c>
      <c r="Q13" s="11">
        <v>55.466621853539642</v>
      </c>
      <c r="R13" s="11">
        <v>52.583956265443184</v>
      </c>
      <c r="S13" s="11">
        <v>57.234478220209269</v>
      </c>
      <c r="T13" s="11">
        <v>55.333219219547054</v>
      </c>
      <c r="U13" s="11">
        <v>59.395999326194023</v>
      </c>
      <c r="V13" s="11">
        <v>63.577052588561436</v>
      </c>
      <c r="W13" s="11">
        <v>72.165743255132028</v>
      </c>
      <c r="X13" s="11">
        <v>71.687544682207914</v>
      </c>
      <c r="Y13" s="11">
        <v>72.351665240908034</v>
      </c>
      <c r="Z13" s="11">
        <v>73.222302107083749</v>
      </c>
      <c r="AA13" s="11">
        <v>74.226805753306806</v>
      </c>
      <c r="AB13" s="11">
        <v>75.08712749937726</v>
      </c>
      <c r="AC13" s="11">
        <v>75.926970899380052</v>
      </c>
      <c r="AD13" s="11">
        <v>76.733358192161162</v>
      </c>
      <c r="AE13" s="11">
        <v>77.555254889210275</v>
      </c>
      <c r="AF13" s="11">
        <v>78.393536879060719</v>
      </c>
      <c r="AG13" s="11">
        <v>79.262469497987013</v>
      </c>
      <c r="AH13" s="11">
        <v>80.150543496365486</v>
      </c>
      <c r="AI13" s="11">
        <v>80.978145617103877</v>
      </c>
      <c r="AJ13" s="11">
        <v>81.821003229935641</v>
      </c>
      <c r="AK13" s="11">
        <v>82.67921438453314</v>
      </c>
      <c r="AL13" s="11">
        <v>83.545943551805422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109.90484172624028</v>
      </c>
      <c r="N15" s="87">
        <f>SUM(N16:N20)</f>
        <v>113.75594967283067</v>
      </c>
      <c r="O15" s="87">
        <f t="shared" ref="O15:AL15" si="5">SUM(O16:O20)</f>
        <v>117.38372296933969</v>
      </c>
      <c r="P15" s="87">
        <f t="shared" si="5"/>
        <v>111.31253232348494</v>
      </c>
      <c r="Q15" s="87">
        <f t="shared" si="5"/>
        <v>116.53245452600251</v>
      </c>
      <c r="R15" s="87">
        <f t="shared" si="5"/>
        <v>118.41299900454126</v>
      </c>
      <c r="S15" s="87">
        <f t="shared" si="5"/>
        <v>120.29587646527784</v>
      </c>
      <c r="T15" s="87">
        <f t="shared" si="5"/>
        <v>122.56984525939406</v>
      </c>
      <c r="U15" s="87">
        <f t="shared" si="5"/>
        <v>124.0180036039647</v>
      </c>
      <c r="V15" s="87">
        <f t="shared" si="5"/>
        <v>127.6266872025175</v>
      </c>
      <c r="W15" s="87">
        <f t="shared" si="5"/>
        <v>134.44018585012353</v>
      </c>
      <c r="X15" s="87">
        <f t="shared" si="5"/>
        <v>135.89662743676064</v>
      </c>
      <c r="Y15" s="87">
        <f t="shared" si="5"/>
        <v>136.88370763608179</v>
      </c>
      <c r="Z15" s="87">
        <f t="shared" si="5"/>
        <v>138.22095458076518</v>
      </c>
      <c r="AA15" s="87">
        <f t="shared" si="5"/>
        <v>139.84793498336217</v>
      </c>
      <c r="AB15" s="87">
        <f t="shared" si="5"/>
        <v>141.15300094407723</v>
      </c>
      <c r="AC15" s="87">
        <f t="shared" si="5"/>
        <v>142.3671711250766</v>
      </c>
      <c r="AD15" s="87">
        <f t="shared" si="5"/>
        <v>143.52228092815551</v>
      </c>
      <c r="AE15" s="87">
        <f t="shared" si="5"/>
        <v>144.62739261163918</v>
      </c>
      <c r="AF15" s="87">
        <f t="shared" si="5"/>
        <v>145.74982941916187</v>
      </c>
      <c r="AG15" s="87">
        <f t="shared" si="5"/>
        <v>146.97017833484517</v>
      </c>
      <c r="AH15" s="87">
        <f t="shared" si="5"/>
        <v>148.21726929859267</v>
      </c>
      <c r="AI15" s="87">
        <f t="shared" si="5"/>
        <v>149.3810595330624</v>
      </c>
      <c r="AJ15" s="87">
        <f t="shared" si="5"/>
        <v>150.57719697285722</v>
      </c>
      <c r="AK15" s="87">
        <f t="shared" si="5"/>
        <v>151.80367234949</v>
      </c>
      <c r="AL15" s="87">
        <f t="shared" si="5"/>
        <v>153.06069383042296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17.766207288805774</v>
      </c>
      <c r="N16" s="11">
        <v>16.84346788363359</v>
      </c>
      <c r="O16" s="11">
        <v>17.622352154684279</v>
      </c>
      <c r="P16" s="11">
        <v>17.536469776320917</v>
      </c>
      <c r="Q16" s="11">
        <v>16.810393559720893</v>
      </c>
      <c r="R16" s="11">
        <v>16.699365855338669</v>
      </c>
      <c r="S16" s="11">
        <v>17.51334310054688</v>
      </c>
      <c r="T16" s="11">
        <v>19.151358919524995</v>
      </c>
      <c r="U16" s="11">
        <v>20.11967340446293</v>
      </c>
      <c r="V16" s="11">
        <v>20.047929668219702</v>
      </c>
      <c r="W16" s="11">
        <v>22.046448710871378</v>
      </c>
      <c r="X16" s="11">
        <v>19.75527451786407</v>
      </c>
      <c r="Y16" s="11">
        <v>19.885128174490116</v>
      </c>
      <c r="Z16" s="11">
        <v>20.041577799112424</v>
      </c>
      <c r="AA16" s="11">
        <v>20.230249798230119</v>
      </c>
      <c r="AB16" s="11">
        <v>20.392653032119075</v>
      </c>
      <c r="AC16" s="11">
        <v>20.543628612320635</v>
      </c>
      <c r="AD16" s="11">
        <v>20.673937057037584</v>
      </c>
      <c r="AE16" s="11">
        <v>20.79832672048548</v>
      </c>
      <c r="AF16" s="11">
        <v>20.917154333239644</v>
      </c>
      <c r="AG16" s="11">
        <v>21.070856708988849</v>
      </c>
      <c r="AH16" s="11">
        <v>21.221427928405635</v>
      </c>
      <c r="AI16" s="11">
        <v>21.37828186957427</v>
      </c>
      <c r="AJ16" s="11">
        <v>21.548870592381117</v>
      </c>
      <c r="AK16" s="11">
        <v>21.713492451008783</v>
      </c>
      <c r="AL16" s="11">
        <v>21.888646381403721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14.198784358593388</v>
      </c>
      <c r="N17" s="11">
        <v>18.520177220534336</v>
      </c>
      <c r="O17" s="11">
        <v>18.437039650957455</v>
      </c>
      <c r="P17" s="11">
        <v>17.490723672809509</v>
      </c>
      <c r="Q17" s="11">
        <v>18.350575879857342</v>
      </c>
      <c r="R17" s="11">
        <v>17.982129557731106</v>
      </c>
      <c r="S17" s="11">
        <v>18.889848325381813</v>
      </c>
      <c r="T17" s="11">
        <v>19.175797442451078</v>
      </c>
      <c r="U17" s="11">
        <v>20.939462040640048</v>
      </c>
      <c r="V17" s="11">
        <v>20.706799038480195</v>
      </c>
      <c r="W17" s="11">
        <v>20.98615228930656</v>
      </c>
      <c r="X17" s="11">
        <v>30.817632626259019</v>
      </c>
      <c r="Y17" s="11">
        <v>31.389437648800168</v>
      </c>
      <c r="Z17" s="11">
        <v>32.036264865153143</v>
      </c>
      <c r="AA17" s="11">
        <v>32.72222938164515</v>
      </c>
      <c r="AB17" s="11">
        <v>33.342596659286016</v>
      </c>
      <c r="AC17" s="11">
        <v>33.928354763500828</v>
      </c>
      <c r="AD17" s="11">
        <v>34.517043002939388</v>
      </c>
      <c r="AE17" s="11">
        <v>35.078406238708155</v>
      </c>
      <c r="AF17" s="11">
        <v>35.655777916701084</v>
      </c>
      <c r="AG17" s="11">
        <v>36.287442269542019</v>
      </c>
      <c r="AH17" s="11">
        <v>36.939787500890638</v>
      </c>
      <c r="AI17" s="11">
        <v>37.539490854701</v>
      </c>
      <c r="AJ17" s="11">
        <v>38.12158186492897</v>
      </c>
      <c r="AK17" s="11">
        <v>38.710828976714183</v>
      </c>
      <c r="AL17" s="11">
        <v>39.293992840261517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12.747647734028652</v>
      </c>
      <c r="N18" s="11">
        <v>14.249578664570352</v>
      </c>
      <c r="O18" s="11">
        <v>14.396989053367854</v>
      </c>
      <c r="P18" s="11">
        <v>12.457749670364315</v>
      </c>
      <c r="Q18" s="11">
        <v>12.99588569092062</v>
      </c>
      <c r="R18" s="11">
        <v>12.948957502687925</v>
      </c>
      <c r="S18" s="11">
        <v>13.509900939098751</v>
      </c>
      <c r="T18" s="11">
        <v>12.503263232328225</v>
      </c>
      <c r="U18" s="11">
        <v>12.532293640609499</v>
      </c>
      <c r="V18" s="11">
        <v>12.664595987521416</v>
      </c>
      <c r="W18" s="11">
        <v>13.231148018184907</v>
      </c>
      <c r="X18" s="11">
        <v>10.968240184627687</v>
      </c>
      <c r="Y18" s="11">
        <v>11.118357140888206</v>
      </c>
      <c r="Z18" s="11">
        <v>11.261573726453568</v>
      </c>
      <c r="AA18" s="11">
        <v>11.435161398358632</v>
      </c>
      <c r="AB18" s="11">
        <v>11.529882172005617</v>
      </c>
      <c r="AC18" s="11">
        <v>11.618595941222518</v>
      </c>
      <c r="AD18" s="11">
        <v>11.705062508004119</v>
      </c>
      <c r="AE18" s="11">
        <v>11.780943605756244</v>
      </c>
      <c r="AF18" s="11">
        <v>11.854985732456818</v>
      </c>
      <c r="AG18" s="11">
        <v>11.916162294367732</v>
      </c>
      <c r="AH18" s="11">
        <v>11.967086141812304</v>
      </c>
      <c r="AI18" s="11">
        <v>12.013978349494835</v>
      </c>
      <c r="AJ18" s="11">
        <v>12.083572872435516</v>
      </c>
      <c r="AK18" s="11">
        <v>12.156203763677176</v>
      </c>
      <c r="AL18" s="11">
        <v>12.228567660125414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10.032357156332019</v>
      </c>
      <c r="N19" s="11">
        <v>12.504621578342416</v>
      </c>
      <c r="O19" s="11">
        <v>13.103397368980881</v>
      </c>
      <c r="P19" s="11">
        <v>12.267401381275805</v>
      </c>
      <c r="Q19" s="11">
        <v>12.916178679790155</v>
      </c>
      <c r="R19" s="11">
        <v>14.68302041818391</v>
      </c>
      <c r="S19" s="11">
        <v>14.488843819613297</v>
      </c>
      <c r="T19" s="11">
        <v>15.604105370075541</v>
      </c>
      <c r="U19" s="11">
        <v>13.873578878469997</v>
      </c>
      <c r="V19" s="11">
        <v>14.270433344174771</v>
      </c>
      <c r="W19" s="11">
        <v>14.829533790654308</v>
      </c>
      <c r="X19" s="11">
        <v>12.619206984953385</v>
      </c>
      <c r="Y19" s="11">
        <v>12.466326141271209</v>
      </c>
      <c r="Z19" s="11">
        <v>12.47451429397011</v>
      </c>
      <c r="AA19" s="11">
        <v>12.573838605481946</v>
      </c>
      <c r="AB19" s="11">
        <v>12.658339473943224</v>
      </c>
      <c r="AC19" s="11">
        <v>12.727302574772287</v>
      </c>
      <c r="AD19" s="11">
        <v>12.784830722713115</v>
      </c>
      <c r="AE19" s="11">
        <v>12.852674526296259</v>
      </c>
      <c r="AF19" s="11">
        <v>12.924144669185166</v>
      </c>
      <c r="AG19" s="11">
        <v>13.001221459717504</v>
      </c>
      <c r="AH19" s="11">
        <v>13.095932134308656</v>
      </c>
      <c r="AI19" s="11">
        <v>13.167529783439798</v>
      </c>
      <c r="AJ19" s="11">
        <v>13.231215831203036</v>
      </c>
      <c r="AK19" s="11">
        <v>13.30089932063265</v>
      </c>
      <c r="AL19" s="11">
        <v>13.36901659840475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55.159845188480446</v>
      </c>
      <c r="N20" s="11">
        <v>51.638104325749978</v>
      </c>
      <c r="O20" s="11">
        <v>53.823944741349209</v>
      </c>
      <c r="P20" s="11">
        <v>51.560187822714404</v>
      </c>
      <c r="Q20" s="11">
        <v>55.459420715713492</v>
      </c>
      <c r="R20" s="11">
        <v>56.099525670599647</v>
      </c>
      <c r="S20" s="11">
        <v>55.893940280637089</v>
      </c>
      <c r="T20" s="11">
        <v>56.135320295014225</v>
      </c>
      <c r="U20" s="11">
        <v>56.552995639782225</v>
      </c>
      <c r="V20" s="11">
        <v>59.936929164121423</v>
      </c>
      <c r="W20" s="11">
        <v>63.346903041106366</v>
      </c>
      <c r="X20" s="11">
        <v>61.736273123056485</v>
      </c>
      <c r="Y20" s="11">
        <v>62.024458530632103</v>
      </c>
      <c r="Z20" s="11">
        <v>62.407023896075934</v>
      </c>
      <c r="AA20" s="11">
        <v>62.886455799646313</v>
      </c>
      <c r="AB20" s="11">
        <v>63.229529606723318</v>
      </c>
      <c r="AC20" s="11">
        <v>63.549289233260318</v>
      </c>
      <c r="AD20" s="11">
        <v>63.841407637461316</v>
      </c>
      <c r="AE20" s="11">
        <v>64.117041520393045</v>
      </c>
      <c r="AF20" s="11">
        <v>64.397766767579142</v>
      </c>
      <c r="AG20" s="11">
        <v>64.694495602229068</v>
      </c>
      <c r="AH20" s="11">
        <v>64.993035593175421</v>
      </c>
      <c r="AI20" s="11">
        <v>65.281778675852507</v>
      </c>
      <c r="AJ20" s="11">
        <v>65.591955811908605</v>
      </c>
      <c r="AK20" s="11">
        <v>65.922247837457192</v>
      </c>
      <c r="AL20" s="11">
        <v>66.28047035022756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108.64448343945911</v>
      </c>
      <c r="N22" s="87">
        <f>SUM(N23:N24)</f>
        <v>109.29799123655076</v>
      </c>
      <c r="O22" s="87">
        <f t="shared" ref="O22:AL22" si="7">SUM(O23:O24)</f>
        <v>110.44689644528981</v>
      </c>
      <c r="P22" s="87">
        <f t="shared" si="7"/>
        <v>107.36466114702664</v>
      </c>
      <c r="Q22" s="87">
        <f t="shared" si="7"/>
        <v>109.52656959970727</v>
      </c>
      <c r="R22" s="87">
        <f t="shared" si="7"/>
        <v>111.07370929879292</v>
      </c>
      <c r="S22" s="87">
        <f t="shared" si="7"/>
        <v>107.26334812754635</v>
      </c>
      <c r="T22" s="87">
        <f t="shared" si="7"/>
        <v>109.80939036419753</v>
      </c>
      <c r="U22" s="87">
        <f t="shared" si="7"/>
        <v>109.4656045383024</v>
      </c>
      <c r="V22" s="87">
        <f t="shared" si="7"/>
        <v>109.62654899380294</v>
      </c>
      <c r="W22" s="87">
        <f t="shared" si="7"/>
        <v>113.18663106475432</v>
      </c>
      <c r="X22" s="87">
        <f t="shared" si="7"/>
        <v>114.71387919677072</v>
      </c>
      <c r="Y22" s="87">
        <f t="shared" si="7"/>
        <v>114.10320898463236</v>
      </c>
      <c r="Z22" s="87">
        <f t="shared" si="7"/>
        <v>113.65593797015617</v>
      </c>
      <c r="AA22" s="87">
        <f t="shared" si="7"/>
        <v>113.47997812447868</v>
      </c>
      <c r="AB22" s="87">
        <f t="shared" si="7"/>
        <v>112.95614956849838</v>
      </c>
      <c r="AC22" s="87">
        <f t="shared" si="7"/>
        <v>112.37739705298186</v>
      </c>
      <c r="AD22" s="87">
        <f t="shared" si="7"/>
        <v>111.75860113321212</v>
      </c>
      <c r="AE22" s="87">
        <f t="shared" si="7"/>
        <v>111.1434317968515</v>
      </c>
      <c r="AF22" s="87">
        <f t="shared" si="7"/>
        <v>110.45587876143279</v>
      </c>
      <c r="AG22" s="87">
        <f t="shared" si="7"/>
        <v>109.67462079996754</v>
      </c>
      <c r="AH22" s="87">
        <f t="shared" si="7"/>
        <v>108.79527135797143</v>
      </c>
      <c r="AI22" s="87">
        <f t="shared" si="7"/>
        <v>108.12870674695102</v>
      </c>
      <c r="AJ22" s="87">
        <f t="shared" si="7"/>
        <v>107.46542504483286</v>
      </c>
      <c r="AK22" s="87">
        <f t="shared" si="7"/>
        <v>106.72807543037774</v>
      </c>
      <c r="AL22" s="87">
        <f t="shared" si="7"/>
        <v>105.86940905244595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84.430805199580988</v>
      </c>
      <c r="N23" s="11">
        <v>86.468063146099482</v>
      </c>
      <c r="O23" s="11">
        <v>87.725758308550496</v>
      </c>
      <c r="P23" s="11">
        <v>83.666794628392779</v>
      </c>
      <c r="Q23" s="11">
        <v>86.043044196798462</v>
      </c>
      <c r="R23" s="11">
        <v>89.274227390294342</v>
      </c>
      <c r="S23" s="11">
        <v>86.230211027485666</v>
      </c>
      <c r="T23" s="11">
        <v>88.238003250926468</v>
      </c>
      <c r="U23" s="11">
        <v>87.276848283734452</v>
      </c>
      <c r="V23" s="11">
        <v>88.690990773778154</v>
      </c>
      <c r="W23" s="11">
        <v>92.543540887184676</v>
      </c>
      <c r="X23" s="11">
        <v>94.318598607777162</v>
      </c>
      <c r="Y23" s="11">
        <v>94.066677082233738</v>
      </c>
      <c r="Z23" s="11">
        <v>93.952039244166286</v>
      </c>
      <c r="AA23" s="11">
        <v>94.036316474908148</v>
      </c>
      <c r="AB23" s="11">
        <v>93.868140082476671</v>
      </c>
      <c r="AC23" s="11">
        <v>93.694673927369664</v>
      </c>
      <c r="AD23" s="11">
        <v>93.46783743438445</v>
      </c>
      <c r="AE23" s="11">
        <v>93.185621773978397</v>
      </c>
      <c r="AF23" s="11">
        <v>92.91599291136778</v>
      </c>
      <c r="AG23" s="11">
        <v>92.714007995543511</v>
      </c>
      <c r="AH23" s="11">
        <v>92.512009549454874</v>
      </c>
      <c r="AI23" s="11">
        <v>92.3013005435579</v>
      </c>
      <c r="AJ23" s="11">
        <v>92.093686067431079</v>
      </c>
      <c r="AK23" s="11">
        <v>91.854822971674324</v>
      </c>
      <c r="AL23" s="11">
        <v>91.547617966482747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24.213678239878124</v>
      </c>
      <c r="N24" s="11">
        <v>22.829928090451279</v>
      </c>
      <c r="O24" s="11">
        <v>22.721138136739313</v>
      </c>
      <c r="P24" s="11">
        <v>23.697866518633862</v>
      </c>
      <c r="Q24" s="11">
        <v>23.483525402908814</v>
      </c>
      <c r="R24" s="11">
        <v>21.799481908498574</v>
      </c>
      <c r="S24" s="11">
        <v>21.033137100060678</v>
      </c>
      <c r="T24" s="11">
        <v>21.571387113271058</v>
      </c>
      <c r="U24" s="11">
        <v>22.188756254567945</v>
      </c>
      <c r="V24" s="11">
        <v>20.935558220024781</v>
      </c>
      <c r="W24" s="11">
        <v>20.64309017756964</v>
      </c>
      <c r="X24" s="11">
        <v>20.395280588993558</v>
      </c>
      <c r="Y24" s="11">
        <v>20.036531902398618</v>
      </c>
      <c r="Z24" s="11">
        <v>19.703898725989891</v>
      </c>
      <c r="AA24" s="11">
        <v>19.443661649570526</v>
      </c>
      <c r="AB24" s="11">
        <v>19.088009486021697</v>
      </c>
      <c r="AC24" s="11">
        <v>18.682723125612199</v>
      </c>
      <c r="AD24" s="11">
        <v>18.290763698827678</v>
      </c>
      <c r="AE24" s="11">
        <v>17.957810022873101</v>
      </c>
      <c r="AF24" s="11">
        <v>17.539885850064998</v>
      </c>
      <c r="AG24" s="11">
        <v>16.960612804424031</v>
      </c>
      <c r="AH24" s="11">
        <v>16.283261808516556</v>
      </c>
      <c r="AI24" s="11">
        <v>15.827406203393132</v>
      </c>
      <c r="AJ24" s="11">
        <v>15.371738977401776</v>
      </c>
      <c r="AK24" s="11">
        <v>14.873252458703426</v>
      </c>
      <c r="AL24" s="11">
        <v>14.321791085963206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102.20039092208775</v>
      </c>
      <c r="N26" s="87">
        <f>SUM(N27:N30)</f>
        <v>107.25273382659464</v>
      </c>
      <c r="O26" s="87">
        <f t="shared" ref="O26:AL26" si="9">SUM(O27:O30)</f>
        <v>109.17029866811541</v>
      </c>
      <c r="P26" s="87">
        <f t="shared" si="9"/>
        <v>99.859018117083536</v>
      </c>
      <c r="Q26" s="87">
        <f t="shared" si="9"/>
        <v>101.37741170037256</v>
      </c>
      <c r="R26" s="87">
        <f>SUM(R27:R30)</f>
        <v>104.88281724438893</v>
      </c>
      <c r="S26" s="87">
        <f t="shared" si="9"/>
        <v>105.35146660754219</v>
      </c>
      <c r="T26" s="87">
        <f t="shared" si="9"/>
        <v>107.30649025076988</v>
      </c>
      <c r="U26" s="87">
        <f t="shared" si="9"/>
        <v>104.3622681414322</v>
      </c>
      <c r="V26" s="87">
        <f t="shared" si="9"/>
        <v>104.38068392162022</v>
      </c>
      <c r="W26" s="87">
        <f t="shared" si="9"/>
        <v>94.443580095199778</v>
      </c>
      <c r="X26" s="87">
        <f t="shared" si="9"/>
        <v>94.744992580676097</v>
      </c>
      <c r="Y26" s="87">
        <f t="shared" si="9"/>
        <v>93.729562895134478</v>
      </c>
      <c r="Z26" s="87">
        <f t="shared" si="9"/>
        <v>92.827395131618204</v>
      </c>
      <c r="AA26" s="87">
        <f t="shared" si="9"/>
        <v>92.137001763786159</v>
      </c>
      <c r="AB26" s="87">
        <f t="shared" si="9"/>
        <v>91.45406526576285</v>
      </c>
      <c r="AC26" s="87">
        <f t="shared" si="9"/>
        <v>90.781314551079703</v>
      </c>
      <c r="AD26" s="87">
        <f t="shared" si="9"/>
        <v>90.010888736627152</v>
      </c>
      <c r="AE26" s="87">
        <f t="shared" si="9"/>
        <v>89.275376007139172</v>
      </c>
      <c r="AF26" s="87">
        <f t="shared" si="9"/>
        <v>88.543149648717176</v>
      </c>
      <c r="AG26" s="87">
        <f t="shared" si="9"/>
        <v>87.84553034089933</v>
      </c>
      <c r="AH26" s="87">
        <f t="shared" si="9"/>
        <v>87.159757143897622</v>
      </c>
      <c r="AI26" s="87">
        <f t="shared" si="9"/>
        <v>86.471507118874825</v>
      </c>
      <c r="AJ26" s="87">
        <f t="shared" si="9"/>
        <v>85.797693051962455</v>
      </c>
      <c r="AK26" s="87">
        <f t="shared" si="9"/>
        <v>85.102522313247675</v>
      </c>
      <c r="AL26" s="87">
        <f t="shared" si="9"/>
        <v>84.420974374991303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9.274616530250869</v>
      </c>
      <c r="N27" s="11">
        <v>14.184865762201907</v>
      </c>
      <c r="O27" s="11">
        <v>13.055181555986699</v>
      </c>
      <c r="P27" s="11">
        <v>10.30413740134777</v>
      </c>
      <c r="Q27" s="11">
        <v>8.781723693331621</v>
      </c>
      <c r="R27" s="11">
        <v>10.557529870129821</v>
      </c>
      <c r="S27" s="11">
        <v>11.085368176215869</v>
      </c>
      <c r="T27" s="11">
        <v>12.404402720403432</v>
      </c>
      <c r="U27" s="11">
        <v>10.081273294331863</v>
      </c>
      <c r="V27" s="11">
        <v>11.446846806964198</v>
      </c>
      <c r="W27" s="11">
        <v>13.999791318669207</v>
      </c>
      <c r="X27" s="11">
        <v>13.114526433813518</v>
      </c>
      <c r="Y27" s="11">
        <v>13.055046925914935</v>
      </c>
      <c r="Z27" s="11">
        <v>13.046136663288079</v>
      </c>
      <c r="AA27" s="11">
        <v>13.061881362550277</v>
      </c>
      <c r="AB27" s="11">
        <v>13.074026292713825</v>
      </c>
      <c r="AC27" s="11">
        <v>13.079159786890431</v>
      </c>
      <c r="AD27" s="11">
        <v>13.065383269437607</v>
      </c>
      <c r="AE27" s="11">
        <v>13.082807593498954</v>
      </c>
      <c r="AF27" s="11">
        <v>13.117013368627005</v>
      </c>
      <c r="AG27" s="11">
        <v>13.156179814466121</v>
      </c>
      <c r="AH27" s="11">
        <v>13.195642817152672</v>
      </c>
      <c r="AI27" s="11">
        <v>13.234276574671471</v>
      </c>
      <c r="AJ27" s="11">
        <v>13.28077232950902</v>
      </c>
      <c r="AK27" s="11">
        <v>13.326920380745808</v>
      </c>
      <c r="AL27" s="11">
        <v>13.374401848288365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42.747773900065766</v>
      </c>
      <c r="N28" s="11">
        <v>43.124345128684276</v>
      </c>
      <c r="O28" s="11">
        <v>44.1343432070395</v>
      </c>
      <c r="P28" s="11">
        <v>40.926838187515258</v>
      </c>
      <c r="Q28" s="11">
        <v>44.226686452812146</v>
      </c>
      <c r="R28" s="11">
        <v>44.841913188255795</v>
      </c>
      <c r="S28" s="11">
        <v>44.218997732582508</v>
      </c>
      <c r="T28" s="11">
        <v>44.937229158008982</v>
      </c>
      <c r="U28" s="11">
        <v>44.041876706081382</v>
      </c>
      <c r="V28" s="11">
        <v>45.686844205798565</v>
      </c>
      <c r="W28" s="11">
        <v>39.650021356656502</v>
      </c>
      <c r="X28" s="11">
        <v>39.596537202278263</v>
      </c>
      <c r="Y28" s="11">
        <v>39.236544943639025</v>
      </c>
      <c r="Z28" s="11">
        <v>38.897825009455794</v>
      </c>
      <c r="AA28" s="11">
        <v>38.629487268288287</v>
      </c>
      <c r="AB28" s="11">
        <v>38.35517384639013</v>
      </c>
      <c r="AC28" s="11">
        <v>38.088243283213231</v>
      </c>
      <c r="AD28" s="11">
        <v>37.799158121218234</v>
      </c>
      <c r="AE28" s="11">
        <v>37.514366405865708</v>
      </c>
      <c r="AF28" s="11">
        <v>37.230164688811563</v>
      </c>
      <c r="AG28" s="11">
        <v>36.959829366645266</v>
      </c>
      <c r="AH28" s="11">
        <v>36.677253077079413</v>
      </c>
      <c r="AI28" s="11">
        <v>36.388231603764012</v>
      </c>
      <c r="AJ28" s="11">
        <v>36.101699913510139</v>
      </c>
      <c r="AK28" s="11">
        <v>35.808327859614636</v>
      </c>
      <c r="AL28" s="11">
        <v>35.52751190285926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31.380243475647791</v>
      </c>
      <c r="N29" s="11">
        <v>30.562324706799917</v>
      </c>
      <c r="O29" s="11">
        <v>32.157529447207317</v>
      </c>
      <c r="P29" s="11">
        <v>29.0127778396037</v>
      </c>
      <c r="Q29" s="11">
        <v>29.187452211942471</v>
      </c>
      <c r="R29" s="11">
        <v>28.972854752748106</v>
      </c>
      <c r="S29" s="11">
        <v>29.659049176754767</v>
      </c>
      <c r="T29" s="11">
        <v>30.140174261191873</v>
      </c>
      <c r="U29" s="11">
        <v>30.934547929872227</v>
      </c>
      <c r="V29" s="11">
        <v>29.18819365243732</v>
      </c>
      <c r="W29" s="11">
        <v>23.404106802343456</v>
      </c>
      <c r="X29" s="11">
        <v>24.067826193047754</v>
      </c>
      <c r="Y29" s="11">
        <v>23.643643575550229</v>
      </c>
      <c r="Z29" s="11">
        <v>23.269566815792572</v>
      </c>
      <c r="AA29" s="11">
        <v>22.955079998151312</v>
      </c>
      <c r="AB29" s="11">
        <v>22.648599520279745</v>
      </c>
      <c r="AC29" s="11">
        <v>22.347908755038976</v>
      </c>
      <c r="AD29" s="11">
        <v>22.037607904434392</v>
      </c>
      <c r="AE29" s="11">
        <v>21.720082036096077</v>
      </c>
      <c r="AF29" s="11">
        <v>21.399865565410479</v>
      </c>
      <c r="AG29" s="11">
        <v>21.079907660009969</v>
      </c>
      <c r="AH29" s="11">
        <v>20.767040048547035</v>
      </c>
      <c r="AI29" s="11">
        <v>20.462468942796477</v>
      </c>
      <c r="AJ29" s="11">
        <v>20.164222016671538</v>
      </c>
      <c r="AK29" s="11">
        <v>19.86494409672844</v>
      </c>
      <c r="AL29" s="11">
        <v>19.567736789990899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18.797757016123327</v>
      </c>
      <c r="N30" s="11">
        <v>19.381198228908524</v>
      </c>
      <c r="O30" s="11">
        <v>19.823244457881881</v>
      </c>
      <c r="P30" s="11">
        <v>19.615264688616797</v>
      </c>
      <c r="Q30" s="11">
        <v>19.181549342286331</v>
      </c>
      <c r="R30" s="11">
        <v>20.510519433255208</v>
      </c>
      <c r="S30" s="11">
        <v>20.388051521989063</v>
      </c>
      <c r="T30" s="11">
        <v>19.824684111165588</v>
      </c>
      <c r="U30" s="11">
        <v>19.304570211146725</v>
      </c>
      <c r="V30" s="11">
        <v>18.058799256420127</v>
      </c>
      <c r="W30" s="11">
        <v>17.389660617530623</v>
      </c>
      <c r="X30" s="11">
        <v>17.966102751536567</v>
      </c>
      <c r="Y30" s="11">
        <v>17.794327450030298</v>
      </c>
      <c r="Z30" s="11">
        <v>17.613866643081771</v>
      </c>
      <c r="AA30" s="11">
        <v>17.490553134796283</v>
      </c>
      <c r="AB30" s="11">
        <v>17.376265606379153</v>
      </c>
      <c r="AC30" s="11">
        <v>17.266002725937064</v>
      </c>
      <c r="AD30" s="11">
        <v>17.108739441536908</v>
      </c>
      <c r="AE30" s="11">
        <v>16.958119971678428</v>
      </c>
      <c r="AF30" s="11">
        <v>16.796106025868127</v>
      </c>
      <c r="AG30" s="11">
        <v>16.649613499777967</v>
      </c>
      <c r="AH30" s="11">
        <v>16.519821201118503</v>
      </c>
      <c r="AI30" s="11">
        <v>16.386529997642864</v>
      </c>
      <c r="AJ30" s="11">
        <v>16.250998792271762</v>
      </c>
      <c r="AK30" s="11">
        <v>16.102329976158803</v>
      </c>
      <c r="AL30" s="11">
        <v>15.951323833852788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110.19065318634792</v>
      </c>
      <c r="N32" s="87">
        <f t="shared" si="10"/>
        <v>110.17817234783885</v>
      </c>
      <c r="O32" s="87">
        <f t="shared" si="10"/>
        <v>112.05685169987494</v>
      </c>
      <c r="P32" s="87">
        <f t="shared" si="10"/>
        <v>113.87630994699444</v>
      </c>
      <c r="Q32" s="87">
        <f t="shared" si="10"/>
        <v>120.27628493008346</v>
      </c>
      <c r="R32" s="87">
        <f t="shared" si="10"/>
        <v>116.30449746258321</v>
      </c>
      <c r="S32" s="87">
        <f t="shared" si="10"/>
        <v>125.68475619920291</v>
      </c>
      <c r="T32" s="87">
        <f t="shared" si="10"/>
        <v>122.37209900427459</v>
      </c>
      <c r="U32" s="87">
        <f t="shared" si="10"/>
        <v>120.50826377106225</v>
      </c>
      <c r="V32" s="87">
        <f t="shared" si="10"/>
        <v>124.477200543908</v>
      </c>
      <c r="W32" s="87">
        <f t="shared" si="10"/>
        <v>119.77238250458639</v>
      </c>
      <c r="X32" s="87">
        <f t="shared" si="10"/>
        <v>118.01266092550524</v>
      </c>
      <c r="Y32" s="87">
        <f t="shared" si="10"/>
        <v>118.70926506430904</v>
      </c>
      <c r="Z32" s="87">
        <f t="shared" si="10"/>
        <v>119.67382901370884</v>
      </c>
      <c r="AA32" s="87">
        <f t="shared" si="10"/>
        <v>120.80568201580546</v>
      </c>
      <c r="AB32" s="87">
        <f t="shared" si="10"/>
        <v>121.75507671731933</v>
      </c>
      <c r="AC32" s="87">
        <f t="shared" si="10"/>
        <v>122.54074942229282</v>
      </c>
      <c r="AD32" s="87">
        <f t="shared" si="10"/>
        <v>123.26324484017169</v>
      </c>
      <c r="AE32" s="87">
        <f t="shared" ref="AE32" si="11">SUM(AE33:AE35)</f>
        <v>123.92970322962783</v>
      </c>
      <c r="AF32" s="87">
        <f t="shared" ref="AF32" si="12">SUM(AF33:AF35)</f>
        <v>124.59820239536499</v>
      </c>
      <c r="AG32" s="87">
        <f t="shared" ref="AG32" si="13">SUM(AG33:AG35)</f>
        <v>125.2784160416201</v>
      </c>
      <c r="AH32" s="87">
        <f t="shared" ref="AH32" si="14">SUM(AH33:AH35)</f>
        <v>125.97793395815192</v>
      </c>
      <c r="AI32" s="87">
        <f t="shared" ref="AI32" si="15">SUM(AI33:AI35)</f>
        <v>126.68906688901978</v>
      </c>
      <c r="AJ32" s="87">
        <f t="shared" ref="AJ32" si="16">SUM(AJ33:AJ35)</f>
        <v>127.39466137263697</v>
      </c>
      <c r="AK32" s="87">
        <f t="shared" ref="AK32" si="17">SUM(AK33:AK35)</f>
        <v>128.10931339284059</v>
      </c>
      <c r="AL32" s="87">
        <f t="shared" ref="AL32" si="18">SUM(AL33:AL35)</f>
        <v>128.82655181365288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86.450485235159661</v>
      </c>
      <c r="N33" s="11">
        <v>85.009306962411813</v>
      </c>
      <c r="O33" s="11">
        <v>87.554417827332173</v>
      </c>
      <c r="P33" s="11">
        <v>87.022852817442896</v>
      </c>
      <c r="Q33" s="11">
        <v>93.337703431068675</v>
      </c>
      <c r="R33" s="11">
        <v>93.325206557116317</v>
      </c>
      <c r="S33" s="11">
        <v>97.127459540761905</v>
      </c>
      <c r="T33" s="11">
        <v>98.054882380451801</v>
      </c>
      <c r="U33" s="11">
        <v>95.844245799392539</v>
      </c>
      <c r="V33" s="11">
        <v>96.125434681926123</v>
      </c>
      <c r="W33" s="11">
        <v>92.49940933533253</v>
      </c>
      <c r="X33" s="11">
        <v>92.886144668763734</v>
      </c>
      <c r="Y33" s="11">
        <v>93.650790747362535</v>
      </c>
      <c r="Z33" s="11">
        <v>94.567674918267045</v>
      </c>
      <c r="AA33" s="11">
        <v>95.575148394428012</v>
      </c>
      <c r="AB33" s="11">
        <v>96.432488879795798</v>
      </c>
      <c r="AC33" s="11">
        <v>97.151862263974991</v>
      </c>
      <c r="AD33" s="11">
        <v>97.818695556049946</v>
      </c>
      <c r="AE33" s="11">
        <v>98.45009914411159</v>
      </c>
      <c r="AF33" s="11">
        <v>99.088882894471908</v>
      </c>
      <c r="AG33" s="11">
        <v>99.731467935770539</v>
      </c>
      <c r="AH33" s="11">
        <v>100.39507465963328</v>
      </c>
      <c r="AI33" s="11">
        <v>101.09491017100676</v>
      </c>
      <c r="AJ33" s="11">
        <v>101.78963837646808</v>
      </c>
      <c r="AK33" s="11">
        <v>102.49733531335184</v>
      </c>
      <c r="AL33" s="11">
        <v>103.20094737774025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21.947789560469776</v>
      </c>
      <c r="N34" s="11">
        <v>23.951262694190184</v>
      </c>
      <c r="O34" s="11">
        <v>23.293695118537222</v>
      </c>
      <c r="P34" s="11">
        <v>25.764486779609737</v>
      </c>
      <c r="Q34" s="11">
        <v>25.665171293917552</v>
      </c>
      <c r="R34" s="11">
        <v>21.798778267351921</v>
      </c>
      <c r="S34" s="11">
        <v>27.597688819792932</v>
      </c>
      <c r="T34" s="11">
        <v>23.338393186436868</v>
      </c>
      <c r="U34" s="11">
        <v>23.687415566866942</v>
      </c>
      <c r="V34" s="11">
        <v>27.419829805672542</v>
      </c>
      <c r="W34" s="11">
        <v>26.109267241948654</v>
      </c>
      <c r="X34" s="11">
        <v>24.279834665070659</v>
      </c>
      <c r="Y34" s="11">
        <v>24.195840489293804</v>
      </c>
      <c r="Z34" s="11">
        <v>24.229248024535799</v>
      </c>
      <c r="AA34" s="11">
        <v>24.337010022070793</v>
      </c>
      <c r="AB34" s="11">
        <v>24.416907393996418</v>
      </c>
      <c r="AC34" s="11">
        <v>24.471562739703575</v>
      </c>
      <c r="AD34" s="11">
        <v>24.515680555471409</v>
      </c>
      <c r="AE34" s="11">
        <v>24.539765785170939</v>
      </c>
      <c r="AF34" s="11">
        <v>24.558453174447905</v>
      </c>
      <c r="AG34" s="11">
        <v>24.585893542930265</v>
      </c>
      <c r="AH34" s="11">
        <v>24.612144511540702</v>
      </c>
      <c r="AI34" s="11">
        <v>24.613911609204322</v>
      </c>
      <c r="AJ34" s="11">
        <v>24.614388249458706</v>
      </c>
      <c r="AK34" s="11">
        <v>24.610733187298699</v>
      </c>
      <c r="AL34" s="11">
        <v>24.613523356580625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1.7923783907184763</v>
      </c>
      <c r="N35" s="11">
        <v>1.2176026912368636</v>
      </c>
      <c r="O35" s="11">
        <v>1.2087387540055556</v>
      </c>
      <c r="P35" s="11">
        <v>1.0889703499418055</v>
      </c>
      <c r="Q35" s="11">
        <v>1.2734102050972398</v>
      </c>
      <c r="R35" s="11">
        <v>1.1805126381149718</v>
      </c>
      <c r="S35" s="11">
        <v>0.95960783864806154</v>
      </c>
      <c r="T35" s="11">
        <v>0.97882343738592714</v>
      </c>
      <c r="U35" s="11">
        <v>0.97660240480276772</v>
      </c>
      <c r="V35" s="11">
        <v>0.93193605630932119</v>
      </c>
      <c r="W35" s="11">
        <v>1.1637059273052084</v>
      </c>
      <c r="X35" s="11">
        <v>0.84668159167083878</v>
      </c>
      <c r="Y35" s="11">
        <v>0.86263382765270025</v>
      </c>
      <c r="Z35" s="11">
        <v>0.87690607090599992</v>
      </c>
      <c r="AA35" s="11">
        <v>0.89352359930664083</v>
      </c>
      <c r="AB35" s="11">
        <v>0.90568044352710175</v>
      </c>
      <c r="AC35" s="11">
        <v>0.91732441861425473</v>
      </c>
      <c r="AD35" s="11">
        <v>0.92886872865033854</v>
      </c>
      <c r="AE35" s="11">
        <v>0.93983830034529559</v>
      </c>
      <c r="AF35" s="11">
        <v>0.95086632644518265</v>
      </c>
      <c r="AG35" s="11">
        <v>0.96105456291929825</v>
      </c>
      <c r="AH35" s="11">
        <v>0.97071478697794189</v>
      </c>
      <c r="AI35" s="11">
        <v>0.98024510880869997</v>
      </c>
      <c r="AJ35" s="11">
        <v>0.99063474671019847</v>
      </c>
      <c r="AK35" s="11">
        <v>1.0012448921900541</v>
      </c>
      <c r="AL35" s="11">
        <v>1.0120810793319981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83.193621389166665</v>
      </c>
      <c r="N37" s="87">
        <f t="shared" ref="N37:AL37" si="19">SUM(N38:N39)</f>
        <v>91.287186129541283</v>
      </c>
      <c r="O37" s="87">
        <f t="shared" si="19"/>
        <v>91.43047204864672</v>
      </c>
      <c r="P37" s="87">
        <f t="shared" si="19"/>
        <v>88.134715210603432</v>
      </c>
      <c r="Q37" s="87">
        <f t="shared" si="19"/>
        <v>90.21877790532568</v>
      </c>
      <c r="R37" s="87">
        <f t="shared" si="19"/>
        <v>93.953892835311549</v>
      </c>
      <c r="S37" s="87">
        <f t="shared" si="19"/>
        <v>93.020387286021304</v>
      </c>
      <c r="T37" s="87">
        <f t="shared" si="19"/>
        <v>90.601496251742617</v>
      </c>
      <c r="U37" s="87">
        <f t="shared" si="19"/>
        <v>89.276400959968257</v>
      </c>
      <c r="V37" s="87">
        <f t="shared" si="19"/>
        <v>88.514205881375275</v>
      </c>
      <c r="W37" s="87">
        <f t="shared" si="19"/>
        <v>86.611671527341073</v>
      </c>
      <c r="X37" s="87">
        <f t="shared" si="19"/>
        <v>85.534386390367928</v>
      </c>
      <c r="Y37" s="87">
        <f t="shared" si="19"/>
        <v>85.768202861794421</v>
      </c>
      <c r="Z37" s="87">
        <f t="shared" si="19"/>
        <v>85.925451341958521</v>
      </c>
      <c r="AA37" s="87">
        <f t="shared" si="19"/>
        <v>86.224331329551845</v>
      </c>
      <c r="AB37" s="87">
        <f t="shared" si="19"/>
        <v>86.351809055908035</v>
      </c>
      <c r="AC37" s="87">
        <f t="shared" si="19"/>
        <v>86.454009002056154</v>
      </c>
      <c r="AD37" s="87">
        <f t="shared" si="19"/>
        <v>86.497490151784035</v>
      </c>
      <c r="AE37" s="87">
        <f t="shared" si="19"/>
        <v>86.47164866669165</v>
      </c>
      <c r="AF37" s="87">
        <f t="shared" si="19"/>
        <v>86.437998094529434</v>
      </c>
      <c r="AG37" s="87">
        <f t="shared" si="19"/>
        <v>86.405545817059789</v>
      </c>
      <c r="AH37" s="87">
        <f t="shared" si="19"/>
        <v>86.326142518677145</v>
      </c>
      <c r="AI37" s="87">
        <f t="shared" si="19"/>
        <v>86.307261851072511</v>
      </c>
      <c r="AJ37" s="87">
        <f t="shared" si="19"/>
        <v>86.279607900981517</v>
      </c>
      <c r="AK37" s="87">
        <f t="shared" si="19"/>
        <v>86.254914821922654</v>
      </c>
      <c r="AL37" s="87">
        <f t="shared" si="19"/>
        <v>86.2205147106326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68.472592837076405</v>
      </c>
      <c r="N38" s="11">
        <v>76.694777728294994</v>
      </c>
      <c r="O38" s="11">
        <v>76.530089817470596</v>
      </c>
      <c r="P38" s="11">
        <v>73.56589192190917</v>
      </c>
      <c r="Q38" s="11">
        <v>75.842851588691204</v>
      </c>
      <c r="R38" s="11">
        <v>77.402582173888831</v>
      </c>
      <c r="S38" s="11">
        <v>77.59731628901109</v>
      </c>
      <c r="T38" s="11">
        <v>74.226441297129909</v>
      </c>
      <c r="U38" s="11">
        <v>72.279989295990362</v>
      </c>
      <c r="V38" s="11">
        <v>71.311610959478202</v>
      </c>
      <c r="W38" s="11">
        <v>69.065545590007048</v>
      </c>
      <c r="X38" s="11">
        <v>67.205065010476062</v>
      </c>
      <c r="Y38" s="11">
        <v>67.249125711145709</v>
      </c>
      <c r="Z38" s="11">
        <v>67.202964124073361</v>
      </c>
      <c r="AA38" s="11">
        <v>67.26337170680587</v>
      </c>
      <c r="AB38" s="11">
        <v>67.18250206352225</v>
      </c>
      <c r="AC38" s="11">
        <v>67.098835846829786</v>
      </c>
      <c r="AD38" s="11">
        <v>66.956341513480808</v>
      </c>
      <c r="AE38" s="11">
        <v>66.757590527388146</v>
      </c>
      <c r="AF38" s="11">
        <v>66.550092126874802</v>
      </c>
      <c r="AG38" s="11">
        <v>66.337082969221186</v>
      </c>
      <c r="AH38" s="11">
        <v>66.061778706545724</v>
      </c>
      <c r="AI38" s="11">
        <v>65.855247528005961</v>
      </c>
      <c r="AJ38" s="11">
        <v>65.632365073139098</v>
      </c>
      <c r="AK38" s="11">
        <v>65.412557826401795</v>
      </c>
      <c r="AL38" s="11">
        <v>65.174568920383862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14.721028552090266</v>
      </c>
      <c r="N39" s="11">
        <v>14.592408401246285</v>
      </c>
      <c r="O39" s="11">
        <v>14.900382231176117</v>
      </c>
      <c r="P39" s="11">
        <v>14.568823288694256</v>
      </c>
      <c r="Q39" s="11">
        <v>14.375926316634477</v>
      </c>
      <c r="R39" s="11">
        <v>16.551310661422718</v>
      </c>
      <c r="S39" s="11">
        <v>15.423070997010214</v>
      </c>
      <c r="T39" s="11">
        <v>16.375054954612715</v>
      </c>
      <c r="U39" s="11">
        <v>16.996411663977895</v>
      </c>
      <c r="V39" s="11">
        <v>17.202594921897077</v>
      </c>
      <c r="W39" s="11">
        <v>17.546125937334025</v>
      </c>
      <c r="X39" s="11">
        <v>18.329321379891862</v>
      </c>
      <c r="Y39" s="11">
        <v>18.519077150648712</v>
      </c>
      <c r="Z39" s="11">
        <v>18.722487217885156</v>
      </c>
      <c r="AA39" s="11">
        <v>18.960959622745975</v>
      </c>
      <c r="AB39" s="11">
        <v>19.169306992385788</v>
      </c>
      <c r="AC39" s="11">
        <v>19.355173155226364</v>
      </c>
      <c r="AD39" s="11">
        <v>19.541148638303227</v>
      </c>
      <c r="AE39" s="11">
        <v>19.714058139303507</v>
      </c>
      <c r="AF39" s="11">
        <v>19.887905967654625</v>
      </c>
      <c r="AG39" s="11">
        <v>20.06846284783861</v>
      </c>
      <c r="AH39" s="11">
        <v>20.264363812131421</v>
      </c>
      <c r="AI39" s="11">
        <v>20.452014323066553</v>
      </c>
      <c r="AJ39" s="11">
        <v>20.647242827842415</v>
      </c>
      <c r="AK39" s="11">
        <v>20.842356995520863</v>
      </c>
      <c r="AL39" s="11">
        <v>21.045945790248741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82.877061272672734</v>
      </c>
      <c r="N41" s="87">
        <f t="shared" ref="N41" si="20">SUM(N42:N43)</f>
        <v>77.222852984026858</v>
      </c>
      <c r="O41" s="87">
        <f t="shared" ref="O41" si="21">SUM(O42:O43)</f>
        <v>79.153261292956728</v>
      </c>
      <c r="P41" s="87">
        <f t="shared" ref="P41" si="22">SUM(P42:P43)</f>
        <v>80.379423131249908</v>
      </c>
      <c r="Q41" s="87">
        <f t="shared" ref="Q41" si="23">SUM(Q42:Q43)</f>
        <v>78.48560255860292</v>
      </c>
      <c r="R41" s="87">
        <f t="shared" ref="R41" si="24">SUM(R42:R43)</f>
        <v>82.756094795452327</v>
      </c>
      <c r="S41" s="87">
        <f t="shared" ref="S41" si="25">SUM(S42:S43)</f>
        <v>84.939907141699706</v>
      </c>
      <c r="T41" s="87">
        <f t="shared" ref="T41" si="26">SUM(T42:T43)</f>
        <v>86.381099779378587</v>
      </c>
      <c r="U41" s="87">
        <f t="shared" ref="U41" si="27">SUM(U42:U43)</f>
        <v>87.417202867399681</v>
      </c>
      <c r="V41" s="87">
        <f t="shared" ref="V41" si="28">SUM(V42:V43)</f>
        <v>86.403731436592238</v>
      </c>
      <c r="W41" s="87">
        <f t="shared" ref="W41" si="29">SUM(W42:W43)</f>
        <v>80.349585509805507</v>
      </c>
      <c r="X41" s="87">
        <f t="shared" ref="X41" si="30">SUM(X42:X43)</f>
        <v>82.549995007546329</v>
      </c>
      <c r="Y41" s="87">
        <f t="shared" ref="Y41" si="31">SUM(Y42:Y43)</f>
        <v>81.819665680138655</v>
      </c>
      <c r="Z41" s="87">
        <f t="shared" ref="Z41" si="32">SUM(Z42:Z43)</f>
        <v>81.360492128728879</v>
      </c>
      <c r="AA41" s="87">
        <f t="shared" ref="AA41" si="33">SUM(AA42:AA43)</f>
        <v>81.074666694214656</v>
      </c>
      <c r="AB41" s="87">
        <f t="shared" ref="AB41" si="34">SUM(AB42:AB43)</f>
        <v>80.743841503750389</v>
      </c>
      <c r="AC41" s="87">
        <f t="shared" ref="AC41" si="35">SUM(AC42:AC43)</f>
        <v>80.372007885567129</v>
      </c>
      <c r="AD41" s="87">
        <f t="shared" ref="AD41" si="36">SUM(AD42:AD43)</f>
        <v>79.947032566117912</v>
      </c>
      <c r="AE41" s="87">
        <f t="shared" ref="AE41" si="37">SUM(AE42:AE43)</f>
        <v>79.539312762263975</v>
      </c>
      <c r="AF41" s="87">
        <f t="shared" ref="AF41" si="38">SUM(AF42:AF43)</f>
        <v>79.131345650085436</v>
      </c>
      <c r="AG41" s="87">
        <f t="shared" ref="AG41" si="39">SUM(AG42:AG43)</f>
        <v>78.727051697227154</v>
      </c>
      <c r="AH41" s="87">
        <f t="shared" ref="AH41" si="40">SUM(AH42:AH43)</f>
        <v>78.298195268631019</v>
      </c>
      <c r="AI41" s="87">
        <f t="shared" ref="AI41" si="41">SUM(AI42:AI43)</f>
        <v>77.79727708121888</v>
      </c>
      <c r="AJ41" s="87">
        <f t="shared" ref="AJ41" si="42">SUM(AJ42:AJ43)</f>
        <v>77.266529367236984</v>
      </c>
      <c r="AK41" s="87">
        <f t="shared" ref="AK41" si="43">SUM(AK42:AK43)</f>
        <v>76.686884220750514</v>
      </c>
      <c r="AL41" s="87">
        <f t="shared" ref="AL41" si="44">SUM(AL42:AL43)</f>
        <v>76.085869003198411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43.047169925527584</v>
      </c>
      <c r="N42" s="11">
        <v>38.890079244875913</v>
      </c>
      <c r="O42" s="11">
        <v>42.008906165036954</v>
      </c>
      <c r="P42" s="11">
        <v>42.155271360358199</v>
      </c>
      <c r="Q42" s="11">
        <v>42.083365104924503</v>
      </c>
      <c r="R42" s="11">
        <v>43.772247322479402</v>
      </c>
      <c r="S42" s="11">
        <v>44.362327062279412</v>
      </c>
      <c r="T42" s="11">
        <v>44.883857316309317</v>
      </c>
      <c r="U42" s="11">
        <v>44.688386550509421</v>
      </c>
      <c r="V42" s="11">
        <v>43.388852944909175</v>
      </c>
      <c r="W42" s="11">
        <v>37.984281201137875</v>
      </c>
      <c r="X42" s="11">
        <v>39.84730891944487</v>
      </c>
      <c r="Y42" s="11">
        <v>39.581383568385725</v>
      </c>
      <c r="Z42" s="11">
        <v>39.299666921365379</v>
      </c>
      <c r="AA42" s="11">
        <v>39.076368334273305</v>
      </c>
      <c r="AB42" s="11">
        <v>38.861442240228421</v>
      </c>
      <c r="AC42" s="11">
        <v>38.633361163171607</v>
      </c>
      <c r="AD42" s="11">
        <v>38.385087068604321</v>
      </c>
      <c r="AE42" s="11">
        <v>38.15651691396738</v>
      </c>
      <c r="AF42" s="11">
        <v>37.939575590976375</v>
      </c>
      <c r="AG42" s="11">
        <v>37.709962588081268</v>
      </c>
      <c r="AH42" s="11">
        <v>37.450999978758993</v>
      </c>
      <c r="AI42" s="11">
        <v>37.165169177673491</v>
      </c>
      <c r="AJ42" s="11">
        <v>36.855999591493735</v>
      </c>
      <c r="AK42" s="11">
        <v>36.504885533906382</v>
      </c>
      <c r="AL42" s="11">
        <v>36.138003274210043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39.829891347145157</v>
      </c>
      <c r="N43" s="11">
        <v>38.332773739150944</v>
      </c>
      <c r="O43" s="11">
        <v>37.144355127919781</v>
      </c>
      <c r="P43" s="11">
        <v>38.224151770891709</v>
      </c>
      <c r="Q43" s="11">
        <v>36.402237453678417</v>
      </c>
      <c r="R43" s="11">
        <v>38.983847472972933</v>
      </c>
      <c r="S43" s="11">
        <v>40.577580079420301</v>
      </c>
      <c r="T43" s="11">
        <v>41.49724246306927</v>
      </c>
      <c r="U43" s="11">
        <v>42.72881631689026</v>
      </c>
      <c r="V43" s="11">
        <v>43.014878491683071</v>
      </c>
      <c r="W43" s="11">
        <v>42.365304308667625</v>
      </c>
      <c r="X43" s="11">
        <v>42.702686088101451</v>
      </c>
      <c r="Y43" s="11">
        <v>42.23828211175293</v>
      </c>
      <c r="Z43" s="11">
        <v>42.0608252073635</v>
      </c>
      <c r="AA43" s="11">
        <v>41.998298359941352</v>
      </c>
      <c r="AB43" s="11">
        <v>41.882399263521961</v>
      </c>
      <c r="AC43" s="11">
        <v>41.738646722395522</v>
      </c>
      <c r="AD43" s="11">
        <v>41.561945497513584</v>
      </c>
      <c r="AE43" s="11">
        <v>41.382795848296595</v>
      </c>
      <c r="AF43" s="11">
        <v>41.191770059109061</v>
      </c>
      <c r="AG43" s="11">
        <v>41.017089109145893</v>
      </c>
      <c r="AH43" s="11">
        <v>40.847195289872026</v>
      </c>
      <c r="AI43" s="11">
        <v>40.632107903545382</v>
      </c>
      <c r="AJ43" s="11">
        <v>40.410529775743257</v>
      </c>
      <c r="AK43" s="11">
        <v>40.181998686844132</v>
      </c>
      <c r="AL43" s="11">
        <v>39.947865728988376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120.30815530436239</v>
      </c>
      <c r="N45" s="87">
        <f t="shared" ref="N45" si="45">SUM(N46:N47)</f>
        <v>120.16696346885963</v>
      </c>
      <c r="O45" s="87">
        <f t="shared" ref="O45" si="46">SUM(O46:O47)</f>
        <v>119.59083791476655</v>
      </c>
      <c r="P45" s="87">
        <f t="shared" ref="P45" si="47">SUM(P46:P47)</f>
        <v>119.73773956612544</v>
      </c>
      <c r="Q45" s="87">
        <f t="shared" ref="Q45" si="48">SUM(Q46:Q47)</f>
        <v>121.51907894332251</v>
      </c>
      <c r="R45" s="87">
        <f t="shared" ref="R45" si="49">SUM(R46:R47)</f>
        <v>128.31435522164418</v>
      </c>
      <c r="S45" s="87">
        <f t="shared" ref="S45" si="50">SUM(S46:S47)</f>
        <v>126.79045462886592</v>
      </c>
      <c r="T45" s="87">
        <f t="shared" ref="T45" si="51">SUM(T46:T47)</f>
        <v>118.35797285749325</v>
      </c>
      <c r="U45" s="87">
        <f t="shared" ref="U45" si="52">SUM(U46:U47)</f>
        <v>117.59428741144708</v>
      </c>
      <c r="V45" s="87">
        <f t="shared" ref="V45" si="53">SUM(V46:V47)</f>
        <v>118.7270864073981</v>
      </c>
      <c r="W45" s="87">
        <f t="shared" ref="W45" si="54">SUM(W46:W47)</f>
        <v>109.83051987389273</v>
      </c>
      <c r="X45" s="87">
        <f t="shared" ref="X45" si="55">SUM(X46:X47)</f>
        <v>114.14518359401094</v>
      </c>
      <c r="Y45" s="87">
        <f t="shared" ref="Y45" si="56">SUM(Y46:Y47)</f>
        <v>113.73335940967017</v>
      </c>
      <c r="Z45" s="87">
        <f t="shared" ref="Z45" si="57">SUM(Z46:Z47)</f>
        <v>113.04666065234913</v>
      </c>
      <c r="AA45" s="87">
        <f t="shared" ref="AA45" si="58">SUM(AA46:AA47)</f>
        <v>112.62888569231566</v>
      </c>
      <c r="AB45" s="87">
        <f t="shared" ref="AB45" si="59">SUM(AB46:AB47)</f>
        <v>112.03044303169034</v>
      </c>
      <c r="AC45" s="87">
        <f t="shared" ref="AC45" si="60">SUM(AC46:AC47)</f>
        <v>111.35057527342475</v>
      </c>
      <c r="AD45" s="87">
        <f t="shared" ref="AD45" si="61">SUM(AD46:AD47)</f>
        <v>110.64383872327922</v>
      </c>
      <c r="AE45" s="87">
        <f t="shared" ref="AE45" si="62">SUM(AE46:AE47)</f>
        <v>109.986224606474</v>
      </c>
      <c r="AF45" s="87">
        <f t="shared" ref="AF45" si="63">SUM(AF46:AF47)</f>
        <v>109.38167450886502</v>
      </c>
      <c r="AG45" s="87">
        <f t="shared" ref="AG45" si="64">SUM(AG46:AG47)</f>
        <v>108.87782320275426</v>
      </c>
      <c r="AH45" s="87">
        <f t="shared" ref="AH45" si="65">SUM(AH46:AH47)</f>
        <v>108.3970807437212</v>
      </c>
      <c r="AI45" s="87">
        <f t="shared" ref="AI45" si="66">SUM(AI46:AI47)</f>
        <v>107.88202123862506</v>
      </c>
      <c r="AJ45" s="87">
        <f t="shared" ref="AJ45" si="67">SUM(AJ46:AJ47)</f>
        <v>107.40713004487645</v>
      </c>
      <c r="AK45" s="87">
        <f t="shared" ref="AK45" si="68">SUM(AK46:AK47)</f>
        <v>106.94091324155988</v>
      </c>
      <c r="AL45" s="87">
        <f t="shared" ref="AL45" si="69">SUM(AL46:AL47)</f>
        <v>106.48081645020531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20.337720603496479</v>
      </c>
      <c r="N46" s="11">
        <v>20.984184243630867</v>
      </c>
      <c r="O46" s="11">
        <v>20.900272453676813</v>
      </c>
      <c r="P46" s="11">
        <v>20.223131181611794</v>
      </c>
      <c r="Q46" s="11">
        <v>20.91923576154263</v>
      </c>
      <c r="R46" s="11">
        <v>22.789519560982249</v>
      </c>
      <c r="S46" s="11">
        <v>23.182392725557307</v>
      </c>
      <c r="T46" s="11">
        <v>20.943606589709386</v>
      </c>
      <c r="U46" s="11">
        <v>21.005603085101658</v>
      </c>
      <c r="V46" s="11">
        <v>20.649007299642594</v>
      </c>
      <c r="W46" s="11">
        <v>19.005261285826318</v>
      </c>
      <c r="X46" s="11">
        <v>31.285849510232225</v>
      </c>
      <c r="Y46" s="11">
        <v>31.600633293123796</v>
      </c>
      <c r="Z46" s="11">
        <v>31.897816581784706</v>
      </c>
      <c r="AA46" s="11">
        <v>32.23755055429347</v>
      </c>
      <c r="AB46" s="11">
        <v>32.504143162506132</v>
      </c>
      <c r="AC46" s="11">
        <v>32.713651436996287</v>
      </c>
      <c r="AD46" s="11">
        <v>32.93189981562783</v>
      </c>
      <c r="AE46" s="11">
        <v>33.185020932824543</v>
      </c>
      <c r="AF46" s="11">
        <v>33.451194186806163</v>
      </c>
      <c r="AG46" s="11">
        <v>33.760733256520979</v>
      </c>
      <c r="AH46" s="11">
        <v>34.059660255128456</v>
      </c>
      <c r="AI46" s="11">
        <v>34.344811872307119</v>
      </c>
      <c r="AJ46" s="11">
        <v>34.632353124293033</v>
      </c>
      <c r="AK46" s="11">
        <v>34.913337703740233</v>
      </c>
      <c r="AL46" s="11">
        <v>35.184807080007801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99.970434700865908</v>
      </c>
      <c r="N47" s="11">
        <v>99.182779225228771</v>
      </c>
      <c r="O47" s="11">
        <v>98.690565461089747</v>
      </c>
      <c r="P47" s="11">
        <v>99.51460838451365</v>
      </c>
      <c r="Q47" s="11">
        <v>100.59984318177989</v>
      </c>
      <c r="R47" s="11">
        <v>105.52483566066192</v>
      </c>
      <c r="S47" s="11">
        <v>103.60806190330861</v>
      </c>
      <c r="T47" s="11">
        <v>97.414366267783862</v>
      </c>
      <c r="U47" s="11">
        <v>96.58868432634543</v>
      </c>
      <c r="V47" s="11">
        <v>98.078079107755514</v>
      </c>
      <c r="W47" s="11">
        <v>90.825258588066404</v>
      </c>
      <c r="X47" s="11">
        <v>82.85933408377872</v>
      </c>
      <c r="Y47" s="11">
        <v>82.13272611654638</v>
      </c>
      <c r="Z47" s="11">
        <v>81.148844070564422</v>
      </c>
      <c r="AA47" s="11">
        <v>80.3913351380222</v>
      </c>
      <c r="AB47" s="11">
        <v>79.526299869184214</v>
      </c>
      <c r="AC47" s="11">
        <v>78.636923836428466</v>
      </c>
      <c r="AD47" s="11">
        <v>77.711938907651387</v>
      </c>
      <c r="AE47" s="11">
        <v>76.801203673649454</v>
      </c>
      <c r="AF47" s="11">
        <v>75.930480322058855</v>
      </c>
      <c r="AG47" s="11">
        <v>75.117089946233278</v>
      </c>
      <c r="AH47" s="11">
        <v>74.337420488592741</v>
      </c>
      <c r="AI47" s="11">
        <v>73.537209366317938</v>
      </c>
      <c r="AJ47" s="11">
        <v>72.77477692058342</v>
      </c>
      <c r="AK47" s="11">
        <v>72.027575537819644</v>
      </c>
      <c r="AL47" s="11">
        <v>71.29600937019751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980.82300000000009</v>
      </c>
      <c r="N49" s="87">
        <f t="shared" si="70"/>
        <v>998.42400000000009</v>
      </c>
      <c r="O49" s="87">
        <f t="shared" si="70"/>
        <v>1014.3929999999998</v>
      </c>
      <c r="P49" s="87">
        <f t="shared" si="70"/>
        <v>989.82100000000025</v>
      </c>
      <c r="Q49" s="87">
        <f t="shared" si="70"/>
        <v>1020.8989999999997</v>
      </c>
      <c r="R49" s="87">
        <f t="shared" si="70"/>
        <v>1038.2930000000001</v>
      </c>
      <c r="S49" s="87">
        <f t="shared" si="70"/>
        <v>1060.069</v>
      </c>
      <c r="T49" s="87">
        <f t="shared" si="70"/>
        <v>1054.5029999999992</v>
      </c>
      <c r="U49" s="87">
        <f t="shared" si="70"/>
        <v>1061.856</v>
      </c>
      <c r="V49" s="87">
        <f t="shared" si="70"/>
        <v>1089.3149999999994</v>
      </c>
      <c r="W49" s="87">
        <f t="shared" si="70"/>
        <v>1086.2270000000008</v>
      </c>
      <c r="X49" s="87">
        <f t="shared" si="70"/>
        <v>1086.2049999999997</v>
      </c>
      <c r="Y49" s="87">
        <f t="shared" si="70"/>
        <v>1087.9089999999999</v>
      </c>
      <c r="Z49" s="87">
        <f t="shared" si="70"/>
        <v>1091.3939999999993</v>
      </c>
      <c r="AA49" s="87">
        <f t="shared" si="70"/>
        <v>1096.9680000000003</v>
      </c>
      <c r="AB49" s="87">
        <f t="shared" si="70"/>
        <v>1100.6840000000004</v>
      </c>
      <c r="AC49" s="87">
        <f t="shared" si="70"/>
        <v>1103.8220000000001</v>
      </c>
      <c r="AD49" s="87">
        <f t="shared" si="70"/>
        <v>1106.5399999999997</v>
      </c>
      <c r="AE49" s="87">
        <f t="shared" ref="AE49:AL49" si="71">SUM(AE5,AE9,AE15,AE22,AE26,AE32,AE37,AE41,AE45)</f>
        <v>1109.2530000000006</v>
      </c>
      <c r="AF49" s="87">
        <f t="shared" si="71"/>
        <v>1111.9380000000001</v>
      </c>
      <c r="AG49" s="87">
        <f t="shared" si="71"/>
        <v>1114.9750000000006</v>
      </c>
      <c r="AH49" s="87">
        <f t="shared" si="71"/>
        <v>1117.885</v>
      </c>
      <c r="AI49" s="87">
        <f t="shared" si="71"/>
        <v>1120.7669999999998</v>
      </c>
      <c r="AJ49" s="87">
        <f t="shared" si="71"/>
        <v>1123.7010000000005</v>
      </c>
      <c r="AK49" s="87">
        <f t="shared" si="71"/>
        <v>1126.5850000000003</v>
      </c>
      <c r="AL49" s="87">
        <f t="shared" si="71"/>
        <v>1129.4899999999998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8.4146479764765386E-2</v>
      </c>
      <c r="N52" s="337">
        <f t="shared" si="73"/>
        <v>9.0569416212574361E-2</v>
      </c>
      <c r="O52" s="337">
        <f t="shared" si="73"/>
        <v>9.2772419978883219E-2</v>
      </c>
      <c r="P52" s="337">
        <f t="shared" si="73"/>
        <v>9.2105020656264552E-2</v>
      </c>
      <c r="Q52" s="337">
        <f t="shared" si="73"/>
        <v>9.16708218810241E-2</v>
      </c>
      <c r="R52" s="337">
        <f t="shared" si="73"/>
        <v>9.3287247298579526E-2</v>
      </c>
      <c r="S52" s="337">
        <f t="shared" si="73"/>
        <v>9.4543949792535248E-2</v>
      </c>
      <c r="T52" s="337">
        <f t="shared" si="73"/>
        <v>9.7298453303782215E-2</v>
      </c>
      <c r="U52" s="337">
        <f t="shared" si="73"/>
        <v>9.7814709163079161E-2</v>
      </c>
      <c r="V52" s="337">
        <f t="shared" si="73"/>
        <v>0.10394399755780387</v>
      </c>
      <c r="W52" s="337">
        <f t="shared" si="73"/>
        <v>0.10848009589597539</v>
      </c>
      <c r="X52" s="337">
        <f t="shared" si="73"/>
        <v>9.7758803651617127E-2</v>
      </c>
      <c r="Y52" s="337">
        <f t="shared" si="73"/>
        <v>9.8372236941601437E-2</v>
      </c>
      <c r="Z52" s="337">
        <f t="shared" si="73"/>
        <v>9.8938666588074348E-2</v>
      </c>
      <c r="AA52" s="337">
        <f t="shared" si="73"/>
        <v>9.9496769980119901E-2</v>
      </c>
      <c r="AB52" s="337">
        <f t="shared" si="73"/>
        <v>0.10004599715076465</v>
      </c>
      <c r="AC52" s="337">
        <f t="shared" si="73"/>
        <v>0.10060877812376612</v>
      </c>
      <c r="AD52" s="337">
        <f t="shared" si="73"/>
        <v>0.10121609274935675</v>
      </c>
      <c r="AE52" s="337">
        <f t="shared" ref="AE52:AL52" si="74">AE5/AE$49</f>
        <v>0.10181209131853214</v>
      </c>
      <c r="AF52" s="337">
        <f t="shared" si="74"/>
        <v>0.10240498254350519</v>
      </c>
      <c r="AG52" s="337">
        <f t="shared" si="74"/>
        <v>0.10301364831238013</v>
      </c>
      <c r="AH52" s="337">
        <f t="shared" si="74"/>
        <v>0.10364351872933568</v>
      </c>
      <c r="AI52" s="337">
        <f t="shared" si="74"/>
        <v>0.10424126861590616</v>
      </c>
      <c r="AJ52" s="337">
        <f t="shared" si="74"/>
        <v>0.10483231072987918</v>
      </c>
      <c r="AK52" s="337">
        <f t="shared" si="74"/>
        <v>0.1054537575782156</v>
      </c>
      <c r="AL52" s="337">
        <f t="shared" si="74"/>
        <v>0.10610204076348101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5.6564256001205411E-2</v>
      </c>
      <c r="N53" s="336">
        <f t="shared" si="75"/>
        <v>6.0897641248158253E-2</v>
      </c>
      <c r="O53" s="336">
        <f t="shared" si="75"/>
        <v>6.2278345808889371E-2</v>
      </c>
      <c r="P53" s="336">
        <f t="shared" si="75"/>
        <v>6.1919593391940982E-2</v>
      </c>
      <c r="Q53" s="336">
        <f t="shared" si="75"/>
        <v>5.985162711072306E-2</v>
      </c>
      <c r="R53" s="336">
        <f t="shared" si="75"/>
        <v>6.2993521517956008E-2</v>
      </c>
      <c r="S53" s="336">
        <f t="shared" si="75"/>
        <v>6.5862269260651959E-2</v>
      </c>
      <c r="T53" s="336">
        <f t="shared" si="75"/>
        <v>6.7487830295081513E-2</v>
      </c>
      <c r="U53" s="336">
        <f t="shared" si="75"/>
        <v>6.8684482602164282E-2</v>
      </c>
      <c r="V53" s="336">
        <f t="shared" si="75"/>
        <v>7.208430727447003E-2</v>
      </c>
      <c r="W53" s="336">
        <f t="shared" si="75"/>
        <v>7.5256542234793417E-2</v>
      </c>
      <c r="X53" s="336">
        <f t="shared" si="75"/>
        <v>6.5117316763445662E-2</v>
      </c>
      <c r="Y53" s="336">
        <f t="shared" si="75"/>
        <v>6.5483824707154692E-2</v>
      </c>
      <c r="Z53" s="336">
        <f t="shared" si="75"/>
        <v>6.5815856178237542E-2</v>
      </c>
      <c r="AA53" s="336">
        <f t="shared" si="75"/>
        <v>6.6123525478340314E-2</v>
      </c>
      <c r="AB53" s="336">
        <f t="shared" si="75"/>
        <v>6.6433228644081813E-2</v>
      </c>
      <c r="AC53" s="336">
        <f t="shared" si="75"/>
        <v>6.6751018979073151E-2</v>
      </c>
      <c r="AD53" s="336">
        <f t="shared" si="75"/>
        <v>6.7085131261250042E-2</v>
      </c>
      <c r="AE53" s="336">
        <f t="shared" ref="AE53:AL53" si="76">AE6/AE$49</f>
        <v>6.7418293826705861E-2</v>
      </c>
      <c r="AF53" s="336">
        <f t="shared" si="76"/>
        <v>6.7757225912117997E-2</v>
      </c>
      <c r="AG53" s="336">
        <f t="shared" si="76"/>
        <v>6.8107227614091895E-2</v>
      </c>
      <c r="AH53" s="336">
        <f t="shared" si="76"/>
        <v>6.8455902173138322E-2</v>
      </c>
      <c r="AI53" s="336">
        <f t="shared" si="76"/>
        <v>6.8787132806596388E-2</v>
      </c>
      <c r="AJ53" s="336">
        <f t="shared" si="76"/>
        <v>6.9113930390264214E-2</v>
      </c>
      <c r="AK53" s="336">
        <f t="shared" si="76"/>
        <v>6.9470283362634735E-2</v>
      </c>
      <c r="AL53" s="336">
        <f t="shared" si="76"/>
        <v>6.9841628536754116E-2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2.7582223763559982E-2</v>
      </c>
      <c r="N54" s="336">
        <f t="shared" si="77"/>
        <v>2.9671774964416101E-2</v>
      </c>
      <c r="O54" s="336">
        <f t="shared" si="77"/>
        <v>3.0494074169993841E-2</v>
      </c>
      <c r="P54" s="336">
        <f t="shared" si="77"/>
        <v>3.0185427264323567E-2</v>
      </c>
      <c r="Q54" s="336">
        <f t="shared" si="77"/>
        <v>3.1819194770301047E-2</v>
      </c>
      <c r="R54" s="336">
        <f t="shared" si="77"/>
        <v>3.0293725780623518E-2</v>
      </c>
      <c r="S54" s="336">
        <f t="shared" si="77"/>
        <v>2.8681680531883295E-2</v>
      </c>
      <c r="T54" s="336">
        <f t="shared" si="77"/>
        <v>2.9810623008700694E-2</v>
      </c>
      <c r="U54" s="336">
        <f t="shared" si="77"/>
        <v>2.9130226560914876E-2</v>
      </c>
      <c r="V54" s="336">
        <f t="shared" si="77"/>
        <v>3.1859690283333832E-2</v>
      </c>
      <c r="W54" s="336">
        <f t="shared" si="77"/>
        <v>3.3223553661181987E-2</v>
      </c>
      <c r="X54" s="336">
        <f t="shared" si="77"/>
        <v>3.2641486888171464E-2</v>
      </c>
      <c r="Y54" s="336">
        <f t="shared" si="77"/>
        <v>3.2888412234446746E-2</v>
      </c>
      <c r="Z54" s="336">
        <f t="shared" si="77"/>
        <v>3.3122810409836813E-2</v>
      </c>
      <c r="AA54" s="336">
        <f t="shared" si="77"/>
        <v>3.3373244501779593E-2</v>
      </c>
      <c r="AB54" s="336">
        <f t="shared" si="77"/>
        <v>3.3612768506682843E-2</v>
      </c>
      <c r="AC54" s="336">
        <f t="shared" si="77"/>
        <v>3.3857759144692967E-2</v>
      </c>
      <c r="AD54" s="336">
        <f t="shared" si="77"/>
        <v>3.4130961488106702E-2</v>
      </c>
      <c r="AE54" s="336">
        <f t="shared" ref="AE54:AL54" si="78">AE7/AE$49</f>
        <v>3.4393797491826278E-2</v>
      </c>
      <c r="AF54" s="336">
        <f t="shared" si="78"/>
        <v>3.4647756631387201E-2</v>
      </c>
      <c r="AG54" s="336">
        <f t="shared" si="78"/>
        <v>3.490642069828824E-2</v>
      </c>
      <c r="AH54" s="336">
        <f t="shared" si="78"/>
        <v>3.5187616556197357E-2</v>
      </c>
      <c r="AI54" s="336">
        <f t="shared" si="78"/>
        <v>3.5454135809309763E-2</v>
      </c>
      <c r="AJ54" s="336">
        <f t="shared" si="78"/>
        <v>3.5718380339614969E-2</v>
      </c>
      <c r="AK54" s="336">
        <f t="shared" si="78"/>
        <v>3.5983474215580867E-2</v>
      </c>
      <c r="AL54" s="336">
        <f t="shared" si="78"/>
        <v>3.6260412226726893E-2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0.18450932536996659</v>
      </c>
      <c r="N56" s="337">
        <f t="shared" si="79"/>
        <v>0.17911776111264752</v>
      </c>
      <c r="O56" s="337">
        <f t="shared" si="79"/>
        <v>0.17848404468620224</v>
      </c>
      <c r="P56" s="337">
        <f t="shared" si="79"/>
        <v>0.17981949959278229</v>
      </c>
      <c r="Q56" s="337">
        <f t="shared" si="79"/>
        <v>0.18549941713045778</v>
      </c>
      <c r="R56" s="337">
        <f t="shared" si="79"/>
        <v>0.17888509147023204</v>
      </c>
      <c r="S56" s="337">
        <f t="shared" si="79"/>
        <v>0.18536500287360602</v>
      </c>
      <c r="T56" s="337">
        <f t="shared" si="79"/>
        <v>0.18445001610099795</v>
      </c>
      <c r="U56" s="337">
        <f t="shared" si="79"/>
        <v>0.1933867048765113</v>
      </c>
      <c r="V56" s="337">
        <f t="shared" si="79"/>
        <v>0.19859370330263171</v>
      </c>
      <c r="W56" s="337">
        <f t="shared" si="79"/>
        <v>0.21151972327101026</v>
      </c>
      <c r="X56" s="337">
        <f t="shared" si="79"/>
        <v>0.21581669532726991</v>
      </c>
      <c r="Y56" s="337">
        <f t="shared" si="79"/>
        <v>0.21706042099967765</v>
      </c>
      <c r="Z56" s="337">
        <f t="shared" si="79"/>
        <v>0.21871314309817511</v>
      </c>
      <c r="AA56" s="337">
        <f t="shared" si="79"/>
        <v>0.22026599374360345</v>
      </c>
      <c r="AB56" s="337">
        <f t="shared" si="79"/>
        <v>0.22178989208992012</v>
      </c>
      <c r="AC56" s="337">
        <f t="shared" si="79"/>
        <v>0.22333727086558261</v>
      </c>
      <c r="AD56" s="337">
        <f t="shared" si="79"/>
        <v>0.22493264378131736</v>
      </c>
      <c r="AE56" s="337">
        <f t="shared" ref="AE56:AL56" si="80">AE9/AE$49</f>
        <v>0.22658901313582869</v>
      </c>
      <c r="AF56" s="337">
        <f t="shared" si="80"/>
        <v>0.22822489207346369</v>
      </c>
      <c r="AG56" s="337">
        <f t="shared" si="80"/>
        <v>0.22990487790177452</v>
      </c>
      <c r="AH56" s="337">
        <f t="shared" si="80"/>
        <v>0.23155495849359603</v>
      </c>
      <c r="AI56" s="337">
        <f t="shared" si="80"/>
        <v>0.23312599821223504</v>
      </c>
      <c r="AJ56" s="337">
        <f t="shared" si="80"/>
        <v>0.23468216531367303</v>
      </c>
      <c r="AK56" s="337">
        <f t="shared" si="80"/>
        <v>0.23625033419454106</v>
      </c>
      <c r="AL56" s="337">
        <f t="shared" si="80"/>
        <v>0.23788079287333777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5.2945047097127315E-2</v>
      </c>
      <c r="N57" s="336">
        <f t="shared" si="81"/>
        <v>4.881324955877471E-2</v>
      </c>
      <c r="O57" s="336">
        <f t="shared" si="81"/>
        <v>4.9207179449318947E-2</v>
      </c>
      <c r="P57" s="336">
        <f t="shared" si="81"/>
        <v>5.0043317553058818E-2</v>
      </c>
      <c r="Q57" s="336">
        <f t="shared" si="81"/>
        <v>5.2054096647715938E-2</v>
      </c>
      <c r="R57" s="336">
        <f t="shared" si="81"/>
        <v>5.2723213573589299E-2</v>
      </c>
      <c r="S57" s="336">
        <f t="shared" si="81"/>
        <v>5.3418534015843032E-2</v>
      </c>
      <c r="T57" s="336">
        <f t="shared" si="81"/>
        <v>5.3089535685555411E-2</v>
      </c>
      <c r="U57" s="336">
        <f t="shared" si="81"/>
        <v>5.7936017366086799E-2</v>
      </c>
      <c r="V57" s="336">
        <f t="shared" si="81"/>
        <v>5.9548076670174935E-2</v>
      </c>
      <c r="W57" s="336">
        <f t="shared" si="81"/>
        <v>6.2469928091532199E-2</v>
      </c>
      <c r="X57" s="336">
        <f t="shared" si="81"/>
        <v>7.1930162461568498E-2</v>
      </c>
      <c r="Y57" s="336">
        <f t="shared" si="81"/>
        <v>7.2756347722723255E-2</v>
      </c>
      <c r="Z57" s="336">
        <f t="shared" si="81"/>
        <v>7.3646767203571592E-2</v>
      </c>
      <c r="AA57" s="336">
        <f t="shared" si="81"/>
        <v>7.4476121402872394E-2</v>
      </c>
      <c r="AB57" s="336">
        <f t="shared" si="81"/>
        <v>7.5300988698165428E-2</v>
      </c>
      <c r="AC57" s="336">
        <f t="shared" si="81"/>
        <v>7.6121844271676939E-2</v>
      </c>
      <c r="AD57" s="336">
        <f t="shared" si="81"/>
        <v>7.6942900143956064E-2</v>
      </c>
      <c r="AE57" s="336">
        <f t="shared" ref="AE57:AL57" si="82">AE10/AE$49</f>
        <v>7.7800618214060993E-2</v>
      </c>
      <c r="AF57" s="336">
        <f t="shared" si="82"/>
        <v>7.8654868038304002E-2</v>
      </c>
      <c r="AG57" s="336">
        <f t="shared" si="82"/>
        <v>7.9518071637900034E-2</v>
      </c>
      <c r="AH57" s="336">
        <f t="shared" si="82"/>
        <v>8.038016769483558E-2</v>
      </c>
      <c r="AI57" s="336">
        <f t="shared" si="82"/>
        <v>8.1231356160309229E-2</v>
      </c>
      <c r="AJ57" s="336">
        <f t="shared" si="82"/>
        <v>8.2072310170964682E-2</v>
      </c>
      <c r="AK57" s="336">
        <f t="shared" si="82"/>
        <v>8.2921595924954572E-2</v>
      </c>
      <c r="AL57" s="336">
        <f t="shared" si="82"/>
        <v>8.3789914919881511E-2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Derbyshire and Nottinghamshire</v>
      </c>
      <c r="L58" s="232" t="str">
        <f>'Occ T3'!A13</f>
        <v>22 Health professionals</v>
      </c>
      <c r="M58" s="336">
        <f t="shared" ref="M58:AD58" si="83">M11/M$49</f>
        <v>3.8203874137726829E-2</v>
      </c>
      <c r="N58" s="336">
        <f t="shared" si="83"/>
        <v>4.003428551534275E-2</v>
      </c>
      <c r="O58" s="336">
        <f t="shared" si="83"/>
        <v>4.0432886699888232E-2</v>
      </c>
      <c r="P58" s="336">
        <f t="shared" si="83"/>
        <v>4.0159416716230439E-2</v>
      </c>
      <c r="Q58" s="336">
        <f t="shared" si="83"/>
        <v>4.0945169728680036E-2</v>
      </c>
      <c r="R58" s="336">
        <f t="shared" si="83"/>
        <v>3.9038769558854484E-2</v>
      </c>
      <c r="S58" s="336">
        <f t="shared" si="83"/>
        <v>4.1166735487736389E-2</v>
      </c>
      <c r="T58" s="336">
        <f t="shared" si="83"/>
        <v>4.3826405644710818E-2</v>
      </c>
      <c r="U58" s="336">
        <f t="shared" si="83"/>
        <v>4.3412956247089386E-2</v>
      </c>
      <c r="V58" s="336">
        <f t="shared" si="83"/>
        <v>4.3285466075822045E-2</v>
      </c>
      <c r="W58" s="336">
        <f t="shared" si="83"/>
        <v>4.3424929102323699E-2</v>
      </c>
      <c r="X58" s="336">
        <f t="shared" si="83"/>
        <v>4.1411826764405135E-2</v>
      </c>
      <c r="Y58" s="336">
        <f t="shared" si="83"/>
        <v>4.1654717259892643E-2</v>
      </c>
      <c r="Z58" s="336">
        <f t="shared" si="83"/>
        <v>4.1927296892282188E-2</v>
      </c>
      <c r="AA58" s="336">
        <f t="shared" si="83"/>
        <v>4.2163055497204005E-2</v>
      </c>
      <c r="AB58" s="336">
        <f t="shared" si="83"/>
        <v>4.2367316496198078E-2</v>
      </c>
      <c r="AC58" s="336">
        <f t="shared" si="83"/>
        <v>4.2557700936448263E-2</v>
      </c>
      <c r="AD58" s="336">
        <f t="shared" si="83"/>
        <v>4.2802816683582337E-2</v>
      </c>
      <c r="AE58" s="336">
        <f t="shared" ref="AE58:AL58" si="84">AE11/AE$49</f>
        <v>4.3035881521270684E-2</v>
      </c>
      <c r="AF58" s="336">
        <f t="shared" si="84"/>
        <v>4.322072824670091E-2</v>
      </c>
      <c r="AG58" s="336">
        <f t="shared" si="84"/>
        <v>4.3418232550614479E-2</v>
      </c>
      <c r="AH58" s="336">
        <f t="shared" si="84"/>
        <v>4.3598858160172164E-2</v>
      </c>
      <c r="AI58" s="336">
        <f t="shared" si="84"/>
        <v>4.3782212893657003E-2</v>
      </c>
      <c r="AJ58" s="336">
        <f t="shared" si="84"/>
        <v>4.3952398637316675E-2</v>
      </c>
      <c r="AK58" s="336">
        <f t="shared" si="84"/>
        <v>4.4112210838248643E-2</v>
      </c>
      <c r="AL58" s="336">
        <f t="shared" si="84"/>
        <v>4.4310366256694662E-2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3.8098462278703074E-2</v>
      </c>
      <c r="N59" s="336">
        <f t="shared" si="85"/>
        <v>3.8625084916376118E-2</v>
      </c>
      <c r="O59" s="336">
        <f t="shared" si="85"/>
        <v>3.934909483075031E-2</v>
      </c>
      <c r="P59" s="336">
        <f t="shared" si="85"/>
        <v>3.7893721862463293E-2</v>
      </c>
      <c r="Q59" s="336">
        <f t="shared" si="85"/>
        <v>3.8168995709792354E-2</v>
      </c>
      <c r="R59" s="336">
        <f t="shared" si="85"/>
        <v>3.6478486573562556E-2</v>
      </c>
      <c r="S59" s="336">
        <f t="shared" si="85"/>
        <v>3.6788457122716951E-2</v>
      </c>
      <c r="T59" s="336">
        <f t="shared" si="85"/>
        <v>3.5060806112845407E-2</v>
      </c>
      <c r="U59" s="336">
        <f t="shared" si="85"/>
        <v>3.6101710441120018E-2</v>
      </c>
      <c r="V59" s="336">
        <f t="shared" si="85"/>
        <v>3.7395910924011046E-2</v>
      </c>
      <c r="W59" s="336">
        <f t="shared" si="85"/>
        <v>3.9187792376047678E-2</v>
      </c>
      <c r="X59" s="336">
        <f t="shared" si="85"/>
        <v>3.6476533857375551E-2</v>
      </c>
      <c r="Y59" s="336">
        <f t="shared" si="85"/>
        <v>3.6144101220099818E-2</v>
      </c>
      <c r="Z59" s="336">
        <f t="shared" si="85"/>
        <v>3.6048457185558734E-2</v>
      </c>
      <c r="AA59" s="336">
        <f t="shared" si="85"/>
        <v>3.5961392005877481E-2</v>
      </c>
      <c r="AB59" s="336">
        <f t="shared" si="85"/>
        <v>3.5902981465317604E-2</v>
      </c>
      <c r="AC59" s="336">
        <f t="shared" si="85"/>
        <v>3.5872205075896189E-2</v>
      </c>
      <c r="AD59" s="336">
        <f t="shared" si="85"/>
        <v>3.5841617979714593E-2</v>
      </c>
      <c r="AE59" s="336">
        <f t="shared" ref="AE59:AL59" si="86">AE12/AE$49</f>
        <v>3.583586238471409E-2</v>
      </c>
      <c r="AF59" s="336">
        <f t="shared" si="86"/>
        <v>3.5847579974213124E-2</v>
      </c>
      <c r="AG59" s="336">
        <f t="shared" si="86"/>
        <v>3.587956319913458E-2</v>
      </c>
      <c r="AH59" s="336">
        <f t="shared" si="86"/>
        <v>3.5877552665366109E-2</v>
      </c>
      <c r="AI59" s="336">
        <f t="shared" si="86"/>
        <v>3.5859993444954733E-2</v>
      </c>
      <c r="AJ59" s="336">
        <f t="shared" si="86"/>
        <v>3.5843600123724652E-2</v>
      </c>
      <c r="AK59" s="336">
        <f t="shared" si="86"/>
        <v>3.5827289704461363E-2</v>
      </c>
      <c r="AL59" s="336">
        <f t="shared" si="86"/>
        <v>3.5812664658004791E-2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5.5261941856409369E-2</v>
      </c>
      <c r="N60" s="336">
        <f t="shared" si="87"/>
        <v>5.1645141122153924E-2</v>
      </c>
      <c r="O60" s="336">
        <f t="shared" si="87"/>
        <v>4.9494883706244747E-2</v>
      </c>
      <c r="P60" s="336">
        <f t="shared" si="87"/>
        <v>5.1723043461029745E-2</v>
      </c>
      <c r="Q60" s="336">
        <f t="shared" si="87"/>
        <v>5.4331155044269476E-2</v>
      </c>
      <c r="R60" s="336">
        <f t="shared" si="87"/>
        <v>5.0644621764225684E-2</v>
      </c>
      <c r="S60" s="336">
        <f t="shared" si="87"/>
        <v>5.3991276247309629E-2</v>
      </c>
      <c r="T60" s="336">
        <f t="shared" si="87"/>
        <v>5.2473268657886318E-2</v>
      </c>
      <c r="U60" s="336">
        <f t="shared" si="87"/>
        <v>5.5936020822215084E-2</v>
      </c>
      <c r="V60" s="336">
        <f t="shared" si="87"/>
        <v>5.836424963262369E-2</v>
      </c>
      <c r="W60" s="336">
        <f t="shared" si="87"/>
        <v>6.6437073701106658E-2</v>
      </c>
      <c r="X60" s="336">
        <f t="shared" si="87"/>
        <v>6.5998172243920752E-2</v>
      </c>
      <c r="Y60" s="336">
        <f t="shared" si="87"/>
        <v>6.6505254796961913E-2</v>
      </c>
      <c r="Z60" s="336">
        <f t="shared" si="87"/>
        <v>6.7090621816762591E-2</v>
      </c>
      <c r="AA60" s="336">
        <f t="shared" si="87"/>
        <v>6.7665424837649576E-2</v>
      </c>
      <c r="AB60" s="336">
        <f t="shared" si="87"/>
        <v>6.821860543023904E-2</v>
      </c>
      <c r="AC60" s="336">
        <f t="shared" si="87"/>
        <v>6.8785520581561191E-2</v>
      </c>
      <c r="AD60" s="336">
        <f t="shared" si="87"/>
        <v>6.9345308974064365E-2</v>
      </c>
      <c r="AE60" s="336">
        <f t="shared" ref="AE60:AL60" si="88">AE13/AE$49</f>
        <v>6.9916651015782899E-2</v>
      </c>
      <c r="AF60" s="336">
        <f t="shared" si="88"/>
        <v>7.0501715814245677E-2</v>
      </c>
      <c r="AG60" s="336">
        <f t="shared" si="88"/>
        <v>7.1089010514125403E-2</v>
      </c>
      <c r="AH60" s="336">
        <f t="shared" si="88"/>
        <v>7.169837997322219E-2</v>
      </c>
      <c r="AI60" s="336">
        <f t="shared" si="88"/>
        <v>7.2252435713314092E-2</v>
      </c>
      <c r="AJ60" s="336">
        <f t="shared" si="88"/>
        <v>7.2813856381667014E-2</v>
      </c>
      <c r="AK60" s="336">
        <f t="shared" si="88"/>
        <v>7.3389237726876458E-2</v>
      </c>
      <c r="AL60" s="336">
        <f t="shared" si="88"/>
        <v>7.396784703875682E-2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0.11205369544376535</v>
      </c>
      <c r="N62" s="337">
        <f t="shared" si="89"/>
        <v>0.11393551203980538</v>
      </c>
      <c r="O62" s="337">
        <f t="shared" si="89"/>
        <v>0.1157181910456201</v>
      </c>
      <c r="P62" s="337">
        <f t="shared" si="89"/>
        <v>0.11245723451359883</v>
      </c>
      <c r="Q62" s="337">
        <f t="shared" si="89"/>
        <v>0.11414689849436874</v>
      </c>
      <c r="R62" s="337">
        <f t="shared" si="89"/>
        <v>0.11404584159244187</v>
      </c>
      <c r="S62" s="337">
        <f t="shared" si="89"/>
        <v>0.11347928905125784</v>
      </c>
      <c r="T62" s="337">
        <f t="shared" si="89"/>
        <v>0.11623470512591633</v>
      </c>
      <c r="U62" s="337">
        <f t="shared" si="89"/>
        <v>0.11679361759406615</v>
      </c>
      <c r="V62" s="337">
        <f t="shared" si="89"/>
        <v>0.11716233339531501</v>
      </c>
      <c r="W62" s="337">
        <f t="shared" si="89"/>
        <v>0.12376803913926226</v>
      </c>
      <c r="X62" s="337">
        <f t="shared" si="89"/>
        <v>0.12511139926327045</v>
      </c>
      <c r="Y62" s="337">
        <f t="shared" si="89"/>
        <v>0.12582275506139007</v>
      </c>
      <c r="Z62" s="337">
        <f t="shared" si="89"/>
        <v>0.12664624744204683</v>
      </c>
      <c r="AA62" s="337">
        <f t="shared" si="89"/>
        <v>0.12748588380277467</v>
      </c>
      <c r="AB62" s="337">
        <f t="shared" si="89"/>
        <v>0.12824116725970142</v>
      </c>
      <c r="AC62" s="337">
        <f t="shared" si="89"/>
        <v>0.12897656608137598</v>
      </c>
      <c r="AD62" s="337">
        <f t="shared" si="89"/>
        <v>0.12970365366652406</v>
      </c>
      <c r="AE62" s="337">
        <f t="shared" ref="AE62:AL62" si="90">AE15/AE$49</f>
        <v>0.1303826923268534</v>
      </c>
      <c r="AF62" s="337">
        <f t="shared" si="90"/>
        <v>0.1310772987515148</v>
      </c>
      <c r="AG62" s="337">
        <f t="shared" si="90"/>
        <v>0.13181477462261046</v>
      </c>
      <c r="AH62" s="337">
        <f t="shared" si="90"/>
        <v>0.13258722435545039</v>
      </c>
      <c r="AI62" s="337">
        <f t="shared" si="90"/>
        <v>0.1332846698136744</v>
      </c>
      <c r="AJ62" s="337">
        <f t="shared" si="90"/>
        <v>0.1340011239403161</v>
      </c>
      <c r="AK62" s="337">
        <f t="shared" si="90"/>
        <v>0.13474675443884834</v>
      </c>
      <c r="AL62" s="337">
        <f t="shared" si="90"/>
        <v>0.13551310222350174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1.811357124456275E-2</v>
      </c>
      <c r="N63" s="336">
        <f t="shared" si="91"/>
        <v>1.6870055090456148E-2</v>
      </c>
      <c r="O63" s="336">
        <f t="shared" si="91"/>
        <v>1.7372312461426963E-2</v>
      </c>
      <c r="P63" s="336">
        <f t="shared" si="91"/>
        <v>1.7716809176932913E-2</v>
      </c>
      <c r="Q63" s="336">
        <f t="shared" si="91"/>
        <v>1.6466265085694959E-2</v>
      </c>
      <c r="R63" s="336">
        <f t="shared" si="91"/>
        <v>1.608348111307566E-2</v>
      </c>
      <c r="S63" s="336">
        <f t="shared" si="91"/>
        <v>1.6520946372874674E-2</v>
      </c>
      <c r="T63" s="336">
        <f t="shared" si="91"/>
        <v>1.8161502546246912E-2</v>
      </c>
      <c r="U63" s="336">
        <f t="shared" si="91"/>
        <v>1.8947647707846384E-2</v>
      </c>
      <c r="V63" s="336">
        <f t="shared" si="91"/>
        <v>1.8404161944175663E-2</v>
      </c>
      <c r="W63" s="336">
        <f t="shared" si="91"/>
        <v>2.0296354915566785E-2</v>
      </c>
      <c r="X63" s="336">
        <f t="shared" si="91"/>
        <v>1.8187427343700383E-2</v>
      </c>
      <c r="Y63" s="336">
        <f t="shared" si="91"/>
        <v>1.8278301010921059E-2</v>
      </c>
      <c r="Z63" s="336">
        <f t="shared" si="91"/>
        <v>1.836328383618788E-2</v>
      </c>
      <c r="AA63" s="336">
        <f t="shared" si="91"/>
        <v>1.8441968952813678E-2</v>
      </c>
      <c r="AB63" s="336">
        <f t="shared" si="91"/>
        <v>1.8527254899788737E-2</v>
      </c>
      <c r="AC63" s="336">
        <f t="shared" si="91"/>
        <v>1.8611359994927291E-2</v>
      </c>
      <c r="AD63" s="336">
        <f t="shared" si="91"/>
        <v>1.868340688726805E-2</v>
      </c>
      <c r="AE63" s="336">
        <f t="shared" ref="AE63:AL63" si="92">AE16/AE$49</f>
        <v>1.8749849421624706E-2</v>
      </c>
      <c r="AF63" s="336">
        <f t="shared" si="92"/>
        <v>1.8811439426694332E-2</v>
      </c>
      <c r="AG63" s="336">
        <f t="shared" si="92"/>
        <v>1.8898053058578747E-2</v>
      </c>
      <c r="AH63" s="336">
        <f t="shared" si="92"/>
        <v>1.8983551911337604E-2</v>
      </c>
      <c r="AI63" s="336">
        <f t="shared" si="92"/>
        <v>1.9074688913551411E-2</v>
      </c>
      <c r="AJ63" s="336">
        <f t="shared" si="92"/>
        <v>1.9176694327388787E-2</v>
      </c>
      <c r="AK63" s="336">
        <f t="shared" si="92"/>
        <v>1.9273727637957878E-2</v>
      </c>
      <c r="AL63" s="336">
        <f t="shared" si="92"/>
        <v>1.9379229901463249E-2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1.447639824779128E-2</v>
      </c>
      <c r="N64" s="336">
        <f t="shared" si="93"/>
        <v>1.8549411092415983E-2</v>
      </c>
      <c r="O64" s="336">
        <f t="shared" si="93"/>
        <v>1.8175440535332418E-2</v>
      </c>
      <c r="P64" s="336">
        <f t="shared" si="93"/>
        <v>1.7670592635243648E-2</v>
      </c>
      <c r="Q64" s="336">
        <f t="shared" si="93"/>
        <v>1.7974918067171532E-2</v>
      </c>
      <c r="R64" s="336">
        <f t="shared" si="93"/>
        <v>1.731893555839354E-2</v>
      </c>
      <c r="S64" s="336">
        <f t="shared" si="93"/>
        <v>1.7819451682278997E-2</v>
      </c>
      <c r="T64" s="336">
        <f t="shared" si="93"/>
        <v>1.8184677940651751E-2</v>
      </c>
      <c r="U64" s="336">
        <f t="shared" si="93"/>
        <v>1.9719681426332805E-2</v>
      </c>
      <c r="V64" s="336">
        <f t="shared" si="93"/>
        <v>1.9009009366877539E-2</v>
      </c>
      <c r="W64" s="336">
        <f t="shared" si="93"/>
        <v>1.9320227069762164E-2</v>
      </c>
      <c r="X64" s="336">
        <f t="shared" si="93"/>
        <v>2.8371838305162496E-2</v>
      </c>
      <c r="Y64" s="336">
        <f t="shared" si="93"/>
        <v>2.8852999330642701E-2</v>
      </c>
      <c r="Z64" s="336">
        <f t="shared" si="93"/>
        <v>2.9353528482979716E-2</v>
      </c>
      <c r="AA64" s="336">
        <f t="shared" si="93"/>
        <v>2.9829702764023327E-2</v>
      </c>
      <c r="AB64" s="336">
        <f t="shared" si="93"/>
        <v>3.0292615009654002E-2</v>
      </c>
      <c r="AC64" s="336">
        <f t="shared" si="93"/>
        <v>3.0737161212134587E-2</v>
      </c>
      <c r="AD64" s="336">
        <f t="shared" si="93"/>
        <v>3.1193669458798957E-2</v>
      </c>
      <c r="AE64" s="336">
        <f t="shared" ref="AE64:AL64" si="94">AE17/AE$49</f>
        <v>3.1623449509451979E-2</v>
      </c>
      <c r="AF64" s="336">
        <f t="shared" si="94"/>
        <v>3.2066336357513714E-2</v>
      </c>
      <c r="AG64" s="336">
        <f t="shared" si="94"/>
        <v>3.2545520993333486E-2</v>
      </c>
      <c r="AH64" s="336">
        <f t="shared" si="94"/>
        <v>3.3044353847569867E-2</v>
      </c>
      <c r="AI64" s="336">
        <f t="shared" si="94"/>
        <v>3.3494464821591824E-2</v>
      </c>
      <c r="AJ64" s="336">
        <f t="shared" si="94"/>
        <v>3.3925022639411155E-2</v>
      </c>
      <c r="AK64" s="336">
        <f t="shared" si="94"/>
        <v>3.4361214623587363E-2</v>
      </c>
      <c r="AL64" s="336">
        <f t="shared" si="94"/>
        <v>3.4789146287493931E-2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1.2996889075835957E-2</v>
      </c>
      <c r="N65" s="336">
        <f t="shared" si="95"/>
        <v>1.4272071449174249E-2</v>
      </c>
      <c r="O65" s="336">
        <f t="shared" si="95"/>
        <v>1.4192713330403362E-2</v>
      </c>
      <c r="P65" s="336">
        <f t="shared" si="95"/>
        <v>1.2585861151020551E-2</v>
      </c>
      <c r="Q65" s="336">
        <f t="shared" si="95"/>
        <v>1.2729844667220385E-2</v>
      </c>
      <c r="R65" s="336">
        <f t="shared" si="95"/>
        <v>1.2471390544564901E-2</v>
      </c>
      <c r="S65" s="336">
        <f t="shared" si="95"/>
        <v>1.2744359979490723E-2</v>
      </c>
      <c r="T65" s="336">
        <f t="shared" si="95"/>
        <v>1.1857020067584666E-2</v>
      </c>
      <c r="U65" s="336">
        <f t="shared" si="95"/>
        <v>1.1802253451136028E-2</v>
      </c>
      <c r="V65" s="336">
        <f t="shared" si="95"/>
        <v>1.1626201775906347E-2</v>
      </c>
      <c r="W65" s="336">
        <f t="shared" si="95"/>
        <v>1.2180831463575199E-2</v>
      </c>
      <c r="X65" s="336">
        <f t="shared" si="95"/>
        <v>1.0097762562893459E-2</v>
      </c>
      <c r="Y65" s="336">
        <f t="shared" si="95"/>
        <v>1.0219933046687E-2</v>
      </c>
      <c r="Z65" s="336">
        <f t="shared" si="95"/>
        <v>1.0318522665924108E-2</v>
      </c>
      <c r="AA65" s="336">
        <f t="shared" si="95"/>
        <v>1.0424334527861004E-2</v>
      </c>
      <c r="AB65" s="336">
        <f t="shared" si="95"/>
        <v>1.0475197397259897E-2</v>
      </c>
      <c r="AC65" s="336">
        <f t="shared" si="95"/>
        <v>1.0525787619038683E-2</v>
      </c>
      <c r="AD65" s="336">
        <f t="shared" si="95"/>
        <v>1.0578074455513693E-2</v>
      </c>
      <c r="AE65" s="336">
        <f t="shared" ref="AE65:AL65" si="96">AE18/AE$49</f>
        <v>1.0620610091436522E-2</v>
      </c>
      <c r="AF65" s="336">
        <f t="shared" si="96"/>
        <v>1.0661552831593863E-2</v>
      </c>
      <c r="AG65" s="336">
        <f t="shared" si="96"/>
        <v>1.0687380698551739E-2</v>
      </c>
      <c r="AH65" s="336">
        <f t="shared" si="96"/>
        <v>1.0705113801341197E-2</v>
      </c>
      <c r="AI65" s="336">
        <f t="shared" si="96"/>
        <v>1.0719425491199185E-2</v>
      </c>
      <c r="AJ65" s="336">
        <f t="shared" si="96"/>
        <v>1.075337022253741E-2</v>
      </c>
      <c r="AK65" s="336">
        <f t="shared" si="96"/>
        <v>1.0790312105768472E-2</v>
      </c>
      <c r="AL65" s="336">
        <f t="shared" si="96"/>
        <v>1.0826627646216802E-2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1.022850927877101E-2</v>
      </c>
      <c r="N66" s="336">
        <f t="shared" si="97"/>
        <v>1.252435996965459E-2</v>
      </c>
      <c r="O66" s="336">
        <f t="shared" si="97"/>
        <v>1.2917476134970256E-2</v>
      </c>
      <c r="P66" s="336">
        <f t="shared" si="97"/>
        <v>1.2393555381504133E-2</v>
      </c>
      <c r="Q66" s="336">
        <f t="shared" si="97"/>
        <v>1.2651769352100609E-2</v>
      </c>
      <c r="R66" s="336">
        <f t="shared" si="97"/>
        <v>1.4141499960207676E-2</v>
      </c>
      <c r="S66" s="336">
        <f t="shared" si="97"/>
        <v>1.3667830886115241E-2</v>
      </c>
      <c r="T66" s="336">
        <f t="shared" si="97"/>
        <v>1.4797592202274959E-2</v>
      </c>
      <c r="U66" s="336">
        <f t="shared" si="97"/>
        <v>1.3065405175908972E-2</v>
      </c>
      <c r="V66" s="336">
        <f t="shared" si="97"/>
        <v>1.310037348625033E-2</v>
      </c>
      <c r="W66" s="336">
        <f t="shared" si="97"/>
        <v>1.365233398788126E-2</v>
      </c>
      <c r="X66" s="336">
        <f t="shared" si="97"/>
        <v>1.1617702905946289E-2</v>
      </c>
      <c r="Y66" s="336">
        <f t="shared" si="97"/>
        <v>1.1458978776047637E-2</v>
      </c>
      <c r="Z66" s="336">
        <f t="shared" si="97"/>
        <v>1.1429890849656602E-2</v>
      </c>
      <c r="AA66" s="336">
        <f t="shared" si="97"/>
        <v>1.1462356792068631E-2</v>
      </c>
      <c r="AB66" s="336">
        <f t="shared" si="97"/>
        <v>1.1500430163374065E-2</v>
      </c>
      <c r="AC66" s="336">
        <f t="shared" si="97"/>
        <v>1.1530212819433101E-2</v>
      </c>
      <c r="AD66" s="336">
        <f t="shared" si="97"/>
        <v>1.1553880314053824E-2</v>
      </c>
      <c r="AE66" s="336">
        <f t="shared" ref="AE66:AL66" si="98">AE19/AE$49</f>
        <v>1.1586783651967813E-2</v>
      </c>
      <c r="AF66" s="336">
        <f t="shared" si="98"/>
        <v>1.1623080305902995E-2</v>
      </c>
      <c r="AG66" s="336">
        <f t="shared" si="98"/>
        <v>1.1660549751983227E-2</v>
      </c>
      <c r="AH66" s="336">
        <f t="shared" si="98"/>
        <v>1.1714918917696056E-2</v>
      </c>
      <c r="AI66" s="336">
        <f t="shared" si="98"/>
        <v>1.1748677274973121E-2</v>
      </c>
      <c r="AJ66" s="336">
        <f t="shared" si="98"/>
        <v>1.1774676565387972E-2</v>
      </c>
      <c r="AK66" s="336">
        <f t="shared" si="98"/>
        <v>1.1806387729849632E-2</v>
      </c>
      <c r="AL66" s="336">
        <f t="shared" si="98"/>
        <v>1.1836330200714262E-2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5.6238327596804361E-2</v>
      </c>
      <c r="N67" s="336">
        <f t="shared" si="99"/>
        <v>5.1719614438104425E-2</v>
      </c>
      <c r="O67" s="336">
        <f t="shared" si="99"/>
        <v>5.3060248583487089E-2</v>
      </c>
      <c r="P67" s="336">
        <f t="shared" si="99"/>
        <v>5.2090416168897598E-2</v>
      </c>
      <c r="Q67" s="336">
        <f t="shared" si="99"/>
        <v>5.4324101322181247E-2</v>
      </c>
      <c r="R67" s="336">
        <f t="shared" si="99"/>
        <v>5.4030534416200093E-2</v>
      </c>
      <c r="S67" s="336">
        <f t="shared" si="99"/>
        <v>5.2726700130498197E-2</v>
      </c>
      <c r="T67" s="336">
        <f t="shared" si="99"/>
        <v>5.3233912369158046E-2</v>
      </c>
      <c r="U67" s="336">
        <f t="shared" si="99"/>
        <v>5.325862983284195E-2</v>
      </c>
      <c r="V67" s="336">
        <f t="shared" si="99"/>
        <v>5.5022586822105139E-2</v>
      </c>
      <c r="W67" s="336">
        <f t="shared" si="99"/>
        <v>5.8318291702476849E-2</v>
      </c>
      <c r="X67" s="336">
        <f t="shared" si="99"/>
        <v>5.6836668145567829E-2</v>
      </c>
      <c r="Y67" s="336">
        <f t="shared" si="99"/>
        <v>5.7012542897091678E-2</v>
      </c>
      <c r="Z67" s="336">
        <f t="shared" si="99"/>
        <v>5.7181021607298529E-2</v>
      </c>
      <c r="AA67" s="336">
        <f t="shared" si="99"/>
        <v>5.7327520766008028E-2</v>
      </c>
      <c r="AB67" s="336">
        <f t="shared" si="99"/>
        <v>5.7445669789624718E-2</v>
      </c>
      <c r="AC67" s="336">
        <f t="shared" si="99"/>
        <v>5.7572044435842296E-2</v>
      </c>
      <c r="AD67" s="336">
        <f t="shared" si="99"/>
        <v>5.7694622550889557E-2</v>
      </c>
      <c r="AE67" s="336">
        <f t="shared" ref="AE67:AL67" si="100">AE20/AE$49</f>
        <v>5.7801999652372371E-2</v>
      </c>
      <c r="AF67" s="336">
        <f t="shared" si="100"/>
        <v>5.7914889829809878E-2</v>
      </c>
      <c r="AG67" s="336">
        <f t="shared" si="100"/>
        <v>5.8023270120163263E-2</v>
      </c>
      <c r="AH67" s="336">
        <f t="shared" si="100"/>
        <v>5.8139285877505664E-2</v>
      </c>
      <c r="AI67" s="336">
        <f t="shared" si="100"/>
        <v>5.8247413312358873E-2</v>
      </c>
      <c r="AJ67" s="336">
        <f t="shared" si="100"/>
        <v>5.8371360185590811E-2</v>
      </c>
      <c r="AK67" s="336">
        <f t="shared" si="100"/>
        <v>5.851511234168498E-2</v>
      </c>
      <c r="AL67" s="336">
        <f t="shared" si="100"/>
        <v>5.8681768187613503E-2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0.11076869469767645</v>
      </c>
      <c r="N69" s="337">
        <f t="shared" si="101"/>
        <v>0.10947051677098181</v>
      </c>
      <c r="O69" s="337">
        <f t="shared" si="101"/>
        <v>0.10887978963310062</v>
      </c>
      <c r="P69" s="337">
        <f t="shared" si="101"/>
        <v>0.10846876470293781</v>
      </c>
      <c r="Q69" s="337">
        <f t="shared" si="101"/>
        <v>0.10728443225011221</v>
      </c>
      <c r="R69" s="337">
        <f t="shared" si="101"/>
        <v>0.10697723022190549</v>
      </c>
      <c r="S69" s="337">
        <f t="shared" si="101"/>
        <v>0.1011852512690649</v>
      </c>
      <c r="T69" s="337">
        <f t="shared" si="101"/>
        <v>0.10413378659349248</v>
      </c>
      <c r="U69" s="337">
        <f t="shared" si="101"/>
        <v>0.10308893535310099</v>
      </c>
      <c r="V69" s="337">
        <f t="shared" si="101"/>
        <v>0.10063806061038635</v>
      </c>
      <c r="W69" s="337">
        <f t="shared" si="101"/>
        <v>0.10420163654996077</v>
      </c>
      <c r="X69" s="337">
        <f t="shared" si="101"/>
        <v>0.10560978746808453</v>
      </c>
      <c r="Y69" s="337">
        <f t="shared" si="101"/>
        <v>0.10488304535088171</v>
      </c>
      <c r="Z69" s="337">
        <f t="shared" si="101"/>
        <v>0.10413832032259317</v>
      </c>
      <c r="AA69" s="337">
        <f t="shared" si="101"/>
        <v>0.10344875887398597</v>
      </c>
      <c r="AB69" s="337">
        <f t="shared" si="101"/>
        <v>0.10262359548108116</v>
      </c>
      <c r="AC69" s="337">
        <f t="shared" si="101"/>
        <v>0.10180753513970717</v>
      </c>
      <c r="AD69" s="337">
        <f t="shared" si="101"/>
        <v>0.10099824781138698</v>
      </c>
      <c r="AE69" s="337">
        <f t="shared" ref="AE69:AL69" si="102">AE22/AE$49</f>
        <v>0.10019664747073161</v>
      </c>
      <c r="AF69" s="337">
        <f t="shared" si="102"/>
        <v>9.9336364762633148E-2</v>
      </c>
      <c r="AG69" s="337">
        <f t="shared" si="102"/>
        <v>9.8365094105219833E-2</v>
      </c>
      <c r="AH69" s="337">
        <f t="shared" si="102"/>
        <v>9.7322418100226252E-2</v>
      </c>
      <c r="AI69" s="337">
        <f t="shared" si="102"/>
        <v>9.6477418363452028E-2</v>
      </c>
      <c r="AJ69" s="337">
        <f t="shared" si="102"/>
        <v>9.5635249096363548E-2</v>
      </c>
      <c r="AK69" s="337">
        <f t="shared" si="102"/>
        <v>9.4735927986239574E-2</v>
      </c>
      <c r="AL69" s="337">
        <f t="shared" si="102"/>
        <v>9.3732046368224561E-2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8.6081591887201853E-2</v>
      </c>
      <c r="N70" s="336">
        <f t="shared" si="103"/>
        <v>8.6604551919925277E-2</v>
      </c>
      <c r="O70" s="336">
        <f t="shared" si="103"/>
        <v>8.6481036746655901E-2</v>
      </c>
      <c r="P70" s="336">
        <f t="shared" si="103"/>
        <v>8.4527196966312862E-2</v>
      </c>
      <c r="Q70" s="336">
        <f t="shared" si="103"/>
        <v>8.4281642157351996E-2</v>
      </c>
      <c r="R70" s="336">
        <f t="shared" si="103"/>
        <v>8.5981729040159507E-2</v>
      </c>
      <c r="S70" s="336">
        <f t="shared" si="103"/>
        <v>8.1343960654906108E-2</v>
      </c>
      <c r="T70" s="336">
        <f t="shared" si="103"/>
        <v>8.3677337334200602E-2</v>
      </c>
      <c r="U70" s="336">
        <f t="shared" si="103"/>
        <v>8.2192734498589687E-2</v>
      </c>
      <c r="V70" s="336">
        <f t="shared" si="103"/>
        <v>8.1419048460526305E-2</v>
      </c>
      <c r="W70" s="336">
        <f t="shared" si="103"/>
        <v>8.5197238594865166E-2</v>
      </c>
      <c r="X70" s="336">
        <f t="shared" si="103"/>
        <v>8.683314715709943E-2</v>
      </c>
      <c r="Y70" s="336">
        <f t="shared" si="103"/>
        <v>8.646557486171523E-2</v>
      </c>
      <c r="Z70" s="336">
        <f t="shared" si="103"/>
        <v>8.6084438107746922E-2</v>
      </c>
      <c r="AA70" s="336">
        <f t="shared" si="103"/>
        <v>8.5723846525065567E-2</v>
      </c>
      <c r="AB70" s="336">
        <f t="shared" si="103"/>
        <v>8.5281643125980425E-2</v>
      </c>
      <c r="AC70" s="336">
        <f t="shared" si="103"/>
        <v>8.4882049757451519E-2</v>
      </c>
      <c r="AD70" s="336">
        <f t="shared" si="103"/>
        <v>8.4468557335825617E-2</v>
      </c>
      <c r="AE70" s="336">
        <f t="shared" ref="AE70:AL70" si="104">AE23/AE$49</f>
        <v>8.4007545414777646E-2</v>
      </c>
      <c r="AF70" s="336">
        <f t="shared" si="104"/>
        <v>8.3562206626059884E-2</v>
      </c>
      <c r="AG70" s="336">
        <f t="shared" si="104"/>
        <v>8.3153441104548045E-2</v>
      </c>
      <c r="AH70" s="336">
        <f t="shared" si="104"/>
        <v>8.2756284903594629E-2</v>
      </c>
      <c r="AI70" s="336">
        <f t="shared" si="104"/>
        <v>8.2355476690121956E-2</v>
      </c>
      <c r="AJ70" s="336">
        <f t="shared" si="104"/>
        <v>8.1955685780675677E-2</v>
      </c>
      <c r="AK70" s="336">
        <f t="shared" si="104"/>
        <v>8.1533859381825877E-2</v>
      </c>
      <c r="AL70" s="336">
        <f t="shared" si="104"/>
        <v>8.1052172189645555E-2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2.4687102810474593E-2</v>
      </c>
      <c r="N71" s="336">
        <f t="shared" si="105"/>
        <v>2.2865964851056544E-2</v>
      </c>
      <c r="O71" s="336">
        <f t="shared" si="105"/>
        <v>2.2398752886444717E-2</v>
      </c>
      <c r="P71" s="336">
        <f t="shared" si="105"/>
        <v>2.3941567736624963E-2</v>
      </c>
      <c r="Q71" s="336">
        <f t="shared" si="105"/>
        <v>2.3002790092760225E-2</v>
      </c>
      <c r="R71" s="336">
        <f t="shared" si="105"/>
        <v>2.0995501181745972E-2</v>
      </c>
      <c r="S71" s="336">
        <f t="shared" si="105"/>
        <v>1.9841290614158777E-2</v>
      </c>
      <c r="T71" s="336">
        <f t="shared" si="105"/>
        <v>2.0456449259291888E-2</v>
      </c>
      <c r="U71" s="336">
        <f t="shared" si="105"/>
        <v>2.0896200854511295E-2</v>
      </c>
      <c r="V71" s="336">
        <f t="shared" si="105"/>
        <v>1.9219012149860042E-2</v>
      </c>
      <c r="W71" s="336">
        <f t="shared" si="105"/>
        <v>1.9004397955095596E-2</v>
      </c>
      <c r="X71" s="336">
        <f t="shared" si="105"/>
        <v>1.8776640310985093E-2</v>
      </c>
      <c r="Y71" s="336">
        <f t="shared" si="105"/>
        <v>1.8417470489166483E-2</v>
      </c>
      <c r="Z71" s="336">
        <f t="shared" si="105"/>
        <v>1.8053882214846245E-2</v>
      </c>
      <c r="AA71" s="336">
        <f t="shared" si="105"/>
        <v>1.7724912348920405E-2</v>
      </c>
      <c r="AB71" s="336">
        <f t="shared" si="105"/>
        <v>1.7341952355100727E-2</v>
      </c>
      <c r="AC71" s="336">
        <f t="shared" si="105"/>
        <v>1.6925485382255651E-2</v>
      </c>
      <c r="AD71" s="336">
        <f t="shared" si="105"/>
        <v>1.6529690475561375E-2</v>
      </c>
      <c r="AE71" s="336">
        <f t="shared" ref="AE71:AL71" si="106">AE24/AE$49</f>
        <v>1.6189102055953954E-2</v>
      </c>
      <c r="AF71" s="336">
        <f t="shared" si="106"/>
        <v>1.577415813657326E-2</v>
      </c>
      <c r="AG71" s="336">
        <f t="shared" si="106"/>
        <v>1.5211653000671784E-2</v>
      </c>
      <c r="AH71" s="336">
        <f t="shared" si="106"/>
        <v>1.4566133196631637E-2</v>
      </c>
      <c r="AI71" s="336">
        <f t="shared" si="106"/>
        <v>1.412194167333008E-2</v>
      </c>
      <c r="AJ71" s="336">
        <f t="shared" si="106"/>
        <v>1.3679563315687865E-2</v>
      </c>
      <c r="AK71" s="336">
        <f t="shared" si="106"/>
        <v>1.3202068604413713E-2</v>
      </c>
      <c r="AL71" s="336">
        <f t="shared" si="106"/>
        <v>1.2679874178579012E-2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0.10419860762042463</v>
      </c>
      <c r="N73" s="337">
        <f t="shared" si="107"/>
        <v>0.10742203094736767</v>
      </c>
      <c r="O73" s="337">
        <f t="shared" si="107"/>
        <v>0.1076213052220544</v>
      </c>
      <c r="P73" s="337">
        <f t="shared" si="107"/>
        <v>0.1008859360602407</v>
      </c>
      <c r="Q73" s="337">
        <f t="shared" si="107"/>
        <v>9.930209717158367E-2</v>
      </c>
      <c r="R73" s="337">
        <f t="shared" si="107"/>
        <v>0.10101466276319779</v>
      </c>
      <c r="S73" s="337">
        <f t="shared" si="107"/>
        <v>9.938170685827262E-2</v>
      </c>
      <c r="T73" s="337">
        <f t="shared" si="107"/>
        <v>0.10176025127550131</v>
      </c>
      <c r="U73" s="337">
        <f t="shared" si="107"/>
        <v>9.8282882181230033E-2</v>
      </c>
      <c r="V73" s="337">
        <f t="shared" si="107"/>
        <v>9.5822313951079596E-2</v>
      </c>
      <c r="W73" s="337">
        <f t="shared" si="107"/>
        <v>8.6946448666070458E-2</v>
      </c>
      <c r="X73" s="337">
        <f t="shared" si="107"/>
        <v>8.722570102390996E-2</v>
      </c>
      <c r="Y73" s="337">
        <f t="shared" si="107"/>
        <v>8.6155701345548646E-2</v>
      </c>
      <c r="Z73" s="337">
        <f t="shared" si="107"/>
        <v>8.5053972379927192E-2</v>
      </c>
      <c r="AA73" s="337">
        <f t="shared" si="107"/>
        <v>8.3992424358583048E-2</v>
      </c>
      <c r="AB73" s="337">
        <f t="shared" si="107"/>
        <v>8.3088393458760929E-2</v>
      </c>
      <c r="AC73" s="337">
        <f t="shared" si="107"/>
        <v>8.224271173348574E-2</v>
      </c>
      <c r="AD73" s="337">
        <f t="shared" si="107"/>
        <v>8.1344450934107373E-2</v>
      </c>
      <c r="AE73" s="337">
        <f t="shared" ref="AE73:AL73" si="108">AE26/AE$49</f>
        <v>8.0482429172730768E-2</v>
      </c>
      <c r="AF73" s="337">
        <f t="shared" si="108"/>
        <v>7.9629574354610752E-2</v>
      </c>
      <c r="AG73" s="337">
        <f t="shared" si="108"/>
        <v>7.8786995529854284E-2</v>
      </c>
      <c r="AH73" s="337">
        <f t="shared" si="108"/>
        <v>7.7968446793630491E-2</v>
      </c>
      <c r="AI73" s="337">
        <f t="shared" si="108"/>
        <v>7.7153866163863535E-2</v>
      </c>
      <c r="AJ73" s="337">
        <f t="shared" si="108"/>
        <v>7.6352778053915077E-2</v>
      </c>
      <c r="AK73" s="337">
        <f t="shared" si="108"/>
        <v>7.5540258669561239E-2</v>
      </c>
      <c r="AL73" s="337">
        <f t="shared" si="108"/>
        <v>7.4742560248423018E-2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9.4559533475977505E-3</v>
      </c>
      <c r="N74" s="336">
        <f t="shared" si="109"/>
        <v>1.4207256398285604E-2</v>
      </c>
      <c r="O74" s="336">
        <f t="shared" si="109"/>
        <v>1.2869944445581448E-2</v>
      </c>
      <c r="P74" s="336">
        <f t="shared" si="109"/>
        <v>1.0410101827853489E-2</v>
      </c>
      <c r="Q74" s="336">
        <f t="shared" si="109"/>
        <v>8.601951508750252E-3</v>
      </c>
      <c r="R74" s="336">
        <f t="shared" si="109"/>
        <v>1.0168160500099509E-2</v>
      </c>
      <c r="S74" s="336">
        <f t="shared" si="109"/>
        <v>1.0457213800437395E-2</v>
      </c>
      <c r="T74" s="336">
        <f t="shared" si="109"/>
        <v>1.1763269256136247E-2</v>
      </c>
      <c r="U74" s="336">
        <f t="shared" si="109"/>
        <v>9.4940117062312247E-3</v>
      </c>
      <c r="V74" s="336">
        <f t="shared" si="109"/>
        <v>1.0508298157065867E-2</v>
      </c>
      <c r="W74" s="336">
        <f t="shared" si="109"/>
        <v>1.2888458230801847E-2</v>
      </c>
      <c r="X74" s="336">
        <f t="shared" si="109"/>
        <v>1.207371208364307E-2</v>
      </c>
      <c r="Y74" s="336">
        <f t="shared" si="109"/>
        <v>1.2000127699940837E-2</v>
      </c>
      <c r="Z74" s="336">
        <f t="shared" si="109"/>
        <v>1.1953645212717027E-2</v>
      </c>
      <c r="AA74" s="336">
        <f t="shared" si="109"/>
        <v>1.1907258336205134E-2</v>
      </c>
      <c r="AB74" s="336">
        <f t="shared" si="109"/>
        <v>1.1878092434080825E-2</v>
      </c>
      <c r="AC74" s="336">
        <f t="shared" si="109"/>
        <v>1.184897545699436E-2</v>
      </c>
      <c r="AD74" s="336">
        <f t="shared" si="109"/>
        <v>1.1807420671134898E-2</v>
      </c>
      <c r="AE74" s="336">
        <f t="shared" ref="AE74:AL74" si="110">AE27/AE$49</f>
        <v>1.1794250359024448E-2</v>
      </c>
      <c r="AF74" s="336">
        <f t="shared" si="110"/>
        <v>1.1796533051867104E-2</v>
      </c>
      <c r="AG74" s="336">
        <f t="shared" si="110"/>
        <v>1.1799528971022771E-2</v>
      </c>
      <c r="AH74" s="336">
        <f t="shared" si="110"/>
        <v>1.1804114749864853E-2</v>
      </c>
      <c r="AI74" s="336">
        <f t="shared" si="110"/>
        <v>1.1808231840044784E-2</v>
      </c>
      <c r="AJ74" s="336">
        <f t="shared" si="110"/>
        <v>1.1818777708223998E-2</v>
      </c>
      <c r="AK74" s="336">
        <f t="shared" si="110"/>
        <v>1.1829485019546509E-2</v>
      </c>
      <c r="AL74" s="336">
        <f t="shared" si="110"/>
        <v>1.1841098060441764E-2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4.3583576139696725E-2</v>
      </c>
      <c r="N75" s="336">
        <f t="shared" si="111"/>
        <v>4.3192416376894256E-2</v>
      </c>
      <c r="O75" s="336">
        <f t="shared" si="111"/>
        <v>4.3508130682131586E-2</v>
      </c>
      <c r="P75" s="336">
        <f t="shared" si="111"/>
        <v>4.1347716594733033E-2</v>
      </c>
      <c r="Q75" s="336">
        <f t="shared" si="111"/>
        <v>4.3321314305148857E-2</v>
      </c>
      <c r="R75" s="336">
        <f t="shared" si="111"/>
        <v>4.3188110859127229E-2</v>
      </c>
      <c r="S75" s="336">
        <f t="shared" si="111"/>
        <v>4.1713320295737835E-2</v>
      </c>
      <c r="T75" s="336">
        <f t="shared" si="111"/>
        <v>4.2614605324033231E-2</v>
      </c>
      <c r="U75" s="336">
        <f t="shared" si="111"/>
        <v>4.1476317604346898E-2</v>
      </c>
      <c r="V75" s="336">
        <f t="shared" si="111"/>
        <v>4.1940893319011116E-2</v>
      </c>
      <c r="W75" s="336">
        <f t="shared" si="111"/>
        <v>3.6502518678560261E-2</v>
      </c>
      <c r="X75" s="336">
        <f t="shared" si="111"/>
        <v>3.6454018534510774E-2</v>
      </c>
      <c r="Y75" s="336">
        <f t="shared" si="111"/>
        <v>3.6066017418404504E-2</v>
      </c>
      <c r="Z75" s="336">
        <f t="shared" si="111"/>
        <v>3.5640497390910908E-2</v>
      </c>
      <c r="AA75" s="336">
        <f t="shared" si="111"/>
        <v>3.5214780438707668E-2</v>
      </c>
      <c r="AB75" s="336">
        <f t="shared" si="111"/>
        <v>3.4846671566398819E-2</v>
      </c>
      <c r="AC75" s="336">
        <f t="shared" si="111"/>
        <v>3.450578379776198E-2</v>
      </c>
      <c r="AD75" s="336">
        <f t="shared" si="111"/>
        <v>3.415977562602187E-2</v>
      </c>
      <c r="AE75" s="336">
        <f t="shared" ref="AE75:AL75" si="112">AE28/AE$49</f>
        <v>3.3819486091870556E-2</v>
      </c>
      <c r="AF75" s="336">
        <f t="shared" si="112"/>
        <v>3.3482230743810862E-2</v>
      </c>
      <c r="AG75" s="336">
        <f t="shared" si="112"/>
        <v>3.3148572269912101E-2</v>
      </c>
      <c r="AH75" s="336">
        <f t="shared" si="112"/>
        <v>3.2809504624428644E-2</v>
      </c>
      <c r="AI75" s="336">
        <f t="shared" si="112"/>
        <v>3.2467258229198416E-2</v>
      </c>
      <c r="AJ75" s="336">
        <f t="shared" si="112"/>
        <v>3.2127496472380217E-2</v>
      </c>
      <c r="AK75" s="336">
        <f t="shared" si="112"/>
        <v>3.1784843451328239E-2</v>
      </c>
      <c r="AL75" s="336">
        <f t="shared" si="112"/>
        <v>3.1454472286482633E-2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3.1993788354930289E-2</v>
      </c>
      <c r="N76" s="336">
        <f t="shared" si="113"/>
        <v>3.0610566960329395E-2</v>
      </c>
      <c r="O76" s="336">
        <f t="shared" si="113"/>
        <v>3.170125330834038E-2</v>
      </c>
      <c r="P76" s="336">
        <f t="shared" si="113"/>
        <v>2.93111358918468E-2</v>
      </c>
      <c r="Q76" s="336">
        <f t="shared" si="113"/>
        <v>2.8589950829555597E-2</v>
      </c>
      <c r="R76" s="336">
        <f t="shared" si="113"/>
        <v>2.7904314825148685E-2</v>
      </c>
      <c r="S76" s="336">
        <f t="shared" si="113"/>
        <v>2.7978413836037812E-2</v>
      </c>
      <c r="T76" s="336">
        <f t="shared" si="113"/>
        <v>2.8582350416444424E-2</v>
      </c>
      <c r="U76" s="336">
        <f t="shared" si="113"/>
        <v>2.9132526378220992E-2</v>
      </c>
      <c r="V76" s="336">
        <f t="shared" si="113"/>
        <v>2.6794998372773108E-2</v>
      </c>
      <c r="W76" s="336">
        <f t="shared" si="113"/>
        <v>2.1546239232078965E-2</v>
      </c>
      <c r="X76" s="336">
        <f t="shared" si="113"/>
        <v>2.2157719945174032E-2</v>
      </c>
      <c r="Y76" s="336">
        <f t="shared" si="113"/>
        <v>2.1733107801801651E-2</v>
      </c>
      <c r="Z76" s="336">
        <f t="shared" si="113"/>
        <v>2.1320959081498145E-2</v>
      </c>
      <c r="AA76" s="336">
        <f t="shared" si="113"/>
        <v>2.0925934027383939E-2</v>
      </c>
      <c r="AB76" s="336">
        <f t="shared" si="113"/>
        <v>2.0576840873747358E-2</v>
      </c>
      <c r="AC76" s="336">
        <f t="shared" si="113"/>
        <v>2.0245935264054327E-2</v>
      </c>
      <c r="AD76" s="336">
        <f t="shared" si="113"/>
        <v>1.9915780635525508E-2</v>
      </c>
      <c r="AE76" s="336">
        <f t="shared" ref="AE76:AL76" si="114">AE29/AE$49</f>
        <v>1.958081883582561E-2</v>
      </c>
      <c r="AF76" s="336">
        <f t="shared" si="114"/>
        <v>1.9245556465747621E-2</v>
      </c>
      <c r="AG76" s="336">
        <f t="shared" si="114"/>
        <v>1.8906170685450308E-2</v>
      </c>
      <c r="AH76" s="336">
        <f t="shared" si="114"/>
        <v>1.8577080870167358E-2</v>
      </c>
      <c r="AI76" s="336">
        <f t="shared" si="114"/>
        <v>1.8257558388850206E-2</v>
      </c>
      <c r="AJ76" s="336">
        <f t="shared" si="114"/>
        <v>1.794447278828757E-2</v>
      </c>
      <c r="AK76" s="336">
        <f t="shared" si="114"/>
        <v>1.7632885309788817E-2</v>
      </c>
      <c r="AL76" s="336">
        <f t="shared" si="114"/>
        <v>1.7324400207165094E-2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1.9165289778199864E-2</v>
      </c>
      <c r="N77" s="336">
        <f t="shared" si="115"/>
        <v>1.941179121185841E-2</v>
      </c>
      <c r="O77" s="336">
        <f t="shared" si="115"/>
        <v>1.9541976786000972E-2</v>
      </c>
      <c r="P77" s="336">
        <f t="shared" si="115"/>
        <v>1.9816981745807365E-2</v>
      </c>
      <c r="Q77" s="336">
        <f t="shared" si="115"/>
        <v>1.8788880528128972E-2</v>
      </c>
      <c r="R77" s="336">
        <f t="shared" si="115"/>
        <v>1.975407657882236E-2</v>
      </c>
      <c r="S77" s="336">
        <f t="shared" si="115"/>
        <v>1.9232758926059589E-2</v>
      </c>
      <c r="T77" s="336">
        <f t="shared" si="115"/>
        <v>1.8800026278887404E-2</v>
      </c>
      <c r="U77" s="336">
        <f t="shared" si="115"/>
        <v>1.8180026492430917E-2</v>
      </c>
      <c r="V77" s="336">
        <f t="shared" si="115"/>
        <v>1.6578124102229509E-2</v>
      </c>
      <c r="W77" s="336">
        <f t="shared" si="115"/>
        <v>1.6009232524629394E-2</v>
      </c>
      <c r="X77" s="336">
        <f t="shared" si="115"/>
        <v>1.6540250460582093E-2</v>
      </c>
      <c r="Y77" s="336">
        <f t="shared" si="115"/>
        <v>1.6356448425401664E-2</v>
      </c>
      <c r="Z77" s="336">
        <f t="shared" si="115"/>
        <v>1.6138870694801126E-2</v>
      </c>
      <c r="AA77" s="336">
        <f t="shared" si="115"/>
        <v>1.5944451556286307E-2</v>
      </c>
      <c r="AB77" s="336">
        <f t="shared" si="115"/>
        <v>1.5786788584533931E-2</v>
      </c>
      <c r="AC77" s="336">
        <f t="shared" si="115"/>
        <v>1.5642017214675067E-2</v>
      </c>
      <c r="AD77" s="336">
        <f t="shared" si="115"/>
        <v>1.5461474001425083E-2</v>
      </c>
      <c r="AE77" s="336">
        <f t="shared" ref="AE77:AL77" si="116">AE30/AE$49</f>
        <v>1.5287873886010151E-2</v>
      </c>
      <c r="AF77" s="336">
        <f t="shared" si="116"/>
        <v>1.5105254093185165E-2</v>
      </c>
      <c r="AG77" s="336">
        <f t="shared" si="116"/>
        <v>1.4932723603469098E-2</v>
      </c>
      <c r="AH77" s="336">
        <f t="shared" si="116"/>
        <v>1.477774654916964E-2</v>
      </c>
      <c r="AI77" s="336">
        <f t="shared" si="116"/>
        <v>1.4620817705770126E-2</v>
      </c>
      <c r="AJ77" s="336">
        <f t="shared" si="116"/>
        <v>1.4462031085023289E-2</v>
      </c>
      <c r="AK77" s="336">
        <f t="shared" si="116"/>
        <v>1.4293044888897686E-2</v>
      </c>
      <c r="AL77" s="336">
        <f t="shared" si="116"/>
        <v>1.4122589694333542E-2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0.11234509507459338</v>
      </c>
      <c r="N79" s="337">
        <f t="shared" si="117"/>
        <v>0.11035208723732487</v>
      </c>
      <c r="O79" s="337">
        <f t="shared" si="117"/>
        <v>0.11046690158535692</v>
      </c>
      <c r="P79" s="337">
        <f t="shared" si="117"/>
        <v>0.11504737719950821</v>
      </c>
      <c r="Q79" s="337">
        <f t="shared" si="117"/>
        <v>0.11781408829872837</v>
      </c>
      <c r="R79" s="337">
        <f t="shared" si="117"/>
        <v>0.11201510311885296</v>
      </c>
      <c r="S79" s="337">
        <f t="shared" si="117"/>
        <v>0.11856280694860703</v>
      </c>
      <c r="T79" s="337">
        <f t="shared" si="117"/>
        <v>0.11604717957585202</v>
      </c>
      <c r="U79" s="337">
        <f t="shared" si="117"/>
        <v>0.11348832965210183</v>
      </c>
      <c r="V79" s="337">
        <f t="shared" si="117"/>
        <v>0.11427107911293617</v>
      </c>
      <c r="W79" s="337">
        <f t="shared" si="117"/>
        <v>0.11026459709120313</v>
      </c>
      <c r="X79" s="337">
        <f t="shared" si="117"/>
        <v>0.10864676642577163</v>
      </c>
      <c r="Y79" s="337">
        <f t="shared" si="117"/>
        <v>0.1091169068959895</v>
      </c>
      <c r="Z79" s="337">
        <f t="shared" si="117"/>
        <v>0.10965226949544245</v>
      </c>
      <c r="AA79" s="337">
        <f t="shared" si="117"/>
        <v>0.11012689706154184</v>
      </c>
      <c r="AB79" s="337">
        <f t="shared" si="117"/>
        <v>0.11061764931380785</v>
      </c>
      <c r="AC79" s="337">
        <f t="shared" si="117"/>
        <v>0.11101495478645362</v>
      </c>
      <c r="AD79" s="337">
        <f t="shared" si="117"/>
        <v>0.11139520020981775</v>
      </c>
      <c r="AE79" s="337">
        <f t="shared" ref="AE79:AL79" si="118">AE32/AE$49</f>
        <v>0.1117235682298157</v>
      </c>
      <c r="AF79" s="337">
        <f t="shared" si="118"/>
        <v>0.11205499083165157</v>
      </c>
      <c r="AG79" s="337">
        <f t="shared" si="118"/>
        <v>0.11235984308313643</v>
      </c>
      <c r="AH79" s="337">
        <f t="shared" si="118"/>
        <v>0.11269310703529604</v>
      </c>
      <c r="AI79" s="337">
        <f t="shared" si="118"/>
        <v>0.11303782756721049</v>
      </c>
      <c r="AJ79" s="337">
        <f t="shared" si="118"/>
        <v>0.11337060425561329</v>
      </c>
      <c r="AK79" s="337">
        <f t="shared" si="118"/>
        <v>0.11371473381310825</v>
      </c>
      <c r="AL79" s="337">
        <f t="shared" si="118"/>
        <v>0.11405727524250141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8.8140760601209039E-2</v>
      </c>
      <c r="N80" s="336">
        <f t="shared" si="119"/>
        <v>8.5143493107549303E-2</v>
      </c>
      <c r="O80" s="336">
        <f t="shared" si="119"/>
        <v>8.6312127377980913E-2</v>
      </c>
      <c r="P80" s="336">
        <f t="shared" si="119"/>
        <v>8.7917767775631026E-2</v>
      </c>
      <c r="Q80" s="336">
        <f t="shared" si="119"/>
        <v>9.142697116077958E-2</v>
      </c>
      <c r="R80" s="336">
        <f t="shared" si="119"/>
        <v>8.9883305152896442E-2</v>
      </c>
      <c r="S80" s="336">
        <f t="shared" si="119"/>
        <v>9.1623714626842129E-2</v>
      </c>
      <c r="T80" s="336">
        <f t="shared" si="119"/>
        <v>9.2986821640575576E-2</v>
      </c>
      <c r="U80" s="336">
        <f t="shared" si="119"/>
        <v>9.0261057807642972E-2</v>
      </c>
      <c r="V80" s="336">
        <f t="shared" si="119"/>
        <v>8.8243928231894517E-2</v>
      </c>
      <c r="W80" s="336">
        <f t="shared" si="119"/>
        <v>8.515661029907419E-2</v>
      </c>
      <c r="X80" s="336">
        <f t="shared" si="119"/>
        <v>8.5514377736029351E-2</v>
      </c>
      <c r="Y80" s="336">
        <f t="shared" si="119"/>
        <v>8.6083294418340645E-2</v>
      </c>
      <c r="Z80" s="336">
        <f t="shared" si="119"/>
        <v>8.6648520074571703E-2</v>
      </c>
      <c r="AA80" s="336">
        <f t="shared" si="119"/>
        <v>8.7126651273718089E-2</v>
      </c>
      <c r="AB80" s="336">
        <f t="shared" si="119"/>
        <v>8.7611420607363932E-2</v>
      </c>
      <c r="AC80" s="336">
        <f t="shared" si="119"/>
        <v>8.8014065912778494E-2</v>
      </c>
      <c r="AD80" s="336">
        <f t="shared" si="119"/>
        <v>8.8400505680815852E-2</v>
      </c>
      <c r="AE80" s="336">
        <f t="shared" ref="AE80:AL80" si="120">AE33/AE$49</f>
        <v>8.8753511727362053E-2</v>
      </c>
      <c r="AF80" s="336">
        <f t="shared" si="120"/>
        <v>8.9113676207191322E-2</v>
      </c>
      <c r="AG80" s="336">
        <f t="shared" si="120"/>
        <v>8.9447268266795651E-2</v>
      </c>
      <c r="AH80" s="336">
        <f t="shared" si="120"/>
        <v>8.9808052402199939E-2</v>
      </c>
      <c r="AI80" s="336">
        <f t="shared" si="120"/>
        <v>9.0201540704719876E-2</v>
      </c>
      <c r="AJ80" s="336">
        <f t="shared" si="120"/>
        <v>9.0584273197646017E-2</v>
      </c>
      <c r="AK80" s="336">
        <f t="shared" si="120"/>
        <v>9.098056099926044E-2</v>
      </c>
      <c r="AL80" s="336">
        <f t="shared" si="120"/>
        <v>9.1369509581970862E-2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2.2376911594110021E-2</v>
      </c>
      <c r="N81" s="336">
        <f t="shared" si="121"/>
        <v>2.3989069467671233E-2</v>
      </c>
      <c r="O81" s="336">
        <f t="shared" si="121"/>
        <v>2.2963185982688393E-2</v>
      </c>
      <c r="P81" s="336">
        <f t="shared" si="121"/>
        <v>2.6029440453990905E-2</v>
      </c>
      <c r="Q81" s="336">
        <f t="shared" si="121"/>
        <v>2.5139775133404541E-2</v>
      </c>
      <c r="R81" s="336">
        <f t="shared" si="121"/>
        <v>2.0994823491395895E-2</v>
      </c>
      <c r="S81" s="336">
        <f t="shared" si="121"/>
        <v>2.6033860833391913E-2</v>
      </c>
      <c r="T81" s="336">
        <f t="shared" si="121"/>
        <v>2.2132125927035659E-2</v>
      </c>
      <c r="U81" s="336">
        <f t="shared" si="121"/>
        <v>2.2307559185866015E-2</v>
      </c>
      <c r="V81" s="336">
        <f t="shared" si="121"/>
        <v>2.5171626027065228E-2</v>
      </c>
      <c r="W81" s="336">
        <f t="shared" si="121"/>
        <v>2.403665830618152E-2</v>
      </c>
      <c r="X81" s="336">
        <f t="shared" si="121"/>
        <v>2.2352902688784038E-2</v>
      </c>
      <c r="Y81" s="336">
        <f t="shared" si="121"/>
        <v>2.2240684183414062E-2</v>
      </c>
      <c r="Z81" s="336">
        <f t="shared" si="121"/>
        <v>2.2200275999809248E-2</v>
      </c>
      <c r="AA81" s="336">
        <f t="shared" si="121"/>
        <v>2.2185706439997142E-2</v>
      </c>
      <c r="AB81" s="336">
        <f t="shared" si="121"/>
        <v>2.2183394501960971E-2</v>
      </c>
      <c r="AC81" s="336">
        <f t="shared" si="121"/>
        <v>2.2169845083449661E-2</v>
      </c>
      <c r="AD81" s="336">
        <f t="shared" si="121"/>
        <v>2.2155259236422916E-2</v>
      </c>
      <c r="AE81" s="336">
        <f t="shared" ref="AE81:AL81" si="122">AE34/AE$49</f>
        <v>2.2122785140243864E-2</v>
      </c>
      <c r="AF81" s="336">
        <f t="shared" si="122"/>
        <v>2.208617132830059E-2</v>
      </c>
      <c r="AG81" s="336">
        <f t="shared" si="122"/>
        <v>2.2050623146644771E-2</v>
      </c>
      <c r="AH81" s="336">
        <f t="shared" si="122"/>
        <v>2.2016705217031002E-2</v>
      </c>
      <c r="AI81" s="336">
        <f t="shared" si="122"/>
        <v>2.196166697378164E-2</v>
      </c>
      <c r="AJ81" s="336">
        <f t="shared" si="122"/>
        <v>2.1904748905143535E-2</v>
      </c>
      <c r="AK81" s="336">
        <f t="shared" si="122"/>
        <v>2.1845429494710734E-2</v>
      </c>
      <c r="AL81" s="336">
        <f t="shared" si="122"/>
        <v>2.1791714275098167E-2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1.8274228792743198E-3</v>
      </c>
      <c r="N82" s="336">
        <f t="shared" si="123"/>
        <v>1.2195246621043399E-3</v>
      </c>
      <c r="O82" s="336">
        <f t="shared" si="123"/>
        <v>1.1915882246876269E-3</v>
      </c>
      <c r="P82" s="336">
        <f t="shared" si="123"/>
        <v>1.1001689698862777E-3</v>
      </c>
      <c r="Q82" s="336">
        <f t="shared" si="123"/>
        <v>1.2473420045442695E-3</v>
      </c>
      <c r="R82" s="336">
        <f t="shared" si="123"/>
        <v>1.1369744745606217E-3</v>
      </c>
      <c r="S82" s="336">
        <f t="shared" si="123"/>
        <v>9.0523148837298479E-4</v>
      </c>
      <c r="T82" s="336">
        <f t="shared" si="123"/>
        <v>9.2823200824078053E-4</v>
      </c>
      <c r="U82" s="336">
        <f t="shared" si="123"/>
        <v>9.1971265859284849E-4</v>
      </c>
      <c r="V82" s="336">
        <f t="shared" si="123"/>
        <v>8.5552485397641799E-4</v>
      </c>
      <c r="W82" s="336">
        <f t="shared" si="123"/>
        <v>1.0713284859474193E-3</v>
      </c>
      <c r="X82" s="336">
        <f t="shared" si="123"/>
        <v>7.7948600095823438E-4</v>
      </c>
      <c r="Y82" s="336">
        <f t="shared" si="123"/>
        <v>7.9292829423481222E-4</v>
      </c>
      <c r="Z82" s="336">
        <f t="shared" si="123"/>
        <v>8.0347342106150529E-4</v>
      </c>
      <c r="AA82" s="336">
        <f t="shared" si="123"/>
        <v>8.1453934782659161E-4</v>
      </c>
      <c r="AB82" s="336">
        <f t="shared" si="123"/>
        <v>8.2283420448294093E-4</v>
      </c>
      <c r="AC82" s="336">
        <f t="shared" si="123"/>
        <v>8.3104379022546629E-4</v>
      </c>
      <c r="AD82" s="336">
        <f t="shared" si="123"/>
        <v>8.3943529257897475E-4</v>
      </c>
      <c r="AE82" s="336">
        <f t="shared" ref="AE82:AL82" si="124">AE35/AE$49</f>
        <v>8.4727136220978899E-4</v>
      </c>
      <c r="AF82" s="336">
        <f t="shared" si="124"/>
        <v>8.5514329615966227E-4</v>
      </c>
      <c r="AG82" s="336">
        <f t="shared" si="124"/>
        <v>8.6195166969600017E-4</v>
      </c>
      <c r="AH82" s="336">
        <f t="shared" si="124"/>
        <v>8.6834941606510677E-4</v>
      </c>
      <c r="AI82" s="336">
        <f t="shared" si="124"/>
        <v>8.7461988870898247E-4</v>
      </c>
      <c r="AJ82" s="336">
        <f t="shared" si="124"/>
        <v>8.8158215282374769E-4</v>
      </c>
      <c r="AK82" s="336">
        <f t="shared" si="124"/>
        <v>8.8874331913708579E-4</v>
      </c>
      <c r="AL82" s="336">
        <f t="shared" si="124"/>
        <v>8.9605138543236173E-4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8.4820218723629701E-2</v>
      </c>
      <c r="N84" s="337">
        <f t="shared" si="125"/>
        <v>9.1431281829704891E-2</v>
      </c>
      <c r="O84" s="337">
        <f t="shared" si="125"/>
        <v>9.0133185115282483E-2</v>
      </c>
      <c r="P84" s="337">
        <f t="shared" si="125"/>
        <v>8.9041064203127032E-2</v>
      </c>
      <c r="Q84" s="337">
        <f t="shared" si="125"/>
        <v>8.8371893698912143E-2</v>
      </c>
      <c r="R84" s="337">
        <f t="shared" si="125"/>
        <v>9.0488805024508054E-2</v>
      </c>
      <c r="S84" s="337">
        <f t="shared" si="125"/>
        <v>8.7749370357987369E-2</v>
      </c>
      <c r="T84" s="337">
        <f t="shared" si="125"/>
        <v>8.5918670930042573E-2</v>
      </c>
      <c r="U84" s="337">
        <f t="shared" si="125"/>
        <v>8.4075807793117199E-2</v>
      </c>
      <c r="V84" s="337">
        <f t="shared" si="125"/>
        <v>8.1256758496280071E-2</v>
      </c>
      <c r="W84" s="337">
        <f t="shared" si="125"/>
        <v>7.9736253589112599E-2</v>
      </c>
      <c r="X84" s="337">
        <f t="shared" si="125"/>
        <v>7.8746080519209491E-2</v>
      </c>
      <c r="Y84" s="337">
        <f t="shared" si="125"/>
        <v>7.883766276572253E-2</v>
      </c>
      <c r="Z84" s="337">
        <f t="shared" si="125"/>
        <v>7.8730001577760708E-2</v>
      </c>
      <c r="AA84" s="337">
        <f t="shared" si="125"/>
        <v>7.8602412585920295E-2</v>
      </c>
      <c r="AB84" s="337">
        <f t="shared" si="125"/>
        <v>7.8452861180782138E-2</v>
      </c>
      <c r="AC84" s="337">
        <f t="shared" si="125"/>
        <v>7.8322418833884577E-2</v>
      </c>
      <c r="AD84" s="337">
        <f t="shared" si="125"/>
        <v>7.8169329759235143E-2</v>
      </c>
      <c r="AE84" s="337">
        <f t="shared" ref="AE84:AL84" si="126">AE37/AE$49</f>
        <v>7.7954847691817472E-2</v>
      </c>
      <c r="AF84" s="337">
        <f t="shared" si="126"/>
        <v>7.7736346895716693E-2</v>
      </c>
      <c r="AG84" s="337">
        <f t="shared" si="126"/>
        <v>7.7495500631906314E-2</v>
      </c>
      <c r="AH84" s="337">
        <f t="shared" si="126"/>
        <v>7.7222739833415016E-2</v>
      </c>
      <c r="AI84" s="337">
        <f t="shared" si="126"/>
        <v>7.7007318961989896E-2</v>
      </c>
      <c r="AJ84" s="337">
        <f t="shared" si="126"/>
        <v>7.6781642003505804E-2</v>
      </c>
      <c r="AK84" s="337">
        <f t="shared" si="126"/>
        <v>7.6563166402821473E-2</v>
      </c>
      <c r="AL84" s="337">
        <f t="shared" si="126"/>
        <v>7.6335792889386023E-2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6.9811365391183114E-2</v>
      </c>
      <c r="N85" s="336">
        <f t="shared" si="127"/>
        <v>7.6815839491333332E-2</v>
      </c>
      <c r="O85" s="336">
        <f t="shared" si="127"/>
        <v>7.5444221142565659E-2</v>
      </c>
      <c r="P85" s="336">
        <f t="shared" si="127"/>
        <v>7.4322419833393258E-2</v>
      </c>
      <c r="Q85" s="336">
        <f t="shared" si="127"/>
        <v>7.4290259456313734E-2</v>
      </c>
      <c r="R85" s="336">
        <f t="shared" si="127"/>
        <v>7.4547918722257425E-2</v>
      </c>
      <c r="S85" s="336">
        <f t="shared" si="127"/>
        <v>7.3200250445028661E-2</v>
      </c>
      <c r="T85" s="336">
        <f t="shared" si="127"/>
        <v>7.0389976412708125E-2</v>
      </c>
      <c r="U85" s="336">
        <f t="shared" si="127"/>
        <v>6.8069483334831052E-2</v>
      </c>
      <c r="V85" s="336">
        <f t="shared" si="127"/>
        <v>6.5464636913544968E-2</v>
      </c>
      <c r="W85" s="336">
        <f t="shared" si="127"/>
        <v>6.3582976293175372E-2</v>
      </c>
      <c r="X85" s="336">
        <f t="shared" si="127"/>
        <v>6.187143772167876E-2</v>
      </c>
      <c r="Y85" s="336">
        <f t="shared" si="127"/>
        <v>6.1815028381184196E-2</v>
      </c>
      <c r="Z85" s="336">
        <f t="shared" si="127"/>
        <v>6.1575346872049325E-2</v>
      </c>
      <c r="AA85" s="336">
        <f t="shared" si="127"/>
        <v>6.1317533152111865E-2</v>
      </c>
      <c r="AB85" s="336">
        <f t="shared" si="127"/>
        <v>6.1037047929762063E-2</v>
      </c>
      <c r="AC85" s="336">
        <f t="shared" si="127"/>
        <v>6.0787731941227642E-2</v>
      </c>
      <c r="AD85" s="336">
        <f t="shared" si="127"/>
        <v>6.0509644037703855E-2</v>
      </c>
      <c r="AE85" s="336">
        <f t="shared" ref="AE85:AL85" si="128">AE38/AE$49</f>
        <v>6.0182474626967977E-2</v>
      </c>
      <c r="AF85" s="336">
        <f t="shared" si="128"/>
        <v>5.9850542140726187E-2</v>
      </c>
      <c r="AG85" s="336">
        <f t="shared" si="128"/>
        <v>5.9496475678128345E-2</v>
      </c>
      <c r="AH85" s="336">
        <f t="shared" si="128"/>
        <v>5.9095326179835782E-2</v>
      </c>
      <c r="AI85" s="336">
        <f t="shared" si="128"/>
        <v>5.8759088666962868E-2</v>
      </c>
      <c r="AJ85" s="336">
        <f t="shared" si="128"/>
        <v>5.8407321051720223E-2</v>
      </c>
      <c r="AK85" s="336">
        <f t="shared" si="128"/>
        <v>5.8062691964123239E-2</v>
      </c>
      <c r="AL85" s="336">
        <f t="shared" si="128"/>
        <v>5.7702652454102187E-2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1.5008853332446592E-2</v>
      </c>
      <c r="N86" s="336">
        <f t="shared" si="129"/>
        <v>1.4615442338371558E-2</v>
      </c>
      <c r="O86" s="336">
        <f t="shared" si="129"/>
        <v>1.4688963972716807E-2</v>
      </c>
      <c r="P86" s="336">
        <f t="shared" si="129"/>
        <v>1.4718644369733773E-2</v>
      </c>
      <c r="Q86" s="336">
        <f t="shared" si="129"/>
        <v>1.4081634242598418E-2</v>
      </c>
      <c r="R86" s="336">
        <f t="shared" si="129"/>
        <v>1.5940886302250632E-2</v>
      </c>
      <c r="S86" s="336">
        <f t="shared" si="129"/>
        <v>1.4549119912958699E-2</v>
      </c>
      <c r="T86" s="336">
        <f t="shared" si="129"/>
        <v>1.5528694517334447E-2</v>
      </c>
      <c r="U86" s="336">
        <f t="shared" si="129"/>
        <v>1.6006324458286147E-2</v>
      </c>
      <c r="V86" s="336">
        <f t="shared" si="129"/>
        <v>1.5792121582735102E-2</v>
      </c>
      <c r="W86" s="336">
        <f t="shared" si="129"/>
        <v>1.6153277295937234E-2</v>
      </c>
      <c r="X86" s="336">
        <f t="shared" si="129"/>
        <v>1.6874642797530731E-2</v>
      </c>
      <c r="Y86" s="336">
        <f t="shared" si="129"/>
        <v>1.7022634384538333E-2</v>
      </c>
      <c r="Z86" s="336">
        <f t="shared" si="129"/>
        <v>1.7154654705711384E-2</v>
      </c>
      <c r="AA86" s="336">
        <f t="shared" si="129"/>
        <v>1.7284879433808433E-2</v>
      </c>
      <c r="AB86" s="336">
        <f t="shared" si="129"/>
        <v>1.7415813251020075E-2</v>
      </c>
      <c r="AC86" s="336">
        <f t="shared" si="129"/>
        <v>1.7534686892656935E-2</v>
      </c>
      <c r="AD86" s="336">
        <f t="shared" si="129"/>
        <v>1.7659685721531287E-2</v>
      </c>
      <c r="AE86" s="336">
        <f t="shared" ref="AE86:AL86" si="130">AE39/AE$49</f>
        <v>1.7772373064849495E-2</v>
      </c>
      <c r="AF86" s="336">
        <f t="shared" si="130"/>
        <v>1.7885804754990495E-2</v>
      </c>
      <c r="AG86" s="336">
        <f t="shared" si="130"/>
        <v>1.7999024953777976E-2</v>
      </c>
      <c r="AH86" s="336">
        <f t="shared" si="130"/>
        <v>1.8127413653579234E-2</v>
      </c>
      <c r="AI86" s="336">
        <f t="shared" si="130"/>
        <v>1.8248230295027028E-2</v>
      </c>
      <c r="AJ86" s="336">
        <f t="shared" si="130"/>
        <v>1.837432095178558E-2</v>
      </c>
      <c r="AK86" s="336">
        <f t="shared" si="130"/>
        <v>1.850047443869824E-2</v>
      </c>
      <c r="AL86" s="336">
        <f t="shared" si="130"/>
        <v>1.863314043528384E-2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8.4497469240293846E-2</v>
      </c>
      <c r="N88" s="337">
        <f t="shared" si="131"/>
        <v>7.7344748307359254E-2</v>
      </c>
      <c r="O88" s="337">
        <f t="shared" si="131"/>
        <v>7.8030173012783741E-2</v>
      </c>
      <c r="P88" s="337">
        <f t="shared" si="131"/>
        <v>8.1206019200693744E-2</v>
      </c>
      <c r="Q88" s="337">
        <f t="shared" si="131"/>
        <v>7.6878910214039725E-2</v>
      </c>
      <c r="R88" s="337">
        <f t="shared" si="131"/>
        <v>7.9703989909835002E-2</v>
      </c>
      <c r="S88" s="337">
        <f t="shared" si="131"/>
        <v>8.0126772070214028E-2</v>
      </c>
      <c r="T88" s="337">
        <f t="shared" si="131"/>
        <v>8.1916409701422041E-2</v>
      </c>
      <c r="U88" s="337">
        <f t="shared" si="131"/>
        <v>8.2324913046024767E-2</v>
      </c>
      <c r="V88" s="337">
        <f t="shared" si="131"/>
        <v>7.9319325848438968E-2</v>
      </c>
      <c r="W88" s="337">
        <f t="shared" si="131"/>
        <v>7.3971265223388344E-2</v>
      </c>
      <c r="X88" s="337">
        <f t="shared" si="131"/>
        <v>7.5998540798050421E-2</v>
      </c>
      <c r="Y88" s="337">
        <f t="shared" si="131"/>
        <v>7.5208188993876018E-2</v>
      </c>
      <c r="Z88" s="337">
        <f t="shared" si="131"/>
        <v>7.4547314836556675E-2</v>
      </c>
      <c r="AA88" s="337">
        <f t="shared" si="131"/>
        <v>7.3907959661735467E-2</v>
      </c>
      <c r="AB88" s="337">
        <f t="shared" si="131"/>
        <v>7.3357877014429529E-2</v>
      </c>
      <c r="AC88" s="337">
        <f t="shared" si="131"/>
        <v>7.2812471472363402E-2</v>
      </c>
      <c r="AD88" s="337">
        <f t="shared" si="131"/>
        <v>7.2249564015867421E-2</v>
      </c>
      <c r="AE88" s="337">
        <f t="shared" ref="AE88:AL88" si="132">AE41/AE$49</f>
        <v>7.1705294249611168E-2</v>
      </c>
      <c r="AF88" s="337">
        <f t="shared" si="132"/>
        <v>7.1165249906096767E-2</v>
      </c>
      <c r="AG88" s="337">
        <f t="shared" si="132"/>
        <v>7.0608804410168036E-2</v>
      </c>
      <c r="AH88" s="337">
        <f t="shared" si="132"/>
        <v>7.004136853847312E-2</v>
      </c>
      <c r="AI88" s="337">
        <f t="shared" si="132"/>
        <v>6.9414318124301391E-2</v>
      </c>
      <c r="AJ88" s="337">
        <f t="shared" si="132"/>
        <v>6.8760755189536144E-2</v>
      </c>
      <c r="AK88" s="337">
        <f t="shared" si="132"/>
        <v>6.8070215936436668E-2</v>
      </c>
      <c r="AL88" s="337">
        <f t="shared" si="132"/>
        <v>6.7363030220009404E-2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4.3888825940590279E-2</v>
      </c>
      <c r="N89" s="336">
        <f t="shared" si="133"/>
        <v>3.8951466756484129E-2</v>
      </c>
      <c r="O89" s="336">
        <f t="shared" si="133"/>
        <v>4.1412851000585532E-2</v>
      </c>
      <c r="P89" s="336">
        <f t="shared" si="133"/>
        <v>4.2588782578221906E-2</v>
      </c>
      <c r="Q89" s="336">
        <f t="shared" si="133"/>
        <v>4.1221869259274929E-2</v>
      </c>
      <c r="R89" s="336">
        <f t="shared" si="133"/>
        <v>4.2157895047428229E-2</v>
      </c>
      <c r="S89" s="336">
        <f t="shared" si="133"/>
        <v>4.1848527843262477E-2</v>
      </c>
      <c r="T89" s="336">
        <f t="shared" si="133"/>
        <v>4.2563992057214964E-2</v>
      </c>
      <c r="U89" s="336">
        <f t="shared" si="133"/>
        <v>4.2085166491981421E-2</v>
      </c>
      <c r="V89" s="336">
        <f t="shared" si="133"/>
        <v>3.9831318713970887E-2</v>
      </c>
      <c r="W89" s="336">
        <f t="shared" si="133"/>
        <v>3.4969008504794896E-2</v>
      </c>
      <c r="X89" s="336">
        <f t="shared" si="133"/>
        <v>3.668488813754759E-2</v>
      </c>
      <c r="Y89" s="336">
        <f t="shared" si="133"/>
        <v>3.6382991195390173E-2</v>
      </c>
      <c r="Z89" s="336">
        <f t="shared" si="133"/>
        <v>3.6008688815739688E-2</v>
      </c>
      <c r="AA89" s="336">
        <f t="shared" si="133"/>
        <v>3.5622158836240703E-2</v>
      </c>
      <c r="AB89" s="336">
        <f t="shared" si="133"/>
        <v>3.530662955055984E-2</v>
      </c>
      <c r="AC89" s="336">
        <f t="shared" si="133"/>
        <v>3.4999629617068331E-2</v>
      </c>
      <c r="AD89" s="336">
        <f t="shared" si="133"/>
        <v>3.4689290101220314E-2</v>
      </c>
      <c r="AE89" s="336">
        <f t="shared" ref="AE89:AL89" si="134">AE42/AE$49</f>
        <v>3.4398389649581619E-2</v>
      </c>
      <c r="AF89" s="336">
        <f t="shared" si="134"/>
        <v>3.4120225759868242E-2</v>
      </c>
      <c r="AG89" s="336">
        <f t="shared" si="134"/>
        <v>3.382135257569116E-2</v>
      </c>
      <c r="AH89" s="336">
        <f t="shared" si="134"/>
        <v>3.3501657128201016E-2</v>
      </c>
      <c r="AI89" s="336">
        <f t="shared" si="134"/>
        <v>3.3160477760028173E-2</v>
      </c>
      <c r="AJ89" s="336">
        <f t="shared" si="134"/>
        <v>3.2798760160837909E-2</v>
      </c>
      <c r="AK89" s="336">
        <f t="shared" si="134"/>
        <v>3.2403134724771208E-2</v>
      </c>
      <c r="AL89" s="336">
        <f t="shared" si="134"/>
        <v>3.1994974080523111E-2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4.0608643299703567E-2</v>
      </c>
      <c r="N90" s="336">
        <f t="shared" si="135"/>
        <v>3.8393281550875118E-2</v>
      </c>
      <c r="O90" s="336">
        <f t="shared" si="135"/>
        <v>3.6617322012198215E-2</v>
      </c>
      <c r="P90" s="336">
        <f t="shared" si="135"/>
        <v>3.8617236622471837E-2</v>
      </c>
      <c r="Q90" s="336">
        <f t="shared" si="135"/>
        <v>3.5657040954764803E-2</v>
      </c>
      <c r="R90" s="336">
        <f t="shared" si="135"/>
        <v>3.7546094862406787E-2</v>
      </c>
      <c r="S90" s="336">
        <f t="shared" si="135"/>
        <v>3.8278244226951551E-2</v>
      </c>
      <c r="T90" s="336">
        <f t="shared" si="135"/>
        <v>3.9352417644207084E-2</v>
      </c>
      <c r="U90" s="336">
        <f t="shared" si="135"/>
        <v>4.0239746554043353E-2</v>
      </c>
      <c r="V90" s="336">
        <f t="shared" si="135"/>
        <v>3.9488007134468081E-2</v>
      </c>
      <c r="W90" s="336">
        <f t="shared" si="135"/>
        <v>3.9002256718593441E-2</v>
      </c>
      <c r="X90" s="336">
        <f t="shared" si="135"/>
        <v>3.9313652660502817E-2</v>
      </c>
      <c r="Y90" s="336">
        <f t="shared" si="135"/>
        <v>3.8825197798485846E-2</v>
      </c>
      <c r="Z90" s="336">
        <f t="shared" si="135"/>
        <v>3.853862602081698E-2</v>
      </c>
      <c r="AA90" s="336">
        <f t="shared" si="135"/>
        <v>3.8285800825494765E-2</v>
      </c>
      <c r="AB90" s="336">
        <f t="shared" si="135"/>
        <v>3.8051247463869689E-2</v>
      </c>
      <c r="AC90" s="336">
        <f t="shared" si="135"/>
        <v>3.7812841855295071E-2</v>
      </c>
      <c r="AD90" s="336">
        <f t="shared" si="135"/>
        <v>3.7560273914647092E-2</v>
      </c>
      <c r="AE90" s="336">
        <f t="shared" ref="AE90:AL90" si="136">AE43/AE$49</f>
        <v>3.7306904600029542E-2</v>
      </c>
      <c r="AF90" s="336">
        <f t="shared" si="136"/>
        <v>3.7045024146228525E-2</v>
      </c>
      <c r="AG90" s="336">
        <f t="shared" si="136"/>
        <v>3.6787451834476889E-2</v>
      </c>
      <c r="AH90" s="336">
        <f t="shared" si="136"/>
        <v>3.6539711410272097E-2</v>
      </c>
      <c r="AI90" s="336">
        <f t="shared" si="136"/>
        <v>3.6253840364273204E-2</v>
      </c>
      <c r="AJ90" s="336">
        <f t="shared" si="136"/>
        <v>3.5961995028698242E-2</v>
      </c>
      <c r="AK90" s="336">
        <f t="shared" si="136"/>
        <v>3.5667081211665452E-2</v>
      </c>
      <c r="AL90" s="336">
        <f t="shared" si="136"/>
        <v>3.5368056139486299E-2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0.12266041406488466</v>
      </c>
      <c r="N92" s="337">
        <f t="shared" si="137"/>
        <v>0.12035664554223419</v>
      </c>
      <c r="O92" s="337">
        <f t="shared" si="137"/>
        <v>0.11789398972071631</v>
      </c>
      <c r="P92" s="337">
        <f t="shared" si="137"/>
        <v>0.12096908387084676</v>
      </c>
      <c r="Q92" s="337">
        <f t="shared" si="137"/>
        <v>0.11903144086077325</v>
      </c>
      <c r="R92" s="337">
        <f t="shared" si="137"/>
        <v>0.12358202860044723</v>
      </c>
      <c r="S92" s="337">
        <f t="shared" si="137"/>
        <v>0.11960585077845491</v>
      </c>
      <c r="T92" s="337">
        <f t="shared" si="137"/>
        <v>0.11224052739299303</v>
      </c>
      <c r="U92" s="337">
        <f t="shared" si="137"/>
        <v>0.11074410034076851</v>
      </c>
      <c r="V92" s="337">
        <f t="shared" si="137"/>
        <v>0.10899242772512834</v>
      </c>
      <c r="W92" s="337">
        <f t="shared" si="137"/>
        <v>0.10111194057401689</v>
      </c>
      <c r="X92" s="337">
        <f t="shared" si="137"/>
        <v>0.10508622552281657</v>
      </c>
      <c r="Y92" s="337">
        <f t="shared" si="137"/>
        <v>0.10454308164531241</v>
      </c>
      <c r="Z92" s="337">
        <f t="shared" si="137"/>
        <v>0.10358006425942345</v>
      </c>
      <c r="AA92" s="337">
        <f t="shared" si="137"/>
        <v>0.10267289993173515</v>
      </c>
      <c r="AB92" s="337">
        <f t="shared" si="137"/>
        <v>0.10178256705075235</v>
      </c>
      <c r="AC92" s="337">
        <f t="shared" si="137"/>
        <v>0.10087729296338063</v>
      </c>
      <c r="AD92" s="337">
        <f t="shared" si="137"/>
        <v>9.999081707238712E-2</v>
      </c>
      <c r="AE92" s="337">
        <f t="shared" ref="AE92:AL92" si="138">AE45/AE$49</f>
        <v>9.9153416404079084E-2</v>
      </c>
      <c r="AF92" s="337">
        <f t="shared" si="138"/>
        <v>9.8370299880807213E-2</v>
      </c>
      <c r="AG92" s="337">
        <f t="shared" si="138"/>
        <v>9.7650461402950015E-2</v>
      </c>
      <c r="AH92" s="337">
        <f t="shared" si="138"/>
        <v>9.6966218120576986E-2</v>
      </c>
      <c r="AI92" s="337">
        <f t="shared" si="138"/>
        <v>9.6257314177366993E-2</v>
      </c>
      <c r="AJ92" s="337">
        <f t="shared" si="138"/>
        <v>9.5583371417197638E-2</v>
      </c>
      <c r="AK92" s="337">
        <f t="shared" si="138"/>
        <v>9.4924850980227737E-2</v>
      </c>
      <c r="AL92" s="337">
        <f t="shared" si="138"/>
        <v>9.4273359171135052E-2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2.0735362653094877E-2</v>
      </c>
      <c r="N93" s="336">
        <f t="shared" si="139"/>
        <v>2.101730752028283E-2</v>
      </c>
      <c r="O93" s="336">
        <f t="shared" si="139"/>
        <v>2.060372306756535E-2</v>
      </c>
      <c r="P93" s="336">
        <f t="shared" si="139"/>
        <v>2.0431099341812094E-2</v>
      </c>
      <c r="Q93" s="336">
        <f t="shared" si="139"/>
        <v>2.0490994468152713E-2</v>
      </c>
      <c r="R93" s="336">
        <f t="shared" si="139"/>
        <v>2.1949025526496132E-2</v>
      </c>
      <c r="S93" s="336">
        <f t="shared" si="139"/>
        <v>2.1868758284184622E-2</v>
      </c>
      <c r="T93" s="336">
        <f t="shared" si="139"/>
        <v>1.9861116174832504E-2</v>
      </c>
      <c r="U93" s="336">
        <f t="shared" si="139"/>
        <v>1.9781969575066352E-2</v>
      </c>
      <c r="V93" s="336">
        <f t="shared" si="139"/>
        <v>1.8955956082164119E-2</v>
      </c>
      <c r="W93" s="336">
        <f t="shared" si="139"/>
        <v>1.7496583389868144E-2</v>
      </c>
      <c r="X93" s="336">
        <f t="shared" si="139"/>
        <v>2.8802895871619293E-2</v>
      </c>
      <c r="Y93" s="336">
        <f t="shared" si="139"/>
        <v>2.9047129211288627E-2</v>
      </c>
      <c r="Z93" s="336">
        <f t="shared" si="139"/>
        <v>2.922667394340149E-2</v>
      </c>
      <c r="AA93" s="336">
        <f t="shared" si="139"/>
        <v>2.9387867790394488E-2</v>
      </c>
      <c r="AB93" s="336">
        <f t="shared" si="139"/>
        <v>2.9530858232250237E-2</v>
      </c>
      <c r="AC93" s="336">
        <f t="shared" si="139"/>
        <v>2.9636709031887646E-2</v>
      </c>
      <c r="AD93" s="336">
        <f t="shared" si="139"/>
        <v>2.9761147193619605E-2</v>
      </c>
      <c r="AE93" s="336">
        <f t="shared" ref="AE93:AL93" si="140">AE46/AE$49</f>
        <v>2.9916548283236127E-2</v>
      </c>
      <c r="AF93" s="336">
        <f t="shared" si="140"/>
        <v>3.0083686488640696E-2</v>
      </c>
      <c r="AG93" s="336">
        <f t="shared" si="140"/>
        <v>3.0279363444490649E-2</v>
      </c>
      <c r="AH93" s="336">
        <f t="shared" si="140"/>
        <v>3.0467946394422019E-2</v>
      </c>
      <c r="AI93" s="336">
        <f t="shared" si="140"/>
        <v>3.0644024915354506E-2</v>
      </c>
      <c r="AJ93" s="336">
        <f t="shared" si="140"/>
        <v>3.0819900600153438E-2</v>
      </c>
      <c r="AK93" s="336">
        <f t="shared" si="140"/>
        <v>3.0990415906247841E-2</v>
      </c>
      <c r="AL93" s="336">
        <f t="shared" si="140"/>
        <v>3.1151056742430485E-2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0.10192505141178979</v>
      </c>
      <c r="N94" s="336">
        <f t="shared" si="141"/>
        <v>9.9339338021951357E-2</v>
      </c>
      <c r="O94" s="336">
        <f t="shared" si="141"/>
        <v>9.7290266653150964E-2</v>
      </c>
      <c r="P94" s="336">
        <f t="shared" si="141"/>
        <v>0.10053798452903467</v>
      </c>
      <c r="Q94" s="336">
        <f t="shared" si="141"/>
        <v>9.8540446392620551E-2</v>
      </c>
      <c r="R94" s="336">
        <f t="shared" si="141"/>
        <v>0.10163300307395109</v>
      </c>
      <c r="S94" s="336">
        <f t="shared" si="141"/>
        <v>9.7737092494270289E-2</v>
      </c>
      <c r="T94" s="336">
        <f t="shared" si="141"/>
        <v>9.2379411218160526E-2</v>
      </c>
      <c r="U94" s="336">
        <f t="shared" si="141"/>
        <v>9.0962130765702157E-2</v>
      </c>
      <c r="V94" s="336">
        <f t="shared" si="141"/>
        <v>9.0036471642964216E-2</v>
      </c>
      <c r="W94" s="336">
        <f t="shared" si="141"/>
        <v>8.3615357184148739E-2</v>
      </c>
      <c r="X94" s="336">
        <f t="shared" si="141"/>
        <v>7.6283329651197287E-2</v>
      </c>
      <c r="Y94" s="336">
        <f t="shared" si="141"/>
        <v>7.5495952434023794E-2</v>
      </c>
      <c r="Z94" s="336">
        <f t="shared" si="141"/>
        <v>7.4353390316021964E-2</v>
      </c>
      <c r="AA94" s="336">
        <f t="shared" si="141"/>
        <v>7.3285032141340661E-2</v>
      </c>
      <c r="AB94" s="336">
        <f t="shared" si="141"/>
        <v>7.2251708818502111E-2</v>
      </c>
      <c r="AC94" s="336">
        <f t="shared" si="141"/>
        <v>7.124058393149299E-2</v>
      </c>
      <c r="AD94" s="336">
        <f t="shared" si="141"/>
        <v>7.0229669878767512E-2</v>
      </c>
      <c r="AE94" s="336">
        <f t="shared" ref="AE94:AL94" si="142">AE47/AE$49</f>
        <v>6.9236868120842954E-2</v>
      </c>
      <c r="AF94" s="336">
        <f t="shared" si="142"/>
        <v>6.8286613392166517E-2</v>
      </c>
      <c r="AG94" s="336">
        <f t="shared" si="142"/>
        <v>6.7371097958459372E-2</v>
      </c>
      <c r="AH94" s="336">
        <f t="shared" si="142"/>
        <v>6.6498271726154967E-2</v>
      </c>
      <c r="AI94" s="336">
        <f t="shared" si="142"/>
        <v>6.5613289262012486E-2</v>
      </c>
      <c r="AJ94" s="336">
        <f t="shared" si="142"/>
        <v>6.47634708170442E-2</v>
      </c>
      <c r="AK94" s="336">
        <f t="shared" si="142"/>
        <v>6.3934435073979889E-2</v>
      </c>
      <c r="AL94" s="336">
        <f t="shared" si="142"/>
        <v>6.3122302428704563E-2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Derbyshire and Nottinghamshire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Derbyshire and Nottinghamshire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Derbyshire and Nottinghamshire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Derbyshire and Nottinghamshire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Derbyshire and Nottinghamshire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Derbyshire and Nottinghamshire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Derbyshire and Nottinghamshire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Derbyshire and Nottinghamshire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Derbyshire and Nottinghamshire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Derbyshire and Nottinghamshire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Derbyshire and Nottinghamshire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Derbyshire and Nottinghamshire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Derbyshire and Nottinghamshire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16.368259840295011</v>
      </c>
      <c r="Y4" s="11">
        <f>'Occ T1'!D8-'Occ T1'!C8</f>
        <v>4.6062534251186946</v>
      </c>
      <c r="Z4" s="11">
        <f>'Occ T1'!E8-'Occ T1'!D8</f>
        <v>-7.7149807969054649</v>
      </c>
      <c r="AA4" s="11">
        <f>'Occ T1'!F8-'Occ T1'!E8</f>
        <v>9.722165694051867</v>
      </c>
      <c r="AB4" s="11">
        <f>'Occ T1'!D8-'Occ T1'!B8</f>
        <v>20.974513265413705</v>
      </c>
      <c r="AC4" s="11">
        <f>'Occ T1'!F8-'Occ T1'!D8</f>
        <v>2.0071848971464021</v>
      </c>
    </row>
    <row r="5" spans="1:29" x14ac:dyDescent="0.2">
      <c r="W5" s="10" t="str">
        <f>name!E5</f>
        <v>Professional occupations</v>
      </c>
      <c r="X5" s="11">
        <f>'Occ T1'!C9-'Occ T1'!B9</f>
        <v>30.595961635204475</v>
      </c>
      <c r="Y5" s="11">
        <f>'Occ T1'!D9-'Occ T1'!C9</f>
        <v>13.427334536393687</v>
      </c>
      <c r="Z5" s="11">
        <f>'Occ T1'!E9-'Occ T1'!D9</f>
        <v>14.36215113560192</v>
      </c>
      <c r="AA5" s="11">
        <f>'Occ T1'!F9-'Occ T1'!E9</f>
        <v>24.563391157404482</v>
      </c>
      <c r="AB5" s="11">
        <f>'Occ T1'!D9-'Occ T1'!B9</f>
        <v>44.023296171598162</v>
      </c>
      <c r="AC5" s="11">
        <f>'Occ T1'!F9-'Occ T1'!D9</f>
        <v>38.925542293006401</v>
      </c>
    </row>
    <row r="6" spans="1:29" x14ac:dyDescent="0.2">
      <c r="W6" s="10" t="str">
        <f>name!E6</f>
        <v>Associate professional occupations</v>
      </c>
      <c r="X6" s="11">
        <f>'Occ T1'!C10-'Occ T1'!B10</f>
        <v>9.2136881979762393</v>
      </c>
      <c r="Y6" s="11">
        <f>'Occ T1'!D10-'Occ T1'!C10</f>
        <v>6.8134986476060249</v>
      </c>
      <c r="Z6" s="11">
        <f>'Occ T1'!E10-'Occ T1'!D10</f>
        <v>6.7128150939537079</v>
      </c>
      <c r="AA6" s="11">
        <f>'Occ T1'!F10-'Occ T1'!E10</f>
        <v>11.907692886345728</v>
      </c>
      <c r="AB6" s="11">
        <f>'Occ T1'!D10-'Occ T1'!B10</f>
        <v>16.027186845582264</v>
      </c>
      <c r="AC6" s="11">
        <f>'Occ T1'!F10-'Occ T1'!D10</f>
        <v>18.620507980299436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-1.4471603049899784</v>
      </c>
      <c r="Y7" s="11">
        <f>'Occ T1'!D11-'Occ T1'!C11</f>
        <v>3.5600820709513812</v>
      </c>
      <c r="Z7" s="11">
        <f>'Occ T1'!E11-'Occ T1'!D11</f>
        <v>-0.2304814962559476</v>
      </c>
      <c r="AA7" s="11">
        <f>'Occ T1'!F11-'Occ T1'!E11</f>
        <v>-7.0867405160524299</v>
      </c>
      <c r="AB7" s="11">
        <f>'Occ T1'!D11-'Occ T1'!B11</f>
        <v>2.1129217659614028</v>
      </c>
      <c r="AC7" s="11">
        <f>'Occ T1'!F11-'Occ T1'!D11</f>
        <v>-7.3172220123083775</v>
      </c>
    </row>
    <row r="8" spans="1:29" x14ac:dyDescent="0.2">
      <c r="W8" s="10" t="str">
        <f>name!E8</f>
        <v>Skilled trades occupations</v>
      </c>
      <c r="X8" s="11">
        <f>'Occ T1'!C12-'Occ T1'!B12</f>
        <v>-0.5021333227687137</v>
      </c>
      <c r="Y8" s="11">
        <f>'Occ T1'!D12-'Occ T1'!C12</f>
        <v>-9.9371038264204401</v>
      </c>
      <c r="Z8" s="11">
        <f>'Occ T1'!E12-'Occ T1'!D12</f>
        <v>-2.9895148294369278</v>
      </c>
      <c r="AA8" s="11">
        <f>'Occ T1'!F12-'Occ T1'!E12</f>
        <v>-7.0330908907715468</v>
      </c>
      <c r="AB8" s="11">
        <f>'Occ T1'!D12-'Occ T1'!B12</f>
        <v>-10.439237149189154</v>
      </c>
      <c r="AC8" s="11">
        <f>'Occ T1'!F12-'Occ T1'!D12</f>
        <v>-10.022605720208475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8.1727030813247836</v>
      </c>
      <c r="Y9" s="11">
        <f>'Occ T1'!D13-'Occ T1'!C13</f>
        <v>-4.7048180393216086</v>
      </c>
      <c r="Z9" s="11">
        <f>'Occ T1'!E13-'Occ T1'!D13</f>
        <v>1.9826942127329374</v>
      </c>
      <c r="AA9" s="11">
        <f>'Occ T1'!F13-'Occ T1'!E13</f>
        <v>7.0714750963335575</v>
      </c>
      <c r="AB9" s="11">
        <f>'Occ T1'!D13-'Occ T1'!B13</f>
        <v>3.467885042003175</v>
      </c>
      <c r="AC9" s="11">
        <f>'Occ T1'!F13-'Occ T1'!D13</f>
        <v>9.054169309066495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-5.439686953936274</v>
      </c>
      <c r="Y10" s="11">
        <f>'Occ T1'!D14-'Occ T1'!C14</f>
        <v>-1.9025343540342021</v>
      </c>
      <c r="Z10" s="11">
        <f>'Occ T1'!E14-'Occ T1'!D14</f>
        <v>-0.25986247143303842</v>
      </c>
      <c r="AA10" s="11">
        <f>'Occ T1'!F14-'Occ T1'!E14</f>
        <v>-0.13129434527543538</v>
      </c>
      <c r="AB10" s="11">
        <f>'Occ T1'!D14-'Occ T1'!B14</f>
        <v>-7.3422213079704761</v>
      </c>
      <c r="AC10" s="11">
        <f>'Occ T1'!F14-'Occ T1'!D14</f>
        <v>-0.3911568167084738</v>
      </c>
    </row>
    <row r="11" spans="1:29" x14ac:dyDescent="0.2">
      <c r="W11" s="10" t="str">
        <f>name!E11</f>
        <v>Process, plant and machine operatives</v>
      </c>
      <c r="X11" s="11">
        <f>'Occ T1'!C15-'Occ T1'!B15</f>
        <v>3.6476366411399113</v>
      </c>
      <c r="Y11" s="11">
        <f>'Occ T1'!D15-'Occ T1'!C15</f>
        <v>-6.054145926786731</v>
      </c>
      <c r="Z11" s="11">
        <f>'Occ T1'!E15-'Occ T1'!D15</f>
        <v>0.39425599394488131</v>
      </c>
      <c r="AA11" s="11">
        <f>'Occ T1'!F15-'Occ T1'!E15</f>
        <v>-4.6579725005519776</v>
      </c>
      <c r="AB11" s="11">
        <f>'Occ T1'!D15-'Occ T1'!B15</f>
        <v>-2.4065092856468198</v>
      </c>
      <c r="AC11" s="11">
        <f>'Occ T1'!F15-'Occ T1'!D15</f>
        <v>-4.2637165066070963</v>
      </c>
    </row>
    <row r="12" spans="1:29" x14ac:dyDescent="0.2">
      <c r="W12" s="10" t="str">
        <f>name!E12</f>
        <v>Elementary occupations</v>
      </c>
      <c r="X12" s="11">
        <f>'Occ T1'!C16-'Occ T1'!B16</f>
        <v>-9.5872688142460731</v>
      </c>
      <c r="Y12" s="11">
        <f>'Occ T1'!D16-'Occ T1'!C16</f>
        <v>-8.8965665335053785</v>
      </c>
      <c r="Z12" s="11">
        <f>'Occ T1'!E16-'Occ T1'!D16</f>
        <v>2.1999231577976133</v>
      </c>
      <c r="AA12" s="11">
        <f>'Occ T1'!F16-'Occ T1'!E16</f>
        <v>-5.549626581485029</v>
      </c>
      <c r="AB12" s="11">
        <f>'Occ T1'!D16-'Occ T1'!B16</f>
        <v>-18.483835347751452</v>
      </c>
      <c r="AC12" s="11">
        <f>'Occ T1'!F16-'Occ T1'!D16</f>
        <v>-3.3497034236874157</v>
      </c>
    </row>
    <row r="14" spans="1:29" x14ac:dyDescent="0.2">
      <c r="W14" s="10" t="str">
        <f>name!E3</f>
        <v>All occupations</v>
      </c>
      <c r="X14" s="11">
        <f>'Occ T1'!C18-'Occ T1'!B18</f>
        <v>51.021999999999252</v>
      </c>
      <c r="Y14" s="11">
        <f>'Occ T1'!D18-'Occ T1'!C18</f>
        <v>-3.0879999999986012</v>
      </c>
      <c r="Z14" s="11">
        <f>'Occ T1'!E18-'Occ T1'!D18</f>
        <v>14.456999999999653</v>
      </c>
      <c r="AA14" s="11">
        <f>'Occ T1'!F18-'Occ T1'!E18</f>
        <v>28.805999999999358</v>
      </c>
      <c r="AB14" s="11">
        <f>'Occ T1'!D18-'Occ T1'!B18</f>
        <v>47.934000000000651</v>
      </c>
      <c r="AC14" s="11">
        <f>'Occ T1'!F18-'Occ T1'!D18</f>
        <v>43.26299999999901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40</v>
      </c>
      <c r="Y18">
        <f>MAX(X18,(X19*-1))</f>
        <v>40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-40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Derbyshire and Nottinghamshire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2.0071848971464021</v>
      </c>
      <c r="O3" s="11">
        <f>'Occ T1'!AB64</f>
        <v>2.9364486686201872</v>
      </c>
      <c r="P3" s="11">
        <f>'Occ T1'!Q64</f>
        <v>-0.92926377147354344</v>
      </c>
    </row>
    <row r="4" spans="1:16" x14ac:dyDescent="0.2">
      <c r="M4" s="10" t="str">
        <f>name!E5</f>
        <v>Professional occupations</v>
      </c>
      <c r="N4" s="11">
        <f>'Occ T1'!F65</f>
        <v>38.925542293006401</v>
      </c>
      <c r="O4" s="11">
        <f>'Occ T1'!AB65</f>
        <v>15.102716391982312</v>
      </c>
      <c r="P4" s="11">
        <f>'Occ T1'!Q65</f>
        <v>23.82282590102426</v>
      </c>
    </row>
    <row r="5" spans="1:16" x14ac:dyDescent="0.2">
      <c r="M5" s="10" t="str">
        <f>name!E6</f>
        <v>Associate professional occupations</v>
      </c>
      <c r="N5" s="11">
        <f>'Occ T1'!F66</f>
        <v>18.620507980299436</v>
      </c>
      <c r="O5" s="11">
        <f>'Occ T1'!AB66</f>
        <v>20.452657980453594</v>
      </c>
      <c r="P5" s="11">
        <f>'Occ T1'!Q66</f>
        <v>-1.8321500001540585</v>
      </c>
    </row>
    <row r="6" spans="1:16" x14ac:dyDescent="0.2">
      <c r="M6" s="10" t="str">
        <f>name!E7</f>
        <v>Administrative and secretarial occupations</v>
      </c>
      <c r="N6" s="11">
        <f>'Occ T1'!F67</f>
        <v>-7.3172220123083775</v>
      </c>
      <c r="O6" s="11">
        <f>'Occ T1'!AB67</f>
        <v>-10.647430046864429</v>
      </c>
      <c r="P6" s="11">
        <f>'Occ T1'!Q67</f>
        <v>3.3302080345558451</v>
      </c>
    </row>
    <row r="7" spans="1:16" x14ac:dyDescent="0.2">
      <c r="M7" s="10" t="str">
        <f>name!E8</f>
        <v>Skilled trades occupations</v>
      </c>
      <c r="N7" s="11">
        <f>'Occ T1'!F68</f>
        <v>-10.022605720208475</v>
      </c>
      <c r="O7" s="11">
        <f>'Occ T1'!AB68</f>
        <v>0.32798752990737157</v>
      </c>
      <c r="P7" s="11">
        <f>'Occ T1'!Q68</f>
        <v>-10.350593250115878</v>
      </c>
    </row>
    <row r="8" spans="1:16" x14ac:dyDescent="0.2">
      <c r="M8" s="10" t="str">
        <f>name!E9</f>
        <v>Caring, leisure and other service occupations</v>
      </c>
      <c r="N8" s="11">
        <f>'Occ T1'!F69</f>
        <v>9.054169309066495</v>
      </c>
      <c r="O8" s="11">
        <f>'Occ T1'!AB69</f>
        <v>3.4712346625715327</v>
      </c>
      <c r="P8" s="11">
        <f>'Occ T1'!Q69</f>
        <v>5.5829346464949445</v>
      </c>
    </row>
    <row r="9" spans="1:16" x14ac:dyDescent="0.2">
      <c r="M9" s="10" t="str">
        <f>name!E10</f>
        <v>Sales and customer service occupations</v>
      </c>
      <c r="N9" s="11">
        <f>'Occ T1'!F70</f>
        <v>-0.3911568167084738</v>
      </c>
      <c r="O9" s="11">
        <f>'Occ T1'!AB70</f>
        <v>-1.6878924993797355</v>
      </c>
      <c r="P9" s="11">
        <f>'Occ T1'!Q70</f>
        <v>1.2967356826713399</v>
      </c>
    </row>
    <row r="10" spans="1:16" x14ac:dyDescent="0.2">
      <c r="M10" s="10" t="str">
        <f>name!E11</f>
        <v>Process, plant and machine operatives</v>
      </c>
      <c r="N10" s="11">
        <f>'Occ T1'!F71</f>
        <v>-4.2637165066070963</v>
      </c>
      <c r="O10" s="11">
        <f>'Occ T1'!AB71</f>
        <v>2.457980874683523</v>
      </c>
      <c r="P10" s="11">
        <f>'Occ T1'!Q71</f>
        <v>-6.7216973812906318</v>
      </c>
    </row>
    <row r="11" spans="1:16" x14ac:dyDescent="0.2">
      <c r="M11" s="10" t="str">
        <f>name!E12</f>
        <v>Elementary occupations</v>
      </c>
      <c r="N11" s="11">
        <f>'Occ T1'!F72</f>
        <v>-3.3497034236874157</v>
      </c>
      <c r="O11" s="11">
        <f>'Occ T1'!AB72</f>
        <v>-2.9320349569334354</v>
      </c>
      <c r="P11" s="11">
        <f>'Occ T1'!Q72</f>
        <v>-0.41766846675388081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43.26299999999901</v>
      </c>
      <c r="O13" s="11">
        <f>'Occ T1'!AB74</f>
        <v>29.481668605040909</v>
      </c>
      <c r="P13" s="11">
        <f>'Occ T1'!Q74</f>
        <v>13.781331394958443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Derbyshire and Nottinghamshire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2.9890136645659418</v>
      </c>
      <c r="O3" s="11">
        <f>'Occ T5'!H44</f>
        <v>2.6614157666515901</v>
      </c>
      <c r="P3" s="11">
        <f>'Occ T5'!G44</f>
        <v>-3.6432445340709592</v>
      </c>
    </row>
    <row r="4" spans="1:16" x14ac:dyDescent="0.2">
      <c r="M4" s="10" t="str">
        <f>name!E5</f>
        <v>Professional occupations</v>
      </c>
      <c r="N4" s="11">
        <f>'Occ T5'!I45</f>
        <v>0.2817104365648575</v>
      </c>
      <c r="O4" s="11">
        <f>'Occ T5'!H45</f>
        <v>7.2108445275845483</v>
      </c>
      <c r="P4" s="11">
        <f>'Occ T5'!G45</f>
        <v>31.432987328857422</v>
      </c>
    </row>
    <row r="5" spans="1:16" x14ac:dyDescent="0.2">
      <c r="M5" s="10" t="str">
        <f>name!E6</f>
        <v>Associate professional occupations</v>
      </c>
      <c r="N5" s="11">
        <f>'Occ T5'!I46</f>
        <v>0.61479009831569442</v>
      </c>
      <c r="O5" s="11">
        <f>'Occ T5'!H46</f>
        <v>6.6611279731900552</v>
      </c>
      <c r="P5" s="11">
        <f>'Occ T5'!G46</f>
        <v>11.344589908793807</v>
      </c>
    </row>
    <row r="6" spans="1:16" x14ac:dyDescent="0.2">
      <c r="M6" s="10" t="str">
        <f>name!E7</f>
        <v>Administrative and secretarial occupations</v>
      </c>
      <c r="N6" s="11">
        <f>'Occ T5'!I47</f>
        <v>-0.40678064522484636</v>
      </c>
      <c r="O6" s="11">
        <f>'Occ T5'!H47</f>
        <v>-5.3747572295662067</v>
      </c>
      <c r="P6" s="11">
        <f>'Occ T5'!G47</f>
        <v>-1.5356841375173005</v>
      </c>
    </row>
    <row r="7" spans="1:16" x14ac:dyDescent="0.2">
      <c r="M7" s="10" t="str">
        <f>name!E8</f>
        <v>Skilled trades occupations</v>
      </c>
      <c r="N7" s="11">
        <f>'Occ T5'!I48</f>
        <v>0.81321088786316409</v>
      </c>
      <c r="O7" s="11">
        <f>'Occ T5'!H48</f>
        <v>0.93874755454515579</v>
      </c>
      <c r="P7" s="11">
        <f>'Occ T5'!G48</f>
        <v>-11.774564162616805</v>
      </c>
    </row>
    <row r="8" spans="1:16" x14ac:dyDescent="0.2">
      <c r="M8" s="10" t="str">
        <f>name!E9</f>
        <v>Caring, leisure and other service occupations</v>
      </c>
      <c r="N8" s="11">
        <f>'Occ T5'!I49</f>
        <v>1.702094784134907</v>
      </c>
      <c r="O8" s="11">
        <f>'Occ T5'!H49</f>
        <v>-0.76491909077360987</v>
      </c>
      <c r="P8" s="11">
        <f>'Occ T5'!G49</f>
        <v>8.1169936157051694</v>
      </c>
    </row>
    <row r="9" spans="1:16" x14ac:dyDescent="0.2">
      <c r="M9" s="10" t="str">
        <f>name!E10</f>
        <v>Sales and customer service occupations</v>
      </c>
      <c r="N9" s="11">
        <f>'Occ T5'!I50</f>
        <v>-1.0867590272562344</v>
      </c>
      <c r="O9" s="11">
        <f>'Occ T5'!H50</f>
        <v>2.0960736462075218</v>
      </c>
      <c r="P9" s="11">
        <f>'Occ T5'!G50</f>
        <v>-1.4004714356596857</v>
      </c>
    </row>
    <row r="10" spans="1:16" x14ac:dyDescent="0.2">
      <c r="M10" s="10" t="str">
        <f>name!E11</f>
        <v>Process, plant and machine operatives</v>
      </c>
      <c r="N10" s="11">
        <f>'Occ T5'!I51</f>
        <v>1.1551422645908378</v>
      </c>
      <c r="O10" s="11">
        <f>'Occ T5'!H51</f>
        <v>1.4653528119763415</v>
      </c>
      <c r="P10" s="11">
        <f>'Occ T5'!G51</f>
        <v>-6.8842115831742348</v>
      </c>
    </row>
    <row r="11" spans="1:16" x14ac:dyDescent="0.2">
      <c r="M11" s="10" t="str">
        <f>name!E12</f>
        <v>Elementary occupations</v>
      </c>
      <c r="N11" s="11">
        <f>'Occ T5'!I52</f>
        <v>1.7615658903254534</v>
      </c>
      <c r="O11" s="11">
        <f>'Occ T5'!H52</f>
        <v>-10.166680640811578</v>
      </c>
      <c r="P11" s="11">
        <f>'Occ T5'!G52</f>
        <v>5.0554113267988754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7.8239883538797983</v>
      </c>
      <c r="O13" s="11">
        <f>'Occ T5'!H54</f>
        <v>4.727205319003815</v>
      </c>
      <c r="P13" s="11">
        <f>'Occ T5'!G54</f>
        <v>30.711806327116278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0.68599903482249847</v>
      </c>
      <c r="O18" s="11">
        <f>'Occ T5'!AN44</f>
        <v>1.8003348043384193</v>
      </c>
      <c r="P18" s="11">
        <f>'Occ T5'!AM44</f>
        <v>0.4501148294592312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1.9829531394628113</v>
      </c>
      <c r="O19" s="11">
        <f>'Occ T5'!AN45</f>
        <v>3.8980558800273499</v>
      </c>
      <c r="P19" s="11">
        <f>'Occ T5'!AM45</f>
        <v>9.2217073724921832</v>
      </c>
    </row>
    <row r="20" spans="13:16" x14ac:dyDescent="0.2">
      <c r="M20" s="10" t="str">
        <f t="shared" si="0"/>
        <v>Associate professional occupations</v>
      </c>
      <c r="N20" s="11">
        <f>'Occ T5'!AO46</f>
        <v>0.47322500534835221</v>
      </c>
      <c r="O20" s="11">
        <f>'Occ T5'!AN46</f>
        <v>6.5965508876423371</v>
      </c>
      <c r="P20" s="11">
        <f>'Occ T5'!AM46</f>
        <v>13.382882087462875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-0.59853921906366203</v>
      </c>
      <c r="O21" s="11">
        <f>'Occ T5'!AN47</f>
        <v>-4.8003612365813879</v>
      </c>
      <c r="P21" s="11">
        <f>'Occ T5'!AM47</f>
        <v>-5.2485295912192527</v>
      </c>
    </row>
    <row r="22" spans="13:16" x14ac:dyDescent="0.2">
      <c r="M22" s="10" t="str">
        <f t="shared" si="0"/>
        <v>Skilled trades occupations</v>
      </c>
      <c r="N22" s="11">
        <f>'Occ T5'!AO48</f>
        <v>0.33791847990043689</v>
      </c>
      <c r="O22" s="11">
        <f>'Occ T5'!AN48</f>
        <v>-0.1124212389349708</v>
      </c>
      <c r="P22" s="11">
        <f>'Occ T5'!AM48</f>
        <v>0.10249028894190459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0.94475683335925531</v>
      </c>
      <c r="O23" s="11">
        <f>'Occ T5'!AN49</f>
        <v>-3.1675336487624364</v>
      </c>
      <c r="P23" s="11">
        <f>'Occ T5'!AM49</f>
        <v>5.6940114779747333</v>
      </c>
    </row>
    <row r="24" spans="13:16" x14ac:dyDescent="0.2">
      <c r="M24" s="10" t="str">
        <f t="shared" si="0"/>
        <v>Sales and customer service occupations</v>
      </c>
      <c r="N24" s="11">
        <f>'Occ T5'!AO50</f>
        <v>-0.62894812946656198</v>
      </c>
      <c r="O24" s="11">
        <f>'Occ T5'!AN50</f>
        <v>0.2205736699872034</v>
      </c>
      <c r="P24" s="11">
        <f>'Occ T5'!AM50</f>
        <v>-1.2795180399003634</v>
      </c>
    </row>
    <row r="25" spans="13:16" x14ac:dyDescent="0.2">
      <c r="M25" s="10" t="str">
        <f t="shared" si="0"/>
        <v>Process, plant and machine operatives</v>
      </c>
      <c r="N25" s="11">
        <f>'Occ T5'!AO51</f>
        <v>-1.8102559268763807E-2</v>
      </c>
      <c r="O25" s="11">
        <f>'Occ T5'!AN51</f>
        <v>1.1090324428237497</v>
      </c>
      <c r="P25" s="11">
        <f>'Occ T5'!AM51</f>
        <v>1.3670509911285222</v>
      </c>
    </row>
    <row r="26" spans="13:16" x14ac:dyDescent="0.2">
      <c r="M26" s="10" t="str">
        <f t="shared" si="0"/>
        <v>Elementary occupations</v>
      </c>
      <c r="N26" s="11">
        <f>'Occ T5'!AO52</f>
        <v>0.79363276720360387</v>
      </c>
      <c r="O26" s="11">
        <f>'Occ T5'!AN52</f>
        <v>-6.0096605692215626</v>
      </c>
      <c r="P26" s="11">
        <f>'Occ T5'!AM52</f>
        <v>2.2839928450845211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3.9728953522979822</v>
      </c>
      <c r="O28" s="11">
        <f>'Occ T5'!AN54</f>
        <v>-0.46542900868129777</v>
      </c>
      <c r="P28" s="11">
        <f>'Occ T5'!AM54</f>
        <v>25.974202261424324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2.3030146297434495</v>
      </c>
      <c r="O33" s="11">
        <f>'Occ T5'!X44</f>
        <v>0.86108096231318498</v>
      </c>
      <c r="P33" s="11">
        <f>'Occ T5'!W44</f>
        <v>-4.0933593635301477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-1.7012427028979644</v>
      </c>
      <c r="O34" s="11">
        <f>'Occ T5'!X45</f>
        <v>3.3127886475571895</v>
      </c>
      <c r="P34" s="11">
        <f>'Occ T5'!W45</f>
        <v>22.211279956365189</v>
      </c>
    </row>
    <row r="35" spans="1:16" x14ac:dyDescent="0.2">
      <c r="M35" s="10" t="str">
        <f t="shared" si="1"/>
        <v>Associate professional occupations</v>
      </c>
      <c r="N35" s="11">
        <f>'Occ T5'!Y46</f>
        <v>0.14156509296733955</v>
      </c>
      <c r="O35" s="11">
        <f>'Occ T5'!X46</f>
        <v>6.4577085547719904E-2</v>
      </c>
      <c r="P35" s="11">
        <f>'Occ T5'!W46</f>
        <v>-2.0382921786690318</v>
      </c>
    </row>
    <row r="36" spans="1:16" x14ac:dyDescent="0.2">
      <c r="M36" s="10" t="str">
        <f t="shared" si="1"/>
        <v>Administrative and secretarial occupations</v>
      </c>
      <c r="N36" s="11">
        <f>'Occ T5'!Y47</f>
        <v>0.19175857383881656</v>
      </c>
      <c r="O36" s="11">
        <f>'Occ T5'!X47</f>
        <v>-0.57439599298482324</v>
      </c>
      <c r="P36" s="11">
        <f>'Occ T5'!W47</f>
        <v>3.7128454537018563</v>
      </c>
    </row>
    <row r="37" spans="1:16" x14ac:dyDescent="0.2">
      <c r="M37" s="10" t="str">
        <f t="shared" si="1"/>
        <v>Skilled trades occupations</v>
      </c>
      <c r="N37" s="11">
        <f>'Occ T5'!Y48</f>
        <v>0.47529240796272987</v>
      </c>
      <c r="O37" s="11">
        <f>'Occ T5'!X48</f>
        <v>1.051168793480123</v>
      </c>
      <c r="P37" s="11">
        <f>'Occ T5'!W48</f>
        <v>-11.877054451558713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0.75733795077564992</v>
      </c>
      <c r="O38" s="11">
        <f>'Occ T5'!X49</f>
        <v>2.4026145579888514</v>
      </c>
      <c r="P38" s="11">
        <f>'Occ T5'!W49</f>
        <v>2.4229821377304255</v>
      </c>
    </row>
    <row r="39" spans="1:16" x14ac:dyDescent="0.2">
      <c r="M39" s="10" t="str">
        <f t="shared" si="1"/>
        <v>Sales and customer service occupations</v>
      </c>
      <c r="N39" s="11">
        <f>'Occ T5'!Y50</f>
        <v>-0.45781089778967177</v>
      </c>
      <c r="O39" s="11">
        <f>'Occ T5'!X50</f>
        <v>1.8754999762203006</v>
      </c>
      <c r="P39" s="11">
        <f>'Occ T5'!W50</f>
        <v>-0.12095339575933828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Derbyshire and Nottinghamshire</v>
      </c>
      <c r="M40" s="10" t="str">
        <f t="shared" si="1"/>
        <v>Process, plant and machine operatives</v>
      </c>
      <c r="N40" s="11">
        <f>'Occ T5'!Y51</f>
        <v>1.1732448238596014</v>
      </c>
      <c r="O40" s="11">
        <f>'Occ T5'!X51</f>
        <v>0.35632036915260556</v>
      </c>
      <c r="P40" s="11">
        <f>'Occ T5'!W51</f>
        <v>-8.2512625743027996</v>
      </c>
    </row>
    <row r="41" spans="1:16" x14ac:dyDescent="0.2">
      <c r="M41" s="10" t="str">
        <f t="shared" si="1"/>
        <v>Elementary occupations</v>
      </c>
      <c r="N41" s="11">
        <f>'Occ T5'!Y52</f>
        <v>0.96793312312184732</v>
      </c>
      <c r="O41" s="11">
        <f>'Occ T5'!X52</f>
        <v>-4.1570200715900611</v>
      </c>
      <c r="P41" s="11">
        <f>'Occ T5'!W52</f>
        <v>2.771418481714349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3.8510930015818019</v>
      </c>
      <c r="O43" s="11">
        <f>'Occ T5'!X54</f>
        <v>5.1926343276850844</v>
      </c>
      <c r="P43" s="11">
        <f>'Occ T5'!W54</f>
        <v>4.7376040656918121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Derbyshire and Nottinghamshire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Derbyshire and Nottinghamshire, Derbyshire and Nottinghamshire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11.031642012494427</v>
      </c>
      <c r="C5" s="11">
        <f>HLOOKUP(C$3,'Qual F1'!$M$4:$BW$14,11,FALSE)</f>
        <v>15.131130071438989</v>
      </c>
      <c r="D5" s="11">
        <f>HLOOKUP(D$3,'Qual F1'!$M$4:$BW$14,11,FALSE)</f>
        <v>14.328034028714301</v>
      </c>
      <c r="E5" s="11">
        <f>HLOOKUP(E$3,'Qual F1'!$M$4:$BW$14,11,FALSE)</f>
        <v>17.375579337686254</v>
      </c>
      <c r="F5" s="11">
        <f>HLOOKUP(F$3,'Qual F1'!$M$4:$BW$14,11,FALSE)</f>
        <v>22.539490478919596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74.005166824282526</v>
      </c>
      <c r="C6" s="11">
        <f>HLOOKUP(C$3,'Qual F1'!$M$4:$BW$14,10,FALSE)</f>
        <v>104.93161033186988</v>
      </c>
      <c r="D6" s="11">
        <f>HLOOKUP(D$3,'Qual F1'!$M$4:$BW$14,10,FALSE)</f>
        <v>97.928221300740091</v>
      </c>
      <c r="E6" s="11">
        <f>HLOOKUP(E$3,'Qual F1'!$M$4:$BW$14,10,FALSE)</f>
        <v>118.61858134636059</v>
      </c>
      <c r="F6" s="11">
        <f>HLOOKUP(F$3,'Qual F1'!$M$4:$BW$14,10,FALSE)</f>
        <v>155.45627410035351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174.97136817136135</v>
      </c>
      <c r="C7" s="11">
        <f>HLOOKUP(C$3,'Qual F1'!$M$4:$BW$14,9,FALSE)</f>
        <v>189.03907021018111</v>
      </c>
      <c r="D7" s="11">
        <f>HLOOKUP(D$3,'Qual F1'!$M$4:$BW$14,9,FALSE)</f>
        <v>209.32195913213533</v>
      </c>
      <c r="E7" s="11">
        <f>HLOOKUP(E$3,'Qual F1'!$M$4:$BW$14,9,FALSE)</f>
        <v>228.89368980639568</v>
      </c>
      <c r="F7" s="11">
        <f>HLOOKUP(F$3,'Qual F1'!$M$4:$BW$14,9,FALSE)</f>
        <v>276.57648414508304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57.171752491306712</v>
      </c>
      <c r="C8" s="11">
        <f>HLOOKUP(C$3,'Qual F1'!$M$4:$BW$14,8,FALSE)</f>
        <v>56.063547464448575</v>
      </c>
      <c r="D8" s="11">
        <f>HLOOKUP(D$3,'Qual F1'!$M$4:$BW$14,8,FALSE)</f>
        <v>58.916644675924829</v>
      </c>
      <c r="E8" s="11">
        <f>HLOOKUP(E$3,'Qual F1'!$M$4:$BW$14,8,FALSE)</f>
        <v>60.07133811061793</v>
      </c>
      <c r="F8" s="11">
        <f>HLOOKUP(F$3,'Qual F1'!$M$4:$BW$14,8,FALSE)</f>
        <v>68.624458975726199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53.331359197851242</v>
      </c>
      <c r="C9" s="11">
        <f>HLOOKUP(C$3,'Qual F1'!$M$4:$BW$14,7,FALSE)</f>
        <v>54.444994960432567</v>
      </c>
      <c r="D9" s="11">
        <f>HLOOKUP(D$3,'Qual F1'!$M$4:$BW$14,7,FALSE)</f>
        <v>61.122907170245654</v>
      </c>
      <c r="E9" s="11">
        <f>HLOOKUP(E$3,'Qual F1'!$M$4:$BW$14,7,FALSE)</f>
        <v>64.181093590956152</v>
      </c>
      <c r="F9" s="11">
        <f>HLOOKUP(F$3,'Qual F1'!$M$4:$BW$14,7,FALSE)</f>
        <v>75.997335011417221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221.28209297533587</v>
      </c>
      <c r="C10" s="11">
        <f>HLOOKUP(C$3,'Qual F1'!$M$4:$BW$14,6,FALSE)</f>
        <v>246.79247717907396</v>
      </c>
      <c r="D10" s="11">
        <f>HLOOKUP(D$3,'Qual F1'!$M$4:$BW$14,6,FALSE)</f>
        <v>241.98429845909965</v>
      </c>
      <c r="E10" s="11">
        <f>HLOOKUP(E$3,'Qual F1'!$M$4:$BW$14,6,FALSE)</f>
        <v>245.41046329529701</v>
      </c>
      <c r="F10" s="11">
        <f>HLOOKUP(F$3,'Qual F1'!$M$4:$BW$14,6,FALSE)</f>
        <v>256.1745191289138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228.37460571333236</v>
      </c>
      <c r="C11" s="11">
        <f>HLOOKUP(C$3,'Qual F1'!$M$4:$BW$14,5,FALSE)</f>
        <v>233.71008982726244</v>
      </c>
      <c r="D11" s="11">
        <f>HLOOKUP(D$3,'Qual F1'!$M$4:$BW$14,5,FALSE)</f>
        <v>222.71805532054233</v>
      </c>
      <c r="E11" s="11">
        <f>HLOOKUP(E$3,'Qual F1'!$M$4:$BW$14,5,FALSE)</f>
        <v>205.61110209259192</v>
      </c>
      <c r="F11" s="11">
        <f>HLOOKUP(F$3,'Qual F1'!$M$4:$BW$14,5,FALSE)</f>
        <v>170.19618379472945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168.64355493371934</v>
      </c>
      <c r="C12" s="11">
        <f>HLOOKUP(C$3,'Qual F1'!$M$4:$BW$14,4,FALSE)</f>
        <v>143.57441680643615</v>
      </c>
      <c r="D12" s="11">
        <f>HLOOKUP(D$3,'Qual F1'!$M$4:$BW$14,4,FALSE)</f>
        <v>141.67162521088281</v>
      </c>
      <c r="E12" s="11">
        <f>HLOOKUP(E$3,'Qual F1'!$M$4:$BW$14,4,FALSE)</f>
        <v>124.47121076510311</v>
      </c>
      <c r="F12" s="11">
        <f>HLOOKUP(F$3,'Qual F1'!$M$4:$BW$14,4,FALSE)</f>
        <v>77.926757370960942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49.481457680316048</v>
      </c>
      <c r="C13" s="11">
        <f>HLOOKUP(C$3,'Qual F1'!$M$4:$BW$14,3,FALSE)</f>
        <v>45.627663148855888</v>
      </c>
      <c r="D13" s="11">
        <f>HLOOKUP(D$3,'Qual F1'!$M$4:$BW$14,3,FALSE)</f>
        <v>38.235254701716876</v>
      </c>
      <c r="E13" s="11">
        <f>HLOOKUP(E$3,'Qual F1'!$M$4:$BW$14,3,FALSE)</f>
        <v>36.050941654992826</v>
      </c>
      <c r="F13" s="11">
        <f>HLOOKUP(F$3,'Qual F1'!$M$4:$BW$14,3,FALSE)</f>
        <v>25.998496993896445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1038.2929999999999</v>
      </c>
      <c r="C15" s="11">
        <f t="shared" ref="C15:F15" si="0">SUM(C5:C13)</f>
        <v>1089.3149999999996</v>
      </c>
      <c r="D15" s="11">
        <f t="shared" si="0"/>
        <v>1086.2270000000019</v>
      </c>
      <c r="E15" s="11">
        <f t="shared" si="0"/>
        <v>1100.6840000000013</v>
      </c>
      <c r="F15" s="11">
        <f t="shared" si="0"/>
        <v>1129.4900000000002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1.0624787042284236</v>
      </c>
      <c r="C19" s="18">
        <f t="shared" si="1"/>
        <v>1.3890500058696515</v>
      </c>
      <c r="D19" s="18">
        <f t="shared" si="1"/>
        <v>1.319064433927188</v>
      </c>
      <c r="E19" s="18">
        <f t="shared" si="1"/>
        <v>1.578616509160325</v>
      </c>
      <c r="F19" s="18">
        <f t="shared" si="1"/>
        <v>1.99554581969912</v>
      </c>
      <c r="G19" s="11"/>
    </row>
    <row r="20" spans="1:7" x14ac:dyDescent="0.2">
      <c r="A20" t="str">
        <f>$A6</f>
        <v>RQF7 Other higher degree</v>
      </c>
      <c r="B20" s="18">
        <f t="shared" si="1"/>
        <v>7.1275802518443756</v>
      </c>
      <c r="C20" s="18">
        <f t="shared" si="1"/>
        <v>9.6328068861504637</v>
      </c>
      <c r="D20" s="18">
        <f t="shared" si="1"/>
        <v>9.0154471671888032</v>
      </c>
      <c r="E20" s="18">
        <f t="shared" si="1"/>
        <v>10.776806181098339</v>
      </c>
      <c r="F20" s="18">
        <f t="shared" si="1"/>
        <v>13.763404200157014</v>
      </c>
      <c r="G20" s="11"/>
    </row>
    <row r="21" spans="1:7" x14ac:dyDescent="0.2">
      <c r="A21" t="str">
        <f>$A7</f>
        <v>RQF6 First degree</v>
      </c>
      <c r="B21" s="18">
        <f t="shared" si="1"/>
        <v>16.851829702344268</v>
      </c>
      <c r="C21" s="18">
        <f t="shared" si="1"/>
        <v>17.353939880583777</v>
      </c>
      <c r="D21" s="18">
        <f t="shared" si="1"/>
        <v>19.270553865088509</v>
      </c>
      <c r="E21" s="18">
        <f t="shared" si="1"/>
        <v>20.795586181537608</v>
      </c>
      <c r="F21" s="18">
        <f t="shared" si="1"/>
        <v>24.486846642739906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5.5063216732951794</v>
      </c>
      <c r="C22" s="18">
        <f t="shared" si="3"/>
        <v>5.1466791024128549</v>
      </c>
      <c r="D22" s="18">
        <f t="shared" si="3"/>
        <v>5.4239716630064185</v>
      </c>
      <c r="E22" s="18">
        <f t="shared" si="3"/>
        <v>5.4576370793631837</v>
      </c>
      <c r="F22" s="18">
        <f t="shared" si="3"/>
        <v>6.0757031027920734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5.1364459933613391</v>
      </c>
      <c r="C23" s="18">
        <f t="shared" si="4"/>
        <v>4.9980946705436526</v>
      </c>
      <c r="D23" s="18">
        <f t="shared" si="4"/>
        <v>5.6270841334495962</v>
      </c>
      <c r="E23" s="18">
        <f t="shared" si="4"/>
        <v>5.8310190382485869</v>
      </c>
      <c r="F23" s="18">
        <f t="shared" si="4"/>
        <v>6.7284646177847698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21.312104865903546</v>
      </c>
      <c r="C24" s="18">
        <f t="shared" si="5"/>
        <v>22.655749455306687</v>
      </c>
      <c r="D24" s="18">
        <f t="shared" si="5"/>
        <v>22.277507229989606</v>
      </c>
      <c r="E24" s="18">
        <f t="shared" si="5"/>
        <v>22.296177948920555</v>
      </c>
      <c r="F24" s="18">
        <f t="shared" si="5"/>
        <v>22.680547780760673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21.995198437563616</v>
      </c>
      <c r="C25" s="18">
        <f t="shared" si="6"/>
        <v>21.45477569181206</v>
      </c>
      <c r="D25" s="18">
        <f t="shared" si="6"/>
        <v>20.503822434955303</v>
      </c>
      <c r="E25" s="18">
        <f t="shared" si="6"/>
        <v>18.680302620242657</v>
      </c>
      <c r="F25" s="18">
        <f t="shared" si="6"/>
        <v>15.068409972175886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16.242385813418693</v>
      </c>
      <c r="C26" s="18">
        <f>C12/C$15*100</f>
        <v>13.180247844419309</v>
      </c>
      <c r="D26" s="18">
        <f t="shared" si="7"/>
        <v>13.042543152663539</v>
      </c>
      <c r="E26" s="18">
        <f t="shared" si="7"/>
        <v>11.308532763727188</v>
      </c>
      <c r="F26" s="18">
        <f t="shared" si="7"/>
        <v>6.8992870561900439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4.7656545580405583</v>
      </c>
      <c r="C27" s="18">
        <f>C13/C$15*100</f>
        <v>4.1886564629015393</v>
      </c>
      <c r="D27" s="18">
        <f t="shared" si="8"/>
        <v>3.5200059197310334</v>
      </c>
      <c r="E27" s="18">
        <f t="shared" si="8"/>
        <v>3.275321677701573</v>
      </c>
      <c r="F27" s="18">
        <f t="shared" si="8"/>
        <v>2.3017908077005056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8.2200676601219556</v>
      </c>
      <c r="C33" s="18">
        <f t="shared" si="9"/>
        <v>-5.3075747742105879</v>
      </c>
      <c r="D33" s="18">
        <f t="shared" si="9"/>
        <v>3.9322999189058017</v>
      </c>
      <c r="E33" s="18">
        <f t="shared" si="9"/>
        <v>2.6361800760984933</v>
      </c>
      <c r="F33" s="18">
        <f>IF(F$3-D$3 &lt;&gt; 0,(EXP(LN(F5/D5)/(F$3-D$3))-1)*100,0)</f>
        <v>3.0664140338805268</v>
      </c>
    </row>
    <row r="34" spans="1:6" x14ac:dyDescent="0.2">
      <c r="A34" t="str">
        <f>$A20</f>
        <v>RQF7 Other higher degree</v>
      </c>
      <c r="B34" s="18">
        <f t="shared" si="9"/>
        <v>9.1216876256639203</v>
      </c>
      <c r="C34" s="18">
        <f t="shared" si="9"/>
        <v>-6.674241450197882</v>
      </c>
      <c r="D34" s="18">
        <f t="shared" si="9"/>
        <v>3.9079966907340502</v>
      </c>
      <c r="E34" s="18">
        <f t="shared" si="9"/>
        <v>2.7414174044531503</v>
      </c>
      <c r="F34" s="18">
        <f t="shared" ref="F34:F43" si="10">IF(F$3-D$3 &lt;&gt; 0,(EXP(LN(F6/D6)/(F$3-D$3))-1)*100,0)</f>
        <v>3.1288146091432489</v>
      </c>
    </row>
    <row r="35" spans="1:6" x14ac:dyDescent="0.2">
      <c r="A35" t="str">
        <f>$A21</f>
        <v>RQF6 First degree</v>
      </c>
      <c r="B35" s="18">
        <f t="shared" si="9"/>
        <v>1.9520930592330066</v>
      </c>
      <c r="C35" s="18">
        <f t="shared" si="9"/>
        <v>10.729469257018099</v>
      </c>
      <c r="D35" s="18">
        <f t="shared" si="9"/>
        <v>1.803757049232857</v>
      </c>
      <c r="E35" s="18">
        <f t="shared" si="9"/>
        <v>1.9103148048530638</v>
      </c>
      <c r="F35" s="18">
        <f t="shared" si="10"/>
        <v>1.8747831661017678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-0.48815750267512392</v>
      </c>
      <c r="C36" s="18">
        <f t="shared" ref="C36:E36" si="12">IF(D$3-C$3 &lt;&gt; 0,(EXP(LN(D8/C8)/(D$3-C$3))-1)*100,0)</f>
        <v>5.0890415261101385</v>
      </c>
      <c r="D36" s="18">
        <f t="shared" si="12"/>
        <v>0.38893804075386118</v>
      </c>
      <c r="E36" s="18">
        <f t="shared" si="12"/>
        <v>1.3400613203931711</v>
      </c>
      <c r="F36" s="18">
        <f t="shared" si="10"/>
        <v>1.0220231638706112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0.51799735109165912</v>
      </c>
      <c r="C37" s="18">
        <f t="shared" si="13"/>
        <v>12.265429016324102</v>
      </c>
      <c r="D37" s="18">
        <f t="shared" si="13"/>
        <v>0.98122204863546614</v>
      </c>
      <c r="E37" s="18">
        <f t="shared" si="13"/>
        <v>1.7042555058201847</v>
      </c>
      <c r="F37" s="18">
        <f t="shared" si="10"/>
        <v>1.4626709567381546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2.765280425930472</v>
      </c>
      <c r="C38" s="18">
        <f t="shared" si="14"/>
        <v>-1.9482679435505967</v>
      </c>
      <c r="D38" s="18">
        <f t="shared" si="14"/>
        <v>0.28158224880752147</v>
      </c>
      <c r="E38" s="18">
        <f t="shared" si="14"/>
        <v>0.43019025788522125</v>
      </c>
      <c r="F38" s="18">
        <f t="shared" si="10"/>
        <v>0.380629801706589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0.57902306247086255</v>
      </c>
      <c r="C39" s="18">
        <f t="shared" si="15"/>
        <v>-4.7032776868317638</v>
      </c>
      <c r="D39" s="18">
        <f t="shared" si="15"/>
        <v>-1.5856956413168755</v>
      </c>
      <c r="E39" s="18">
        <f t="shared" si="15"/>
        <v>-1.8725923536053624</v>
      </c>
      <c r="F39" s="18">
        <f t="shared" si="10"/>
        <v>-1.7770531655999844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-3.9434845455183831</v>
      </c>
      <c r="C40" s="18">
        <f t="shared" si="16"/>
        <v>-1.3252998952582473</v>
      </c>
      <c r="D40" s="18">
        <f t="shared" si="16"/>
        <v>-2.5555278041784812</v>
      </c>
      <c r="E40" s="18">
        <f t="shared" si="16"/>
        <v>-4.575087784105369</v>
      </c>
      <c r="F40" s="18">
        <f t="shared" si="10"/>
        <v>-3.9065951389408937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-2.0066882037880096</v>
      </c>
      <c r="C41" s="18">
        <f t="shared" si="17"/>
        <v>-16.201593368965639</v>
      </c>
      <c r="D41" s="18">
        <f t="shared" si="17"/>
        <v>-1.1696063743623641</v>
      </c>
      <c r="E41" s="18">
        <f t="shared" si="17"/>
        <v>-3.2160901013639887</v>
      </c>
      <c r="F41" s="18">
        <f t="shared" si="10"/>
        <v>-2.5386812334405873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1.206496144054614</v>
      </c>
      <c r="C43" s="18">
        <f t="shared" ref="C43" si="18">IF(D$3-C$3 &lt;&gt; 0,(EXP(LN(D15/C15)/(D$3-C$3))-1)*100,0)</f>
        <v>-0.28348090313615737</v>
      </c>
      <c r="D43" s="18">
        <f>IF(E$3-D$3 &lt;&gt; 0,(EXP(LN(E15/D15)/(E$3-D$3))-1)*100,0)</f>
        <v>0.26478155132723113</v>
      </c>
      <c r="E43" s="18">
        <f>IF(F$3-E$3 &lt;&gt; 0,(EXP(LN(F15/E15)/(F$3-E$3))-1)*100,0)</f>
        <v>0.25867798237886319</v>
      </c>
      <c r="F43" s="18">
        <f t="shared" si="10"/>
        <v>0.26071246407701754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4.0994880589445621</v>
      </c>
      <c r="C47" s="27">
        <f>D5-C5</f>
        <v>-0.80309604272468782</v>
      </c>
      <c r="D47" s="27">
        <f>E5-D5</f>
        <v>3.0475453089719533</v>
      </c>
      <c r="E47" s="27">
        <f>F5-E5</f>
        <v>5.1639111412333421</v>
      </c>
      <c r="F47" s="27">
        <f>F5-D5</f>
        <v>8.2114564502052954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30.926443507587351</v>
      </c>
      <c r="C48" s="27">
        <f t="shared" si="20"/>
        <v>-7.0033890311297853</v>
      </c>
      <c r="D48" s="27">
        <f t="shared" si="20"/>
        <v>20.690360045620494</v>
      </c>
      <c r="E48" s="27">
        <f t="shared" si="20"/>
        <v>36.837692753992926</v>
      </c>
      <c r="F48" s="27">
        <f t="shared" ref="F48:F57" si="21">F6-D6</f>
        <v>57.52805279961342</v>
      </c>
    </row>
    <row r="49" spans="1:6" x14ac:dyDescent="0.2">
      <c r="A49" t="str">
        <f t="shared" si="19"/>
        <v>RQF6 First degree</v>
      </c>
      <c r="B49" s="27">
        <f t="shared" ref="B49:E49" si="22">C7-B7</f>
        <v>14.06770203881976</v>
      </c>
      <c r="C49" s="27">
        <f t="shared" si="22"/>
        <v>20.282888921954225</v>
      </c>
      <c r="D49" s="27">
        <f t="shared" si="22"/>
        <v>19.571730674260351</v>
      </c>
      <c r="E49" s="27">
        <f t="shared" si="22"/>
        <v>47.682794338687359</v>
      </c>
      <c r="F49" s="27">
        <f t="shared" si="21"/>
        <v>67.25452501294771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-1.1082050268581369</v>
      </c>
      <c r="C50" s="27">
        <f t="shared" si="23"/>
        <v>2.8530972114762534</v>
      </c>
      <c r="D50" s="27">
        <f t="shared" si="23"/>
        <v>1.154693434693101</v>
      </c>
      <c r="E50" s="27">
        <f t="shared" si="23"/>
        <v>8.5531208651082693</v>
      </c>
      <c r="F50" s="27">
        <f t="shared" si="21"/>
        <v>9.7078142998013703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1.1136357625813247</v>
      </c>
      <c r="C51" s="27">
        <f t="shared" si="24"/>
        <v>6.677912209813087</v>
      </c>
      <c r="D51" s="27">
        <f t="shared" si="24"/>
        <v>3.0581864207104985</v>
      </c>
      <c r="E51" s="27">
        <f t="shared" si="24"/>
        <v>11.816241420461068</v>
      </c>
      <c r="F51" s="27">
        <f t="shared" si="21"/>
        <v>14.874427841171567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25.510384203738084</v>
      </c>
      <c r="C52" s="27">
        <f t="shared" si="25"/>
        <v>-4.8081787199743076</v>
      </c>
      <c r="D52" s="27">
        <f t="shared" si="25"/>
        <v>3.4261648361973585</v>
      </c>
      <c r="E52" s="27">
        <f t="shared" si="25"/>
        <v>10.764055833616794</v>
      </c>
      <c r="F52" s="27">
        <f t="shared" si="21"/>
        <v>14.190220669814153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5.3354841139300788</v>
      </c>
      <c r="C53" s="27">
        <f>D11-C11</f>
        <v>-10.992034506720103</v>
      </c>
      <c r="D53" s="27">
        <f t="shared" si="26"/>
        <v>-17.106953227950413</v>
      </c>
      <c r="E53" s="27">
        <f t="shared" si="26"/>
        <v>-35.414918297862471</v>
      </c>
      <c r="F53" s="27">
        <f t="shared" si="21"/>
        <v>-52.521871525812884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-25.069138127283196</v>
      </c>
      <c r="C54" s="27">
        <f t="shared" si="27"/>
        <v>-1.9027915955533388</v>
      </c>
      <c r="D54" s="27">
        <f t="shared" si="27"/>
        <v>-17.2004144457797</v>
      </c>
      <c r="E54" s="27">
        <f t="shared" si="27"/>
        <v>-46.544453394142167</v>
      </c>
      <c r="F54" s="27">
        <f t="shared" si="21"/>
        <v>-63.744867839921866</v>
      </c>
    </row>
    <row r="55" spans="1:6" x14ac:dyDescent="0.2">
      <c r="A55" t="str">
        <f t="shared" si="19"/>
        <v>No Qualification</v>
      </c>
      <c r="B55" s="27">
        <f t="shared" ref="B55:E55" si="28">C13-B13</f>
        <v>-3.85379453146016</v>
      </c>
      <c r="C55" s="27">
        <f t="shared" si="28"/>
        <v>-7.3924084471390117</v>
      </c>
      <c r="D55" s="27">
        <f t="shared" si="28"/>
        <v>-2.1843130467240499</v>
      </c>
      <c r="E55" s="27">
        <f t="shared" si="28"/>
        <v>-10.052444661096381</v>
      </c>
      <c r="F55" s="27">
        <f t="shared" si="21"/>
        <v>-12.236757707820431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51.021999999999707</v>
      </c>
      <c r="C57" s="29">
        <f t="shared" ref="C57" si="29">D15-C15</f>
        <v>-3.0879999999976917</v>
      </c>
      <c r="D57" s="29">
        <f>E15-D15</f>
        <v>14.456999999999425</v>
      </c>
      <c r="E57" s="29">
        <f>F15-E15</f>
        <v>28.805999999998903</v>
      </c>
      <c r="F57" s="29">
        <f t="shared" si="21"/>
        <v>43.262999999998328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Derbyshire and Nottinghamshire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72.472300725180034</v>
      </c>
      <c r="N6" s="11">
        <v>66.176635069498403</v>
      </c>
      <c r="O6" s="11">
        <v>62.055775777747932</v>
      </c>
      <c r="P6" s="11">
        <v>57.767218989778229</v>
      </c>
      <c r="Q6" s="11">
        <v>55.476876197259422</v>
      </c>
      <c r="R6" s="11">
        <v>49.481457680316048</v>
      </c>
      <c r="S6" s="11">
        <v>47.529118024421365</v>
      </c>
      <c r="T6" s="11">
        <v>46.930824308621048</v>
      </c>
      <c r="U6" s="11">
        <v>51.432435324041585</v>
      </c>
      <c r="V6" s="11">
        <v>45.627663148855888</v>
      </c>
      <c r="W6" s="11">
        <v>38.235254701716876</v>
      </c>
      <c r="X6" s="11">
        <v>51.483469344311722</v>
      </c>
      <c r="Y6" s="11">
        <v>40.823057541970272</v>
      </c>
      <c r="Z6" s="11">
        <v>38.88659147358036</v>
      </c>
      <c r="AA6" s="11">
        <v>37.045389623980014</v>
      </c>
      <c r="AB6" s="11">
        <v>36.050941654992826</v>
      </c>
      <c r="AC6" s="11">
        <v>35.134499677918342</v>
      </c>
      <c r="AD6" s="11">
        <v>34.157582727861445</v>
      </c>
      <c r="AE6" s="11">
        <v>33.098662735054447</v>
      </c>
      <c r="AF6" s="11">
        <v>32.006238666218181</v>
      </c>
      <c r="AG6" s="11">
        <v>30.875091965927162</v>
      </c>
      <c r="AH6" s="11">
        <v>29.687181081182089</v>
      </c>
      <c r="AI6" s="11">
        <v>28.466083856026479</v>
      </c>
      <c r="AJ6" s="11">
        <v>27.210463742409228</v>
      </c>
      <c r="AK6" s="11">
        <v>26.000699332012438</v>
      </c>
      <c r="AL6" s="11">
        <v>25.998496993896445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164.97642647362349</v>
      </c>
      <c r="N7" s="11">
        <v>166.96363809511502</v>
      </c>
      <c r="O7" s="11">
        <v>180.17693961968232</v>
      </c>
      <c r="P7" s="11">
        <v>152.33518936562695</v>
      </c>
      <c r="Q7" s="11">
        <v>158.32205060687912</v>
      </c>
      <c r="R7" s="11">
        <v>168.64355493371934</v>
      </c>
      <c r="S7" s="11">
        <v>153.60472838581435</v>
      </c>
      <c r="T7" s="11">
        <v>157.58493654289123</v>
      </c>
      <c r="U7" s="11">
        <v>157.51139873083633</v>
      </c>
      <c r="V7" s="11">
        <v>143.57441680643615</v>
      </c>
      <c r="W7" s="11">
        <v>141.67162521088281</v>
      </c>
      <c r="X7" s="11">
        <v>146.04456499911714</v>
      </c>
      <c r="Y7" s="11">
        <v>136.79504154008384</v>
      </c>
      <c r="Z7" s="11">
        <v>132.67457096933077</v>
      </c>
      <c r="AA7" s="11">
        <v>128.75221444558511</v>
      </c>
      <c r="AB7" s="11">
        <v>124.47121076510311</v>
      </c>
      <c r="AC7" s="11">
        <v>120.08712998880469</v>
      </c>
      <c r="AD7" s="11">
        <v>115.59568704386284</v>
      </c>
      <c r="AE7" s="11">
        <v>111.06353839535723</v>
      </c>
      <c r="AF7" s="11">
        <v>106.4863224892582</v>
      </c>
      <c r="AG7" s="11">
        <v>101.90117475534058</v>
      </c>
      <c r="AH7" s="11">
        <v>97.255943883102248</v>
      </c>
      <c r="AI7" s="11">
        <v>92.550903947846237</v>
      </c>
      <c r="AJ7" s="11">
        <v>87.789079717270369</v>
      </c>
      <c r="AK7" s="11">
        <v>82.948341396010392</v>
      </c>
      <c r="AL7" s="11">
        <v>77.926757370960942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219.04250328303067</v>
      </c>
      <c r="N8" s="11">
        <v>220.84534588070068</v>
      </c>
      <c r="O8" s="11">
        <v>230.34643048442453</v>
      </c>
      <c r="P8" s="11">
        <v>227.26143440608053</v>
      </c>
      <c r="Q8" s="11">
        <v>234.6505633153559</v>
      </c>
      <c r="R8" s="11">
        <v>228.37460571333236</v>
      </c>
      <c r="S8" s="11">
        <v>244.99307167633177</v>
      </c>
      <c r="T8" s="11">
        <v>221.99426565439225</v>
      </c>
      <c r="U8" s="11">
        <v>217.91399620938628</v>
      </c>
      <c r="V8" s="11">
        <v>233.71008982726244</v>
      </c>
      <c r="W8" s="11">
        <v>222.71805532054233</v>
      </c>
      <c r="X8" s="11">
        <v>214.56536511830953</v>
      </c>
      <c r="Y8" s="11">
        <v>214.84740186743124</v>
      </c>
      <c r="Z8" s="11">
        <v>211.71116035221218</v>
      </c>
      <c r="AA8" s="11">
        <v>208.9397217995851</v>
      </c>
      <c r="AB8" s="11">
        <v>205.61110209259192</v>
      </c>
      <c r="AC8" s="11">
        <v>202.14061445854588</v>
      </c>
      <c r="AD8" s="11">
        <v>198.58818778834009</v>
      </c>
      <c r="AE8" s="11">
        <v>195.06133682978844</v>
      </c>
      <c r="AF8" s="11">
        <v>191.52636677367744</v>
      </c>
      <c r="AG8" s="11">
        <v>188.05387237922656</v>
      </c>
      <c r="AH8" s="11">
        <v>184.5580178222896</v>
      </c>
      <c r="AI8" s="11">
        <v>181.04563939123275</v>
      </c>
      <c r="AJ8" s="11">
        <v>177.53185140308884</v>
      </c>
      <c r="AK8" s="11">
        <v>173.98308688613739</v>
      </c>
      <c r="AL8" s="11">
        <v>170.19618379472945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209.02539877447657</v>
      </c>
      <c r="N9" s="11">
        <v>217.08368747421815</v>
      </c>
      <c r="O9" s="11">
        <v>230.77802815329645</v>
      </c>
      <c r="P9" s="11">
        <v>204.00133915972864</v>
      </c>
      <c r="Q9" s="11">
        <v>217.75210003134893</v>
      </c>
      <c r="R9" s="11">
        <v>221.28209297533587</v>
      </c>
      <c r="S9" s="11">
        <v>232.66095157842005</v>
      </c>
      <c r="T9" s="11">
        <v>234.59951640643791</v>
      </c>
      <c r="U9" s="11">
        <v>226.9513627487286</v>
      </c>
      <c r="V9" s="11">
        <v>246.79247717907396</v>
      </c>
      <c r="W9" s="11">
        <v>241.98429845909965</v>
      </c>
      <c r="X9" s="11">
        <v>237.47739983440144</v>
      </c>
      <c r="Y9" s="11">
        <v>240.97876528510093</v>
      </c>
      <c r="Z9" s="11">
        <v>242.35981355320283</v>
      </c>
      <c r="AA9" s="11">
        <v>244.190345496959</v>
      </c>
      <c r="AB9" s="11">
        <v>245.41046329529701</v>
      </c>
      <c r="AC9" s="11">
        <v>246.48160298772757</v>
      </c>
      <c r="AD9" s="11">
        <v>247.49888758634751</v>
      </c>
      <c r="AE9" s="11">
        <v>248.53749080466423</v>
      </c>
      <c r="AF9" s="11">
        <v>249.58029108913075</v>
      </c>
      <c r="AG9" s="11">
        <v>250.72488117660163</v>
      </c>
      <c r="AH9" s="11">
        <v>251.85666584572516</v>
      </c>
      <c r="AI9" s="11">
        <v>252.99533696027748</v>
      </c>
      <c r="AJ9" s="11">
        <v>254.16574021666662</v>
      </c>
      <c r="AK9" s="11">
        <v>255.31743396250806</v>
      </c>
      <c r="AL9" s="11">
        <v>256.1745191289138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46.995987356165699</v>
      </c>
      <c r="N10" s="11">
        <v>50.045200635203479</v>
      </c>
      <c r="O10" s="11">
        <v>46.645309655010912</v>
      </c>
      <c r="P10" s="11">
        <v>51.389079471927026</v>
      </c>
      <c r="Q10" s="11">
        <v>51.161400346065278</v>
      </c>
      <c r="R10" s="11">
        <v>53.331359197851242</v>
      </c>
      <c r="S10" s="11">
        <v>54.244816013477866</v>
      </c>
      <c r="T10" s="11">
        <v>57.147514447963545</v>
      </c>
      <c r="U10" s="11">
        <v>57.86285990974946</v>
      </c>
      <c r="V10" s="11">
        <v>54.444994960432567</v>
      </c>
      <c r="W10" s="11">
        <v>61.122907170245654</v>
      </c>
      <c r="X10" s="11">
        <v>59.144973688786834</v>
      </c>
      <c r="Y10" s="11">
        <v>60.955918248232244</v>
      </c>
      <c r="Z10" s="11">
        <v>61.981833028089319</v>
      </c>
      <c r="AA10" s="11">
        <v>63.139856000676865</v>
      </c>
      <c r="AB10" s="11">
        <v>64.181093590956152</v>
      </c>
      <c r="AC10" s="11">
        <v>65.249571978601423</v>
      </c>
      <c r="AD10" s="11">
        <v>66.341035865627902</v>
      </c>
      <c r="AE10">
        <v>67.418429991800551</v>
      </c>
      <c r="AF10">
        <v>68.531920913264585</v>
      </c>
      <c r="AG10">
        <v>69.700415704188984</v>
      </c>
      <c r="AH10">
        <v>70.892267105951646</v>
      </c>
      <c r="AI10" s="11">
        <v>72.12357438980554</v>
      </c>
      <c r="AJ10" s="11">
        <v>73.398630522761636</v>
      </c>
      <c r="AK10" s="11">
        <v>74.723793663301535</v>
      </c>
      <c r="AL10" s="11">
        <v>75.997335011417221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55.646422222401817</v>
      </c>
      <c r="N11" s="11">
        <v>59.029129309332326</v>
      </c>
      <c r="O11" s="11">
        <v>54.072115729954852</v>
      </c>
      <c r="P11" s="11">
        <v>58.086340004264734</v>
      </c>
      <c r="Q11" s="11">
        <v>56.011242141352319</v>
      </c>
      <c r="R11" s="11">
        <v>57.171752491306712</v>
      </c>
      <c r="S11" s="11">
        <v>58.525408432849559</v>
      </c>
      <c r="T11" s="11">
        <v>59.018405426303175</v>
      </c>
      <c r="U11" s="11">
        <v>58.692972724842747</v>
      </c>
      <c r="V11" s="11">
        <v>56.063547464448575</v>
      </c>
      <c r="W11" s="11">
        <v>58.916644675924829</v>
      </c>
      <c r="X11" s="11">
        <v>56.677846210966955</v>
      </c>
      <c r="Y11" s="11">
        <v>58.077800971813005</v>
      </c>
      <c r="Z11" s="11">
        <v>58.677878524229186</v>
      </c>
      <c r="AA11" s="11">
        <v>59.450953724324847</v>
      </c>
      <c r="AB11" s="11">
        <v>60.07133811061793</v>
      </c>
      <c r="AC11" s="11">
        <v>60.684496063452166</v>
      </c>
      <c r="AD11" s="11">
        <v>61.40277734344189</v>
      </c>
      <c r="AE11">
        <v>62.155530019522111</v>
      </c>
      <c r="AF11">
        <v>62.93121537133262</v>
      </c>
      <c r="AG11">
        <v>63.778735691410581</v>
      </c>
      <c r="AH11">
        <v>64.686450349833081</v>
      </c>
      <c r="AI11" s="11">
        <v>65.615833743008352</v>
      </c>
      <c r="AJ11" s="11">
        <v>66.582276971272819</v>
      </c>
      <c r="AK11" s="11">
        <v>67.560800247838529</v>
      </c>
      <c r="AL11" s="11">
        <v>68.624458975726199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139.52675629635186</v>
      </c>
      <c r="N12" s="11">
        <v>153.99236240530948</v>
      </c>
      <c r="O12" s="11">
        <v>148.04015049987495</v>
      </c>
      <c r="P12" s="11">
        <v>161.43647968948787</v>
      </c>
      <c r="Q12" s="11">
        <v>168.14385702915712</v>
      </c>
      <c r="R12" s="11">
        <v>174.97136817136135</v>
      </c>
      <c r="S12" s="11">
        <v>180.01541746526831</v>
      </c>
      <c r="T12" s="11">
        <v>190.69980736559603</v>
      </c>
      <c r="U12" s="11">
        <v>192.34883349402094</v>
      </c>
      <c r="V12" s="11">
        <v>189.03907021018111</v>
      </c>
      <c r="W12" s="11">
        <v>209.32195913213533</v>
      </c>
      <c r="X12" s="11">
        <v>207.38873345681037</v>
      </c>
      <c r="Y12" s="11">
        <v>213.93097286263404</v>
      </c>
      <c r="Z12" s="11">
        <v>218.77853317518802</v>
      </c>
      <c r="AA12" s="11">
        <v>224.09590204410921</v>
      </c>
      <c r="AB12" s="11">
        <v>228.89368980639568</v>
      </c>
      <c r="AC12" s="11">
        <v>233.55165602250338</v>
      </c>
      <c r="AD12" s="11">
        <v>238.07558976196589</v>
      </c>
      <c r="AE12">
        <v>242.70152232713838</v>
      </c>
      <c r="AF12">
        <v>247.38350082868382</v>
      </c>
      <c r="AG12">
        <v>252.18355182484314</v>
      </c>
      <c r="AH12">
        <v>256.99602333411059</v>
      </c>
      <c r="AI12">
        <v>261.87852911910124</v>
      </c>
      <c r="AJ12">
        <v>266.8393669732946</v>
      </c>
      <c r="AK12">
        <v>271.84476239340393</v>
      </c>
      <c r="AL12">
        <v>276.57648414508304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63.95699692841908</v>
      </c>
      <c r="N13" s="11">
        <v>55.829767960973548</v>
      </c>
      <c r="O13" s="11">
        <v>54.229215771968569</v>
      </c>
      <c r="P13" s="11">
        <v>67.519745970644124</v>
      </c>
      <c r="Q13" s="11">
        <v>69.306167703018232</v>
      </c>
      <c r="R13" s="11">
        <v>74.005166824282526</v>
      </c>
      <c r="S13" s="11">
        <v>76.837677651043805</v>
      </c>
      <c r="T13" s="11">
        <v>75.318424725862002</v>
      </c>
      <c r="U13" s="11">
        <v>86.747391424186887</v>
      </c>
      <c r="V13" s="11">
        <v>104.93161033186988</v>
      </c>
      <c r="W13" s="11">
        <v>97.928221300740091</v>
      </c>
      <c r="X13" s="11">
        <v>98.604190212869668</v>
      </c>
      <c r="Y13" s="11">
        <v>105.90607421639648</v>
      </c>
      <c r="Z13" s="11">
        <v>110.13217270813288</v>
      </c>
      <c r="AA13" s="11">
        <v>114.54571140627642</v>
      </c>
      <c r="AB13" s="11">
        <v>118.61858134636059</v>
      </c>
      <c r="AC13" s="11">
        <v>122.56801159696705</v>
      </c>
      <c r="AD13" s="11">
        <v>126.42474046664364</v>
      </c>
      <c r="AE13">
        <v>130.22232642955359</v>
      </c>
      <c r="AF13">
        <v>133.96883873792962</v>
      </c>
      <c r="AG13">
        <v>137.7060623514196</v>
      </c>
      <c r="AH13">
        <v>141.38482705182929</v>
      </c>
      <c r="AI13">
        <v>145.0148846351193</v>
      </c>
      <c r="AJ13">
        <v>148.60756391435379</v>
      </c>
      <c r="AK13">
        <v>152.13484123125255</v>
      </c>
      <c r="AL13">
        <v>155.45627410035351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9.1802079403520889</v>
      </c>
      <c r="N14" s="11">
        <v>8.4582331696497484</v>
      </c>
      <c r="O14" s="11">
        <v>8.0490343080379212</v>
      </c>
      <c r="P14" s="11">
        <v>10.024172942462318</v>
      </c>
      <c r="Q14" s="11">
        <v>10.074742629564131</v>
      </c>
      <c r="R14" s="11">
        <v>11.031642012494427</v>
      </c>
      <c r="S14" s="11">
        <v>11.657810772372793</v>
      </c>
      <c r="T14" s="11">
        <v>11.209305121931928</v>
      </c>
      <c r="U14" s="11">
        <v>12.394749434206989</v>
      </c>
      <c r="V14" s="11">
        <v>15.131130071438989</v>
      </c>
      <c r="W14" s="11">
        <v>14.328034028714301</v>
      </c>
      <c r="X14" s="11">
        <v>14.818457134427112</v>
      </c>
      <c r="Y14" s="11">
        <v>15.593967466337583</v>
      </c>
      <c r="Z14" s="11">
        <v>16.191446216033949</v>
      </c>
      <c r="AA14" s="11">
        <v>16.807905458503214</v>
      </c>
      <c r="AB14" s="11">
        <v>17.375579337686254</v>
      </c>
      <c r="AC14" s="11">
        <v>17.924417225479981</v>
      </c>
      <c r="AD14" s="11">
        <v>18.455511415909939</v>
      </c>
      <c r="AE14">
        <v>18.994162467122134</v>
      </c>
      <c r="AF14">
        <v>19.52330513050401</v>
      </c>
      <c r="AG14">
        <v>20.051214151043823</v>
      </c>
      <c r="AH14">
        <v>20.56762352597778</v>
      </c>
      <c r="AI14">
        <v>21.076213957583004</v>
      </c>
      <c r="AJ14">
        <v>21.576026538881742</v>
      </c>
      <c r="AK14">
        <v>22.071240887535911</v>
      </c>
      <c r="AL14">
        <v>22.539490478919596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Derbyshire and Nottinghamshire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Derbyshire and Nottinghamshire</v>
      </c>
      <c r="W1" s="203" t="str">
        <f>CONCATENATE("Shift-share Figure 1: Levels of Employment, ",C4," - ",F40,", ",Info!B5)</f>
        <v>Shift-share Figure 1: Levels of Employment, 2015 - 2035, Derbyshire and Nottinghamshire</v>
      </c>
      <c r="AK1" s="203" t="str">
        <f>CONCATENATE("Shift-share Figure 1.1: Net Changes, ",C4,"-",F40,", ",Info!B5)</f>
        <v>Shift-share Figure 1.1: Net Changes, 2015-2035, Derbyshire and Nottinghamshire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65.405732437443106</v>
      </c>
      <c r="C8" s="141">
        <f t="shared" ref="C8:C33" si="0">B8/B$35*100</f>
        <v>6.2993521517956008</v>
      </c>
      <c r="E8" s="151">
        <v>81.745688102073004</v>
      </c>
      <c r="F8" s="141">
        <f t="shared" ref="F8:F33" si="1">E8/E$35*100</f>
        <v>7.525654223479342</v>
      </c>
      <c r="H8" s="151">
        <f>E8-B8</f>
        <v>16.339955664629898</v>
      </c>
      <c r="I8" s="141">
        <f>IF(B8&lt;&gt;0,((E8/B8)-1)*100,0)</f>
        <v>24.982451928442416</v>
      </c>
      <c r="K8" s="207">
        <f t="shared" ref="K8:K33" si="2">(($E$35/$B$35)-1)*B8</f>
        <v>3.019531460441748</v>
      </c>
      <c r="L8" s="141">
        <f>IF(B8&lt;&gt;0,K8/B8*100,0)</f>
        <v>4.6166159263330009</v>
      </c>
      <c r="N8" s="151">
        <f>H8-(K8+Q8)</f>
        <v>13.094559266932686</v>
      </c>
      <c r="O8" s="141">
        <f>IF(B8&lt;&gt;0,N8/B8*100,0)</f>
        <v>20.020507039588452</v>
      </c>
      <c r="Q8" s="151">
        <v>0.22586493725546383</v>
      </c>
      <c r="R8" s="141">
        <f>IF(B8&lt;&gt;0,Q8/B8*100,0)</f>
        <v>0.34532896252097001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31.453763421940938</v>
      </c>
      <c r="C9" s="141">
        <f t="shared" si="0"/>
        <v>3.0293725780623517</v>
      </c>
      <c r="E9" s="151">
        <v>36.088321022724749</v>
      </c>
      <c r="F9" s="141">
        <f t="shared" si="1"/>
        <v>3.3223553661181988</v>
      </c>
      <c r="H9" s="151">
        <f t="shared" ref="H9:H32" si="3">E9-B9</f>
        <v>4.6345576007838112</v>
      </c>
      <c r="I9" s="141">
        <f t="shared" ref="I9:I32" si="4">IF(B9&lt;&gt;0,((E9/B9)-1)*100,0)</f>
        <v>14.734508995355778</v>
      </c>
      <c r="K9" s="207">
        <f t="shared" si="2"/>
        <v>1.4520994515684291</v>
      </c>
      <c r="L9" s="141">
        <f t="shared" ref="L9:L32" si="5">IF(B9&lt;&gt;0,K9/B9*100,0)</f>
        <v>4.6166159263330009</v>
      </c>
      <c r="N9" s="151">
        <f t="shared" ref="N9:N31" si="6">H9-(K9+Q9)</f>
        <v>2.5444849199336828</v>
      </c>
      <c r="O9" s="141">
        <f>IF(B9&lt;&gt;0,N9/B9*100,0)</f>
        <v>8.0896040508740779</v>
      </c>
      <c r="Q9" s="151">
        <v>0.63797322928169953</v>
      </c>
      <c r="R9" s="141">
        <f>IF(B9&lt;&gt;0,Q9/B9*100,0)</f>
        <v>2.0282890181486959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54.742143590962762</v>
      </c>
      <c r="C10" s="141">
        <f t="shared" si="0"/>
        <v>5.2723213573589298</v>
      </c>
      <c r="E10" s="151">
        <v>67.856522581080796</v>
      </c>
      <c r="F10" s="141">
        <f t="shared" si="1"/>
        <v>6.2469928091532196</v>
      </c>
      <c r="H10" s="151">
        <f t="shared" si="3"/>
        <v>13.114378990118034</v>
      </c>
      <c r="I10" s="141">
        <f t="shared" si="4"/>
        <v>23.956641318450412</v>
      </c>
      <c r="K10" s="207">
        <f t="shared" si="2"/>
        <v>2.5272345194364672</v>
      </c>
      <c r="L10" s="141">
        <f t="shared" si="5"/>
        <v>4.6166159263330009</v>
      </c>
      <c r="N10" s="151">
        <f t="shared" si="6"/>
        <v>9.415240292744528</v>
      </c>
      <c r="O10" s="141">
        <f t="shared" ref="O10:O32" si="7">IF(B10&lt;&gt;0,N10/B10*100,0)</f>
        <v>17.19925394791969</v>
      </c>
      <c r="Q10" s="151">
        <v>1.1719041779370394</v>
      </c>
      <c r="R10" s="141">
        <f t="shared" ref="R10:R32" si="8">IF(B10&lt;&gt;0,Q10/B10*100,0)</f>
        <v>2.1407714441977128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40.533681161571707</v>
      </c>
      <c r="C11" s="141">
        <f t="shared" si="0"/>
        <v>3.9038769558854485</v>
      </c>
      <c r="E11" s="151">
        <v>47.169330464029798</v>
      </c>
      <c r="F11" s="141">
        <f t="shared" si="1"/>
        <v>4.3424929102323695</v>
      </c>
      <c r="H11" s="151">
        <f>E11-B11</f>
        <v>6.6356493024580914</v>
      </c>
      <c r="I11" s="141">
        <f>IF(B11&lt;&gt;0,((E11/B11)-1)*100,0)</f>
        <v>16.370704836818707</v>
      </c>
      <c r="K11" s="207">
        <f t="shared" si="2"/>
        <v>1.8712843800341588</v>
      </c>
      <c r="L11" s="141">
        <f t="shared" si="5"/>
        <v>4.6166159263330009</v>
      </c>
      <c r="N11" s="151">
        <f t="shared" si="6"/>
        <v>4.8710713711325564</v>
      </c>
      <c r="O11" s="141">
        <f t="shared" si="7"/>
        <v>12.01734269265091</v>
      </c>
      <c r="Q11" s="151">
        <v>-0.10670644870862402</v>
      </c>
      <c r="R11" s="141">
        <f>IF(B11&lt;&gt;0,Q11/B11*100,0)</f>
        <v>-0.26325378216520823</v>
      </c>
      <c r="T11" s="136"/>
    </row>
    <row r="12" spans="1:97" x14ac:dyDescent="0.2">
      <c r="A12" s="10" t="str">
        <f>name!$D8</f>
        <v>23 Teaching and other educational professionals</v>
      </c>
      <c r="B12" s="151">
        <v>37.875357259923994</v>
      </c>
      <c r="C12" s="141">
        <f t="shared" si="0"/>
        <v>3.6478486573562554</v>
      </c>
      <c r="E12" s="151">
        <v>42.566838149257173</v>
      </c>
      <c r="F12" s="141">
        <f t="shared" si="1"/>
        <v>3.9187792376047677</v>
      </c>
      <c r="H12" s="151">
        <f t="shared" si="3"/>
        <v>4.6914808893331781</v>
      </c>
      <c r="I12" s="141">
        <f t="shared" si="4"/>
        <v>12.386631384457569</v>
      </c>
      <c r="K12" s="207">
        <f t="shared" si="2"/>
        <v>1.7485597754171736</v>
      </c>
      <c r="L12" s="141">
        <f t="shared" si="5"/>
        <v>4.6166159263330009</v>
      </c>
      <c r="N12" s="151">
        <f t="shared" si="6"/>
        <v>3.9953302543583127</v>
      </c>
      <c r="O12" s="141">
        <f t="shared" si="7"/>
        <v>10.548627243143608</v>
      </c>
      <c r="Q12" s="151">
        <v>-1.0524091404423082</v>
      </c>
      <c r="R12" s="141">
        <f t="shared" si="8"/>
        <v>-2.7786117850190282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52.583956265443184</v>
      </c>
      <c r="C13" s="141">
        <f t="shared" si="0"/>
        <v>5.0644621764225679</v>
      </c>
      <c r="E13" s="151">
        <v>72.165743255132028</v>
      </c>
      <c r="F13" s="141">
        <f t="shared" si="1"/>
        <v>6.6437073701106657</v>
      </c>
      <c r="H13" s="151">
        <f t="shared" si="3"/>
        <v>19.581786989688844</v>
      </c>
      <c r="I13" s="141">
        <f t="shared" si="4"/>
        <v>37.239090362163353</v>
      </c>
      <c r="K13" s="207">
        <f t="shared" si="2"/>
        <v>2.4275992996464297</v>
      </c>
      <c r="L13" s="141">
        <f t="shared" si="5"/>
        <v>4.616615926333</v>
      </c>
      <c r="N13" s="151">
        <f>H13-(K13+Q13)</f>
        <v>13.203936124957178</v>
      </c>
      <c r="O13" s="141">
        <f>IF(B13&lt;&gt;0,N13/B13*100,0)</f>
        <v>25.11019912291092</v>
      </c>
      <c r="Q13" s="151">
        <v>3.9502515650852361</v>
      </c>
      <c r="R13" s="141">
        <f t="shared" si="8"/>
        <v>7.5122753129194271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16.699365855338669</v>
      </c>
      <c r="C14" s="141">
        <f t="shared" si="0"/>
        <v>1.6083481113075659</v>
      </c>
      <c r="E14" s="151">
        <v>22.046448710871378</v>
      </c>
      <c r="F14" s="141">
        <f t="shared" si="1"/>
        <v>2.0296354915566783</v>
      </c>
      <c r="H14" s="151">
        <f t="shared" si="3"/>
        <v>5.3470828555327081</v>
      </c>
      <c r="I14" s="141">
        <f t="shared" si="4"/>
        <v>32.019676087420315</v>
      </c>
      <c r="K14" s="207">
        <f t="shared" si="2"/>
        <v>0.7709455836741802</v>
      </c>
      <c r="L14" s="141">
        <f>IF(B14&lt;&gt;0,K14/B14*100,0)</f>
        <v>4.6166159263330009</v>
      </c>
      <c r="N14" s="151">
        <f t="shared" si="6"/>
        <v>4.1574846876127536</v>
      </c>
      <c r="O14" s="141">
        <f t="shared" si="7"/>
        <v>24.896063261489868</v>
      </c>
      <c r="Q14" s="151">
        <v>0.41865258424577456</v>
      </c>
      <c r="R14" s="141">
        <f t="shared" si="8"/>
        <v>2.5069968995974437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17.982129557731106</v>
      </c>
      <c r="C15" s="141">
        <f t="shared" si="0"/>
        <v>1.731893555839354</v>
      </c>
      <c r="E15" s="151">
        <v>20.98615228930656</v>
      </c>
      <c r="F15" s="141">
        <f t="shared" si="1"/>
        <v>1.9320227069762164</v>
      </c>
      <c r="H15" s="151">
        <f t="shared" si="3"/>
        <v>3.0040227315754535</v>
      </c>
      <c r="I15" s="141">
        <f t="shared" si="4"/>
        <v>16.705600534859478</v>
      </c>
      <c r="K15" s="207">
        <f t="shared" si="2"/>
        <v>0.83016585705604828</v>
      </c>
      <c r="L15" s="141">
        <f t="shared" si="5"/>
        <v>4.6166159263330009</v>
      </c>
      <c r="N15" s="151">
        <f t="shared" si="6"/>
        <v>2.2575455964112745</v>
      </c>
      <c r="O15" s="141">
        <f t="shared" si="7"/>
        <v>12.554384001980909</v>
      </c>
      <c r="Q15" s="151">
        <v>-8.3688721891868989E-2</v>
      </c>
      <c r="R15" s="141">
        <f t="shared" si="8"/>
        <v>-0.46539939345442244</v>
      </c>
      <c r="T15" s="11"/>
    </row>
    <row r="16" spans="1:97" x14ac:dyDescent="0.2">
      <c r="A16" s="10" t="str">
        <f>name!$D12</f>
        <v>33 Protective service occupations</v>
      </c>
      <c r="B16" s="151">
        <v>12.948957502687925</v>
      </c>
      <c r="C16" s="141">
        <f t="shared" si="0"/>
        <v>1.24713905445649</v>
      </c>
      <c r="E16" s="151">
        <v>13.231148018184907</v>
      </c>
      <c r="F16" s="141">
        <f t="shared" si="1"/>
        <v>1.2180831463575199</v>
      </c>
      <c r="H16" s="151">
        <f t="shared" si="3"/>
        <v>0.28219051549698193</v>
      </c>
      <c r="I16" s="141">
        <f t="shared" si="4"/>
        <v>2.179252773348006</v>
      </c>
      <c r="K16" s="207">
        <f t="shared" si="2"/>
        <v>0.59780363436318273</v>
      </c>
      <c r="L16" s="141">
        <f t="shared" si="5"/>
        <v>4.6166159263330009</v>
      </c>
      <c r="N16" s="151">
        <f t="shared" si="6"/>
        <v>0.25743281146144148</v>
      </c>
      <c r="O16" s="141">
        <f t="shared" si="7"/>
        <v>1.9880582001138236</v>
      </c>
      <c r="Q16" s="151">
        <v>-0.57304593032764228</v>
      </c>
      <c r="R16" s="141">
        <f t="shared" si="8"/>
        <v>-4.4254213530988133</v>
      </c>
      <c r="T16" s="11"/>
    </row>
    <row r="17" spans="1:20" x14ac:dyDescent="0.2">
      <c r="A17" s="10" t="str">
        <f>name!$D13</f>
        <v>34 Culture, media and sports occupations</v>
      </c>
      <c r="B17" s="151">
        <v>14.68302041818391</v>
      </c>
      <c r="C17" s="141">
        <f t="shared" si="0"/>
        <v>1.4141499960207675</v>
      </c>
      <c r="E17" s="151">
        <v>14.829533790654308</v>
      </c>
      <c r="F17" s="141">
        <f t="shared" si="1"/>
        <v>1.365233398788126</v>
      </c>
      <c r="H17" s="151">
        <f t="shared" si="3"/>
        <v>0.1465133724703982</v>
      </c>
      <c r="I17" s="141">
        <f t="shared" si="4"/>
        <v>0.99784218980552009</v>
      </c>
      <c r="K17" s="207">
        <f t="shared" si="2"/>
        <v>0.67785865909260479</v>
      </c>
      <c r="L17" s="141">
        <f t="shared" si="5"/>
        <v>4.6166159263330009</v>
      </c>
      <c r="N17" s="151">
        <f t="shared" si="6"/>
        <v>-0.25639531773112584</v>
      </c>
      <c r="O17" s="141">
        <f t="shared" si="7"/>
        <v>-1.7462028276797728</v>
      </c>
      <c r="Q17" s="151">
        <v>-0.27494996889108075</v>
      </c>
      <c r="R17" s="141">
        <f t="shared" si="8"/>
        <v>-1.8725709088477065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56.099525670599647</v>
      </c>
      <c r="C18" s="141">
        <f t="shared" si="0"/>
        <v>5.4030534416200098</v>
      </c>
      <c r="E18" s="151">
        <v>63.346903041106366</v>
      </c>
      <c r="F18" s="141">
        <f t="shared" si="1"/>
        <v>5.8318291702476852</v>
      </c>
      <c r="H18" s="151">
        <f t="shared" si="3"/>
        <v>7.2473773705067188</v>
      </c>
      <c r="I18" s="141">
        <f t="shared" si="4"/>
        <v>12.918785468991745</v>
      </c>
      <c r="K18" s="207">
        <f t="shared" si="2"/>
        <v>2.5898996367061735</v>
      </c>
      <c r="L18" s="141">
        <f t="shared" si="5"/>
        <v>4.6166159263330009</v>
      </c>
      <c r="N18" s="151">
        <f t="shared" si="6"/>
        <v>4.8619135499631412</v>
      </c>
      <c r="O18" s="141">
        <f t="shared" si="7"/>
        <v>8.666585843365068</v>
      </c>
      <c r="Q18" s="151">
        <v>-0.20443581616259546</v>
      </c>
      <c r="R18" s="141">
        <f t="shared" si="8"/>
        <v>-0.36441630070632691</v>
      </c>
      <c r="T18" s="11"/>
    </row>
    <row r="19" spans="1:20" x14ac:dyDescent="0.2">
      <c r="A19" s="10" t="str">
        <f>name!$D15</f>
        <v>41 Administrative occupations</v>
      </c>
      <c r="B19" s="151">
        <v>89.274227390294342</v>
      </c>
      <c r="C19" s="141">
        <f t="shared" si="0"/>
        <v>8.59817290401595</v>
      </c>
      <c r="E19" s="151">
        <v>92.543540887184676</v>
      </c>
      <c r="F19" s="141">
        <f t="shared" si="1"/>
        <v>8.5197238594865166</v>
      </c>
      <c r="H19" s="151">
        <f t="shared" si="3"/>
        <v>3.2693134968903337</v>
      </c>
      <c r="I19" s="141">
        <f t="shared" si="4"/>
        <v>3.6621022577964846</v>
      </c>
      <c r="K19" s="207">
        <f t="shared" si="2"/>
        <v>4.1214481998110664</v>
      </c>
      <c r="L19" s="141">
        <f t="shared" si="5"/>
        <v>4.616615926333</v>
      </c>
      <c r="N19" s="151">
        <f t="shared" si="6"/>
        <v>-1.8838853552687951</v>
      </c>
      <c r="O19" s="141">
        <f t="shared" si="7"/>
        <v>-2.110223084914209</v>
      </c>
      <c r="Q19" s="151">
        <v>1.0317506523480624</v>
      </c>
      <c r="R19" s="141">
        <f t="shared" si="8"/>
        <v>1.1557094163776898</v>
      </c>
      <c r="T19" s="11"/>
    </row>
    <row r="20" spans="1:20" x14ac:dyDescent="0.2">
      <c r="A20" s="10" t="str">
        <f>name!$D16</f>
        <v>42 Secretarial and related occupations</v>
      </c>
      <c r="B20" s="151">
        <v>21.799481908498574</v>
      </c>
      <c r="C20" s="141">
        <f t="shared" si="0"/>
        <v>2.099550118174597</v>
      </c>
      <c r="E20" s="151">
        <v>20.64309017756964</v>
      </c>
      <c r="F20" s="141">
        <f t="shared" si="1"/>
        <v>1.9004397955095595</v>
      </c>
      <c r="H20" s="151">
        <f t="shared" si="3"/>
        <v>-1.1563917309289344</v>
      </c>
      <c r="I20" s="141">
        <f t="shared" si="4"/>
        <v>-5.3046752935816954</v>
      </c>
      <c r="K20" s="207">
        <f t="shared" si="2"/>
        <v>1.0063983536458263</v>
      </c>
      <c r="L20" s="141">
        <f t="shared" si="5"/>
        <v>4.616615926333</v>
      </c>
      <c r="N20" s="151">
        <f t="shared" si="6"/>
        <v>-3.0144765508425371</v>
      </c>
      <c r="O20" s="141">
        <f t="shared" si="7"/>
        <v>-13.828202722869928</v>
      </c>
      <c r="Q20" s="151">
        <v>0.85168646626777655</v>
      </c>
      <c r="R20" s="141">
        <f t="shared" si="8"/>
        <v>3.906911502955237</v>
      </c>
      <c r="T20" s="11"/>
    </row>
    <row r="21" spans="1:20" x14ac:dyDescent="0.2">
      <c r="A21" s="10" t="str">
        <f>name!$D17</f>
        <v>51 Skilled agricultural and related trades</v>
      </c>
      <c r="B21" s="151">
        <v>10.557529870129821</v>
      </c>
      <c r="C21" s="141">
        <f t="shared" si="0"/>
        <v>1.016816050009951</v>
      </c>
      <c r="E21" s="151">
        <v>13.999791318669207</v>
      </c>
      <c r="F21" s="141">
        <f t="shared" si="1"/>
        <v>1.2888458230801847</v>
      </c>
      <c r="H21" s="151">
        <f t="shared" si="3"/>
        <v>3.4422614485393854</v>
      </c>
      <c r="I21" s="141">
        <f t="shared" si="4"/>
        <v>32.604799521131334</v>
      </c>
      <c r="K21" s="207">
        <f t="shared" si="2"/>
        <v>0.4874006054117771</v>
      </c>
      <c r="L21" s="141">
        <f t="shared" si="5"/>
        <v>4.6166159263330009</v>
      </c>
      <c r="N21" s="151">
        <f t="shared" si="6"/>
        <v>0.10456947284255058</v>
      </c>
      <c r="O21" s="141">
        <f t="shared" si="7"/>
        <v>0.99047290539434429</v>
      </c>
      <c r="Q21" s="151">
        <v>2.8502913702850576</v>
      </c>
      <c r="R21" s="141">
        <f t="shared" si="8"/>
        <v>26.997710689403988</v>
      </c>
      <c r="T21" s="11"/>
    </row>
    <row r="22" spans="1:20" x14ac:dyDescent="0.2">
      <c r="A22" s="10" t="str">
        <f>name!$D18</f>
        <v>52 Skilled metal, electrical and electronic trades</v>
      </c>
      <c r="B22" s="151">
        <v>44.841913188255795</v>
      </c>
      <c r="C22" s="141">
        <f t="shared" si="0"/>
        <v>4.3188110859127233</v>
      </c>
      <c r="E22" s="151">
        <v>39.650021356656502</v>
      </c>
      <c r="F22" s="141">
        <f t="shared" si="1"/>
        <v>3.6502518678560261</v>
      </c>
      <c r="H22" s="151">
        <f t="shared" si="3"/>
        <v>-5.1918918315992926</v>
      </c>
      <c r="I22" s="141">
        <f t="shared" si="4"/>
        <v>-11.578212128913046</v>
      </c>
      <c r="K22" s="207">
        <f t="shared" si="2"/>
        <v>2.0701789059214355</v>
      </c>
      <c r="L22" s="141">
        <f t="shared" si="5"/>
        <v>4.6166159263330009</v>
      </c>
      <c r="N22" s="151">
        <f t="shared" si="6"/>
        <v>-6.1754606906309011</v>
      </c>
      <c r="O22" s="141">
        <f t="shared" si="7"/>
        <v>-13.771626256678694</v>
      </c>
      <c r="Q22" s="151">
        <v>-1.086610046889827</v>
      </c>
      <c r="R22" s="141">
        <f t="shared" si="8"/>
        <v>-2.4232017985673564</v>
      </c>
      <c r="T22" s="11"/>
    </row>
    <row r="23" spans="1:20" x14ac:dyDescent="0.2">
      <c r="A23" s="10" t="str">
        <f>name!$D19</f>
        <v>53 Skilled construction and building trades</v>
      </c>
      <c r="B23" s="151">
        <v>28.972854752748106</v>
      </c>
      <c r="C23" s="141">
        <f t="shared" si="0"/>
        <v>2.7904314825148684</v>
      </c>
      <c r="E23" s="151">
        <v>23.404106802343456</v>
      </c>
      <c r="F23" s="141">
        <f t="shared" si="1"/>
        <v>2.1546239232078968</v>
      </c>
      <c r="H23" s="151">
        <f t="shared" si="3"/>
        <v>-5.5687479504046493</v>
      </c>
      <c r="I23" s="141">
        <f t="shared" si="4"/>
        <v>-19.220570419890869</v>
      </c>
      <c r="K23" s="207">
        <f t="shared" si="2"/>
        <v>1.3375654268286967</v>
      </c>
      <c r="L23" s="141">
        <f t="shared" si="5"/>
        <v>4.6166159263330009</v>
      </c>
      <c r="N23" s="151">
        <f t="shared" si="6"/>
        <v>-6.7295556805956966</v>
      </c>
      <c r="O23" s="141">
        <f t="shared" si="7"/>
        <v>-23.227105986017452</v>
      </c>
      <c r="Q23" s="151">
        <v>-0.17675769663764979</v>
      </c>
      <c r="R23" s="141">
        <f t="shared" si="8"/>
        <v>-0.61008036020642442</v>
      </c>
      <c r="T23" s="11"/>
    </row>
    <row r="24" spans="1:20" x14ac:dyDescent="0.2">
      <c r="A24" s="10" t="str">
        <f>name!$D20</f>
        <v>54 Textiles, printing and other skilled trades</v>
      </c>
      <c r="B24" s="151">
        <v>20.510519433255208</v>
      </c>
      <c r="C24" s="141">
        <f t="shared" si="0"/>
        <v>1.9754076578822359</v>
      </c>
      <c r="E24" s="151">
        <v>17.389660617530623</v>
      </c>
      <c r="F24" s="141">
        <f t="shared" si="1"/>
        <v>1.6009232524629393</v>
      </c>
      <c r="H24" s="151">
        <f t="shared" si="3"/>
        <v>-3.1208588157245849</v>
      </c>
      <c r="I24" s="141">
        <f t="shared" si="4"/>
        <v>-15.215893609522668</v>
      </c>
      <c r="K24" s="207">
        <f t="shared" si="2"/>
        <v>0.94689190672928514</v>
      </c>
      <c r="L24" s="141">
        <f t="shared" si="5"/>
        <v>4.6166159263330009</v>
      </c>
      <c r="N24" s="151">
        <f t="shared" si="6"/>
        <v>-4.1168453238343643</v>
      </c>
      <c r="O24" s="141">
        <f t="shared" si="7"/>
        <v>-20.071872568763037</v>
      </c>
      <c r="Q24" s="151">
        <v>4.9094601380494103E-2</v>
      </c>
      <c r="R24" s="141">
        <f t="shared" si="8"/>
        <v>0.23936303290736477</v>
      </c>
      <c r="T24" s="11"/>
    </row>
    <row r="25" spans="1:20" x14ac:dyDescent="0.2">
      <c r="A25" s="10" t="str">
        <f>name!$D21</f>
        <v>61 Caring personal service occupations</v>
      </c>
      <c r="B25" s="151">
        <v>93.325206557116317</v>
      </c>
      <c r="C25" s="141">
        <f t="shared" si="0"/>
        <v>8.9883305152896433</v>
      </c>
      <c r="E25" s="151">
        <v>92.49940933533253</v>
      </c>
      <c r="F25" s="141">
        <f t="shared" si="1"/>
        <v>8.5156610299074185</v>
      </c>
      <c r="H25" s="151">
        <f t="shared" si="3"/>
        <v>-0.82579722178378745</v>
      </c>
      <c r="I25" s="141">
        <f t="shared" si="4"/>
        <v>-0.88485978466963378</v>
      </c>
      <c r="K25" s="207">
        <f t="shared" si="2"/>
        <v>4.3084663491990023</v>
      </c>
      <c r="L25" s="141">
        <f t="shared" si="5"/>
        <v>4.6166159263330018</v>
      </c>
      <c r="N25" s="151">
        <f t="shared" si="6"/>
        <v>-3.294553775836385</v>
      </c>
      <c r="O25" s="141">
        <f t="shared" si="7"/>
        <v>-3.5301864280579678</v>
      </c>
      <c r="Q25" s="151">
        <v>-1.8397097951464048</v>
      </c>
      <c r="R25" s="141">
        <f t="shared" si="8"/>
        <v>-1.971289282944664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21.798778267351921</v>
      </c>
      <c r="C26" s="141">
        <f t="shared" si="0"/>
        <v>2.0994823491395898</v>
      </c>
      <c r="E26" s="151">
        <v>26.109267241948654</v>
      </c>
      <c r="F26" s="141">
        <f t="shared" si="1"/>
        <v>2.4036658306181522</v>
      </c>
      <c r="H26" s="151">
        <f t="shared" si="3"/>
        <v>4.3104889745967334</v>
      </c>
      <c r="I26" s="141">
        <f t="shared" si="4"/>
        <v>19.773993394173672</v>
      </c>
      <c r="K26" s="207">
        <f t="shared" si="2"/>
        <v>1.0063658692365858</v>
      </c>
      <c r="L26" s="141">
        <f t="shared" si="5"/>
        <v>4.6166159263330009</v>
      </c>
      <c r="N26" s="151">
        <f t="shared" si="6"/>
        <v>2.0081891425380123</v>
      </c>
      <c r="O26" s="141">
        <f t="shared" si="7"/>
        <v>9.2123930887708596</v>
      </c>
      <c r="Q26" s="151">
        <v>1.2959339628221354</v>
      </c>
      <c r="R26" s="141">
        <f t="shared" si="8"/>
        <v>5.9449843790698056</v>
      </c>
      <c r="T26" s="11"/>
    </row>
    <row r="27" spans="1:20" x14ac:dyDescent="0.2">
      <c r="A27" s="10" t="str">
        <f>name!$D23</f>
        <v>63 Community and civil enforcement occupations</v>
      </c>
      <c r="B27" s="151">
        <v>1.1805126381149718</v>
      </c>
      <c r="C27" s="141">
        <f t="shared" si="0"/>
        <v>0.11369744745606217</v>
      </c>
      <c r="E27" s="151">
        <v>1.1637059273052084</v>
      </c>
      <c r="F27" s="141">
        <f t="shared" si="1"/>
        <v>0.10713284859474193</v>
      </c>
      <c r="H27" s="151">
        <f t="shared" si="3"/>
        <v>-1.680671080976337E-2</v>
      </c>
      <c r="I27" s="141">
        <f t="shared" si="4"/>
        <v>-1.4236790244448461</v>
      </c>
      <c r="K27" s="207">
        <f t="shared" si="2"/>
        <v>5.4499734463589647E-2</v>
      </c>
      <c r="L27" s="141">
        <f t="shared" si="5"/>
        <v>4.6166159263330009</v>
      </c>
      <c r="N27" s="151">
        <f t="shared" si="6"/>
        <v>-4.6730713663990786E-3</v>
      </c>
      <c r="O27" s="141">
        <f t="shared" si="7"/>
        <v>-0.39585102399758998</v>
      </c>
      <c r="Q27" s="151">
        <v>-6.6633373906953938E-2</v>
      </c>
      <c r="R27" s="141">
        <f t="shared" si="8"/>
        <v>-5.6444439267802595</v>
      </c>
      <c r="T27" s="172"/>
    </row>
    <row r="28" spans="1:20" x14ac:dyDescent="0.2">
      <c r="A28" s="10" t="str">
        <f>name!$D24</f>
        <v>71 Sales occupations</v>
      </c>
      <c r="B28" s="151">
        <v>77.402582173888831</v>
      </c>
      <c r="C28" s="141">
        <f t="shared" si="0"/>
        <v>7.4547918722257425</v>
      </c>
      <c r="E28" s="151">
        <v>69.065545590007048</v>
      </c>
      <c r="F28" s="141">
        <f t="shared" si="1"/>
        <v>6.3582976293175371</v>
      </c>
      <c r="H28" s="151">
        <f t="shared" si="3"/>
        <v>-8.3370365838817833</v>
      </c>
      <c r="I28" s="141">
        <f t="shared" si="4"/>
        <v>-10.771005759410201</v>
      </c>
      <c r="K28" s="207">
        <f t="shared" si="2"/>
        <v>3.5733799360327403</v>
      </c>
      <c r="L28" s="141">
        <f t="shared" si="5"/>
        <v>4.6166159263330009</v>
      </c>
      <c r="N28" s="151">
        <f>H28-(K28+Q28)</f>
        <v>-9.004134581600157</v>
      </c>
      <c r="O28" s="141">
        <f t="shared" si="7"/>
        <v>-11.632860724687339</v>
      </c>
      <c r="Q28" s="151">
        <v>-2.9062819383143661</v>
      </c>
      <c r="R28" s="141">
        <f t="shared" si="8"/>
        <v>-3.7547609610558674</v>
      </c>
      <c r="T28" s="11"/>
    </row>
    <row r="29" spans="1:20" x14ac:dyDescent="0.2">
      <c r="A29" s="10" t="str">
        <f>name!$D25</f>
        <v>72 Customer service occupations</v>
      </c>
      <c r="B29" s="151">
        <v>16.551310661422718</v>
      </c>
      <c r="C29" s="141">
        <f t="shared" si="0"/>
        <v>1.5940886302250632</v>
      </c>
      <c r="E29" s="151">
        <v>17.546125937334025</v>
      </c>
      <c r="F29" s="141">
        <f t="shared" si="1"/>
        <v>1.6153277295937234</v>
      </c>
      <c r="H29" s="151">
        <f t="shared" si="3"/>
        <v>0.99481527591130714</v>
      </c>
      <c r="I29" s="141">
        <f t="shared" si="4"/>
        <v>6.01049243930869</v>
      </c>
      <c r="K29" s="207">
        <f t="shared" si="2"/>
        <v>0.76411044401209316</v>
      </c>
      <c r="L29" s="141">
        <f t="shared" si="5"/>
        <v>4.6166159263330009</v>
      </c>
      <c r="N29" s="151">
        <f t="shared" si="6"/>
        <v>0.98346680963989397</v>
      </c>
      <c r="O29" s="141">
        <f t="shared" si="7"/>
        <v>5.9419270760963236</v>
      </c>
      <c r="Q29" s="151">
        <v>-0.75276197774067999</v>
      </c>
      <c r="R29" s="141">
        <f t="shared" si="8"/>
        <v>-4.5480505631206247</v>
      </c>
      <c r="T29" s="11"/>
    </row>
    <row r="30" spans="1:20" x14ac:dyDescent="0.2">
      <c r="A30" s="10" t="str">
        <f>name!$D26</f>
        <v>81 Process, plant and machine operatives</v>
      </c>
      <c r="B30" s="151">
        <v>43.772247322479402</v>
      </c>
      <c r="C30" s="141">
        <f t="shared" si="0"/>
        <v>4.2157895047428227</v>
      </c>
      <c r="E30" s="151">
        <v>37.984281201137875</v>
      </c>
      <c r="F30" s="141">
        <f t="shared" si="1"/>
        <v>3.4969008504794896</v>
      </c>
      <c r="H30" s="151">
        <f t="shared" si="3"/>
        <v>-5.7879661213415261</v>
      </c>
      <c r="I30" s="141">
        <f t="shared" si="4"/>
        <v>-13.222912862344849</v>
      </c>
      <c r="K30" s="207">
        <f t="shared" si="2"/>
        <v>2.0207965412034548</v>
      </c>
      <c r="L30" s="141">
        <f t="shared" si="5"/>
        <v>4.6166159263330018</v>
      </c>
      <c r="N30" s="151">
        <f t="shared" si="6"/>
        <v>-6.9477730682762839</v>
      </c>
      <c r="O30" s="141">
        <f t="shared" si="7"/>
        <v>-15.872552800614898</v>
      </c>
      <c r="Q30" s="151">
        <v>-0.86098959426869703</v>
      </c>
      <c r="R30" s="141">
        <f t="shared" si="8"/>
        <v>-1.9669759880629492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38.983847472972933</v>
      </c>
      <c r="C31" s="141">
        <f t="shared" si="0"/>
        <v>3.7546094862406787</v>
      </c>
      <c r="E31" s="151">
        <v>42.365304308667625</v>
      </c>
      <c r="F31" s="141">
        <f t="shared" si="1"/>
        <v>3.900225671859344</v>
      </c>
      <c r="H31" s="151">
        <f t="shared" si="3"/>
        <v>3.3814568356946921</v>
      </c>
      <c r="I31" s="141">
        <f t="shared" si="4"/>
        <v>8.6739946282598623</v>
      </c>
      <c r="K31" s="207">
        <f t="shared" si="2"/>
        <v>1.7997345111346335</v>
      </c>
      <c r="L31" s="141">
        <f t="shared" si="5"/>
        <v>4.6166159263330009</v>
      </c>
      <c r="N31" s="151">
        <f t="shared" si="6"/>
        <v>-1.3292870654400373</v>
      </c>
      <c r="O31" s="141">
        <f t="shared" si="7"/>
        <v>-3.4098406176086575</v>
      </c>
      <c r="Q31" s="151">
        <v>2.9110093900000957</v>
      </c>
      <c r="R31" s="141">
        <f t="shared" si="8"/>
        <v>7.4672193195355234</v>
      </c>
      <c r="T31" s="11"/>
    </row>
    <row r="32" spans="1:20" x14ac:dyDescent="0.2">
      <c r="A32" s="10" t="str">
        <f>name!$D28</f>
        <v>91 Elementary trades and related occupations</v>
      </c>
      <c r="B32" s="151">
        <v>22.789519560982249</v>
      </c>
      <c r="C32" s="141">
        <f t="shared" si="0"/>
        <v>2.1949025526496131</v>
      </c>
      <c r="E32" s="151">
        <v>19.005261285826318</v>
      </c>
      <c r="F32" s="141">
        <f t="shared" si="1"/>
        <v>1.7496583389868143</v>
      </c>
      <c r="H32" s="151">
        <f t="shared" si="3"/>
        <v>-3.7842582751559313</v>
      </c>
      <c r="I32" s="141">
        <f t="shared" si="4"/>
        <v>-16.605256925358482</v>
      </c>
      <c r="K32" s="207">
        <f t="shared" si="2"/>
        <v>1.0521045895870811</v>
      </c>
      <c r="L32" s="141">
        <f t="shared" si="5"/>
        <v>4.6166159263330009</v>
      </c>
      <c r="N32" s="151">
        <f>H32-(K32+Q32)</f>
        <v>-5.1540843020327287</v>
      </c>
      <c r="O32" s="141">
        <f t="shared" si="7"/>
        <v>-22.616028776916362</v>
      </c>
      <c r="Q32" s="151">
        <v>0.31772143728971658</v>
      </c>
      <c r="R32" s="141">
        <f t="shared" si="8"/>
        <v>1.3941559252248779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105.52483566066192</v>
      </c>
      <c r="C33" s="141">
        <f t="shared" si="0"/>
        <v>10.16330030739511</v>
      </c>
      <c r="E33" s="151">
        <v>90.825258588066404</v>
      </c>
      <c r="F33" s="141">
        <f t="shared" si="1"/>
        <v>8.3615357184148742</v>
      </c>
      <c r="H33" s="151">
        <f t="shared" ref="H33" si="9">E33-B33</f>
        <v>-14.699577072595517</v>
      </c>
      <c r="I33" s="141">
        <f>IF(B33&lt;&gt;0,((E33/B33)-1)*100,0)</f>
        <v>-13.929969168457369</v>
      </c>
      <c r="K33" s="207">
        <f t="shared" si="2"/>
        <v>4.8716763693468446</v>
      </c>
      <c r="L33" s="141">
        <f t="shared" ref="L33" si="10">IF(B33&lt;&gt;0,K33/B33*100,0)</f>
        <v>4.6166159263330009</v>
      </c>
      <c r="N33" s="151">
        <f>H33-(K33+Q33)</f>
        <v>-13.844099517076316</v>
      </c>
      <c r="O33" s="141">
        <f t="shared" ref="O33" si="11">IF(B33&lt;&gt;0,N33/B33*100,0)</f>
        <v>-13.119280812334106</v>
      </c>
      <c r="Q33" s="151">
        <v>-5.7271539248660455</v>
      </c>
      <c r="R33" s="141">
        <f t="shared" ref="R33" si="12">IF(B33&lt;&gt;0,Q33/B33*100,0)</f>
        <v>-5.4273042824562694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1038.2930000000001</v>
      </c>
      <c r="C35" s="147">
        <f>B35/B$35*100</f>
        <v>100</v>
      </c>
      <c r="D35" s="145"/>
      <c r="E35" s="152">
        <f>SUM(E8:E33)</f>
        <v>1086.2270000000008</v>
      </c>
      <c r="F35" s="147">
        <f t="shared" ref="F35" si="13">E35/E$35*100</f>
        <v>100</v>
      </c>
      <c r="G35" s="145"/>
      <c r="H35" s="152">
        <f>E35-B35</f>
        <v>47.934000000000651</v>
      </c>
      <c r="I35" s="147">
        <f>IF(B35&lt;&gt;0,((E35/B35)-1)*100,0)</f>
        <v>4.6166159263330009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Derbyshire and Nottinghamshire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81.745688102073004</v>
      </c>
      <c r="C44" s="141">
        <f t="shared" ref="C44:C68" si="15">B44/B$71*100</f>
        <v>7.525654223479342</v>
      </c>
      <c r="E44" s="151">
        <v>78.885421015978395</v>
      </c>
      <c r="F44" s="141">
        <f t="shared" ref="F44:F68" si="16">E44/E$71*100</f>
        <v>6.9841628536754099</v>
      </c>
      <c r="H44" s="151">
        <f>E44-B44</f>
        <v>-2.8602670860946091</v>
      </c>
      <c r="I44" s="141">
        <f>IF(B44&gt;0,((E44/B44)-1)*100,0)</f>
        <v>-3.4989822123988934</v>
      </c>
      <c r="K44" s="151">
        <f>(($E$71/$B$71)-1)*B44</f>
        <v>3.2558237867038149</v>
      </c>
      <c r="L44" s="141">
        <f>IF(B44&gt;0,K44/B44*100,0)</f>
        <v>3.9828691424535823</v>
      </c>
      <c r="N44" s="151">
        <f>H44-(K44+Q44)</f>
        <v>-5.7120606591765792</v>
      </c>
      <c r="O44" s="141">
        <f>IF(B44&gt;0,N44/B44*100,0)</f>
        <v>-6.9875987245273743</v>
      </c>
      <c r="Q44" s="151">
        <v>-0.40403021362184477</v>
      </c>
      <c r="R44" s="141">
        <f>IF(B44&gt;0,Q44/B44*100,0)</f>
        <v>-0.49425263032509592</v>
      </c>
      <c r="T44" s="151"/>
    </row>
    <row r="45" spans="1:20" x14ac:dyDescent="0.2">
      <c r="A45" s="135" t="str">
        <f t="shared" si="14"/>
        <v>12 Other managers and proprietors</v>
      </c>
      <c r="B45" s="151">
        <v>36.088321022724749</v>
      </c>
      <c r="C45" s="141">
        <f t="shared" si="15"/>
        <v>3.3223553661181988</v>
      </c>
      <c r="E45" s="151">
        <v>40.955773005965753</v>
      </c>
      <c r="F45" s="141">
        <f t="shared" si="16"/>
        <v>3.6260412226726886</v>
      </c>
      <c r="H45" s="151">
        <f t="shared" ref="H45:H71" si="17">E45-B45</f>
        <v>4.8674519832410041</v>
      </c>
      <c r="I45" s="141">
        <f t="shared" ref="I45:I71" si="18">IF(B45&gt;0,((E45/B45)-1)*100,0)</f>
        <v>13.48760996715801</v>
      </c>
      <c r="K45" s="151">
        <f t="shared" ref="K45:K68" si="19">(($E$71/$B$71)-1)*B45</f>
        <v>1.437350602043693</v>
      </c>
      <c r="L45" s="141">
        <f t="shared" ref="L45:L68" si="20">IF(B45&gt;0,K45/B45*100,0)</f>
        <v>3.9828691424535823</v>
      </c>
      <c r="N45" s="151">
        <f t="shared" ref="N45:N68" si="21">H45-(K45+Q45)</f>
        <v>3.4448685605501579</v>
      </c>
      <c r="O45" s="141">
        <f t="shared" ref="O45:O68" si="22">IF(B45&gt;0,N45/B45*100,0)</f>
        <v>9.5456603768873887</v>
      </c>
      <c r="Q45" s="151">
        <v>-1.4767179352846983E-2</v>
      </c>
      <c r="R45" s="141">
        <f>IF(B45&gt;0,Q45/B45*100,0)</f>
        <v>-4.0919552182957245E-2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67.856522581080796</v>
      </c>
      <c r="C46" s="141">
        <f t="shared" si="15"/>
        <v>6.2469928091532196</v>
      </c>
      <c r="E46" s="151">
        <v>94.63987100285695</v>
      </c>
      <c r="F46" s="141">
        <f t="shared" si="16"/>
        <v>8.378991491988149</v>
      </c>
      <c r="H46" s="151">
        <f t="shared" si="17"/>
        <v>26.783348421776154</v>
      </c>
      <c r="I46" s="141">
        <f t="shared" si="18"/>
        <v>39.470558471034401</v>
      </c>
      <c r="K46" s="151">
        <f t="shared" si="19"/>
        <v>2.7026364990239142</v>
      </c>
      <c r="L46" s="141">
        <f t="shared" si="20"/>
        <v>3.9828691424535823</v>
      </c>
      <c r="N46" s="151">
        <f t="shared" si="21"/>
        <v>24.372595162967276</v>
      </c>
      <c r="O46" s="141">
        <f t="shared" si="22"/>
        <v>35.917836982944138</v>
      </c>
      <c r="Q46" s="151">
        <v>-0.29188324021503531</v>
      </c>
      <c r="R46" s="141">
        <f t="shared" ref="R46:R68" si="23">IF(B46&gt;0,Q46/B46*100,0)</f>
        <v>-0.43014765436331959</v>
      </c>
      <c r="T46" s="151"/>
    </row>
    <row r="47" spans="1:20" x14ac:dyDescent="0.2">
      <c r="A47" s="135" t="str">
        <f t="shared" si="14"/>
        <v>22 Health professionals</v>
      </c>
      <c r="B47" s="151">
        <v>47.169330464029798</v>
      </c>
      <c r="C47" s="141">
        <f t="shared" si="15"/>
        <v>4.3424929102323695</v>
      </c>
      <c r="E47" s="151">
        <v>50.048115583274047</v>
      </c>
      <c r="F47" s="141">
        <f t="shared" si="16"/>
        <v>4.4310366256694653</v>
      </c>
      <c r="H47" s="151">
        <f t="shared" si="17"/>
        <v>2.8787851192442488</v>
      </c>
      <c r="I47" s="141">
        <f t="shared" si="18"/>
        <v>6.1030866686554663</v>
      </c>
      <c r="K47" s="151">
        <f t="shared" si="19"/>
        <v>1.8786927077538</v>
      </c>
      <c r="L47" s="141">
        <f t="shared" si="20"/>
        <v>3.9828691424535823</v>
      </c>
      <c r="N47" s="151">
        <f t="shared" si="21"/>
        <v>-1.9804564964146856</v>
      </c>
      <c r="O47" s="141">
        <f t="shared" si="22"/>
        <v>-4.1986105737178825</v>
      </c>
      <c r="Q47" s="151">
        <v>2.9805489079051348</v>
      </c>
      <c r="R47" s="141">
        <f t="shared" si="23"/>
        <v>6.3188280999197781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42.566838149257173</v>
      </c>
      <c r="C48" s="141">
        <f t="shared" si="15"/>
        <v>3.9187792376047677</v>
      </c>
      <c r="E48" s="151">
        <v>40.45004660456982</v>
      </c>
      <c r="F48" s="141">
        <f t="shared" si="16"/>
        <v>3.5812664658004785</v>
      </c>
      <c r="H48" s="151">
        <f t="shared" si="17"/>
        <v>-2.1167915446873522</v>
      </c>
      <c r="I48" s="141">
        <f t="shared" si="18"/>
        <v>-4.9728653494652164</v>
      </c>
      <c r="K48" s="151">
        <f t="shared" si="19"/>
        <v>1.6953814615649234</v>
      </c>
      <c r="L48" s="141">
        <f t="shared" si="20"/>
        <v>3.9828691424535823</v>
      </c>
      <c r="N48" s="151">
        <f t="shared" si="21"/>
        <v>-1.8239068404495353</v>
      </c>
      <c r="O48" s="141">
        <f t="shared" si="22"/>
        <v>-4.2848069524312651</v>
      </c>
      <c r="Q48" s="151">
        <v>-1.9882661658027403</v>
      </c>
      <c r="R48" s="141">
        <f t="shared" si="23"/>
        <v>-4.6709275394875371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72.165743255132028</v>
      </c>
      <c r="C49" s="141">
        <f t="shared" si="15"/>
        <v>6.6437073701106657</v>
      </c>
      <c r="E49" s="151">
        <v>83.545943551805422</v>
      </c>
      <c r="F49" s="141">
        <f t="shared" si="16"/>
        <v>7.3967847038756807</v>
      </c>
      <c r="H49" s="151">
        <f t="shared" si="17"/>
        <v>11.380200296673394</v>
      </c>
      <c r="I49" s="141">
        <f t="shared" si="18"/>
        <v>15.769532444833656</v>
      </c>
      <c r="K49" s="151">
        <f t="shared" si="19"/>
        <v>2.8742671195309311</v>
      </c>
      <c r="L49" s="141">
        <f t="shared" si="20"/>
        <v>3.9828691424535823</v>
      </c>
      <c r="N49" s="151">
        <f t="shared" si="21"/>
        <v>7.762024314270513</v>
      </c>
      <c r="O49" s="141">
        <f t="shared" si="22"/>
        <v>10.755829517100581</v>
      </c>
      <c r="Q49" s="151">
        <v>0.74390886287194991</v>
      </c>
      <c r="R49" s="141">
        <f t="shared" si="23"/>
        <v>1.030833785279482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22.046448710871378</v>
      </c>
      <c r="C50" s="141">
        <f t="shared" si="15"/>
        <v>2.0296354915566783</v>
      </c>
      <c r="E50" s="151">
        <v>21.888646381403721</v>
      </c>
      <c r="F50" s="141">
        <f t="shared" si="16"/>
        <v>1.9379229901463246</v>
      </c>
      <c r="H50" s="151">
        <f t="shared" si="17"/>
        <v>-0.15780232946765693</v>
      </c>
      <c r="I50" s="141">
        <f t="shared" si="18"/>
        <v>-0.71577210251482226</v>
      </c>
      <c r="K50" s="151">
        <f t="shared" si="19"/>
        <v>0.87808120271215173</v>
      </c>
      <c r="L50" s="141">
        <f t="shared" si="20"/>
        <v>3.9828691424535823</v>
      </c>
      <c r="N50" s="151">
        <f t="shared" si="21"/>
        <v>-0.89197949366648754</v>
      </c>
      <c r="O50" s="141">
        <f t="shared" si="22"/>
        <v>-4.0459100935682279</v>
      </c>
      <c r="Q50" s="151">
        <v>-0.14390403851332109</v>
      </c>
      <c r="R50" s="141">
        <f t="shared" si="23"/>
        <v>-0.6527311514001809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20.98615228930656</v>
      </c>
      <c r="C51" s="141">
        <f t="shared" si="15"/>
        <v>1.9320227069762164</v>
      </c>
      <c r="E51" s="151">
        <v>39.293992840261517</v>
      </c>
      <c r="F51" s="141">
        <f t="shared" si="16"/>
        <v>3.4789146287493926</v>
      </c>
      <c r="H51" s="151">
        <f t="shared" si="17"/>
        <v>18.307840550954957</v>
      </c>
      <c r="I51" s="141">
        <f t="shared" si="18"/>
        <v>87.237718942331654</v>
      </c>
      <c r="K51" s="151">
        <f t="shared" si="19"/>
        <v>0.83585098371910704</v>
      </c>
      <c r="L51" s="141">
        <f t="shared" si="20"/>
        <v>3.9828691424535823</v>
      </c>
      <c r="N51" s="151">
        <f t="shared" si="21"/>
        <v>16.31165263203394</v>
      </c>
      <c r="O51" s="141">
        <f t="shared" si="22"/>
        <v>77.725789878812151</v>
      </c>
      <c r="Q51" s="151">
        <v>1.1603369352019108</v>
      </c>
      <c r="R51" s="141">
        <f t="shared" si="23"/>
        <v>5.5290599210659384</v>
      </c>
      <c r="T51" s="151"/>
    </row>
    <row r="52" spans="1:20" x14ac:dyDescent="0.2">
      <c r="A52" s="135" t="str">
        <f t="shared" si="14"/>
        <v>33 Protective service occupations</v>
      </c>
      <c r="B52" s="151">
        <v>13.231148018184907</v>
      </c>
      <c r="C52" s="141">
        <f t="shared" si="15"/>
        <v>1.2180831463575199</v>
      </c>
      <c r="E52" s="151">
        <v>12.228567660125414</v>
      </c>
      <c r="F52" s="141">
        <f t="shared" si="16"/>
        <v>1.08266276462168</v>
      </c>
      <c r="H52" s="151">
        <f t="shared" si="17"/>
        <v>-1.0025803580594932</v>
      </c>
      <c r="I52" s="141">
        <f t="shared" si="18"/>
        <v>-7.5774253049058604</v>
      </c>
      <c r="K52" s="151">
        <f t="shared" si="19"/>
        <v>0.52697931160864531</v>
      </c>
      <c r="L52" s="141">
        <f t="shared" si="20"/>
        <v>3.9828691424535823</v>
      </c>
      <c r="N52" s="151">
        <f t="shared" si="21"/>
        <v>-2.0984126893783346</v>
      </c>
      <c r="O52" s="141">
        <f t="shared" si="22"/>
        <v>-15.859641857942133</v>
      </c>
      <c r="Q52" s="151">
        <v>0.56885301971019608</v>
      </c>
      <c r="R52" s="141">
        <f t="shared" si="23"/>
        <v>4.2993474105826923</v>
      </c>
      <c r="T52" s="151"/>
    </row>
    <row r="53" spans="1:20" x14ac:dyDescent="0.2">
      <c r="A53" s="135" t="str">
        <f t="shared" si="14"/>
        <v>34 Culture, media and sports occupations</v>
      </c>
      <c r="B53" s="151">
        <v>14.829533790654308</v>
      </c>
      <c r="C53" s="141">
        <f t="shared" si="15"/>
        <v>1.365233398788126</v>
      </c>
      <c r="E53" s="151">
        <v>13.36901659840475</v>
      </c>
      <c r="F53" s="141">
        <f t="shared" si="16"/>
        <v>1.183633020071426</v>
      </c>
      <c r="H53" s="151">
        <f t="shared" si="17"/>
        <v>-1.4605171922495579</v>
      </c>
      <c r="I53" s="141">
        <f t="shared" si="18"/>
        <v>-9.8487060541983311</v>
      </c>
      <c r="K53" s="151">
        <f t="shared" si="19"/>
        <v>0.59064092531769741</v>
      </c>
      <c r="L53" s="141">
        <f t="shared" si="20"/>
        <v>3.9828691424535823</v>
      </c>
      <c r="N53" s="151">
        <f t="shared" si="21"/>
        <v>-1.7425474851651499</v>
      </c>
      <c r="O53" s="141">
        <f t="shared" si="22"/>
        <v>-11.750521019503104</v>
      </c>
      <c r="Q53" s="151">
        <v>-0.30861063240210529</v>
      </c>
      <c r="R53" s="141">
        <f t="shared" si="23"/>
        <v>-2.0810541771488071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63.346903041106366</v>
      </c>
      <c r="C54" s="141">
        <f t="shared" si="15"/>
        <v>5.8318291702476852</v>
      </c>
      <c r="E54" s="151">
        <v>66.28047035022756</v>
      </c>
      <c r="F54" s="141">
        <f t="shared" si="16"/>
        <v>5.8681768187613486</v>
      </c>
      <c r="H54" s="151">
        <f t="shared" si="17"/>
        <v>2.9335673091211945</v>
      </c>
      <c r="I54" s="141">
        <f t="shared" si="18"/>
        <v>4.6309561608995686</v>
      </c>
      <c r="K54" s="151">
        <f t="shared" si="19"/>
        <v>2.5230242539242154</v>
      </c>
      <c r="L54" s="141">
        <f t="shared" si="20"/>
        <v>3.9828691424535823</v>
      </c>
      <c r="N54" s="151">
        <f t="shared" si="21"/>
        <v>0.46411292977965246</v>
      </c>
      <c r="O54" s="141">
        <f t="shared" si="22"/>
        <v>0.73265291197974658</v>
      </c>
      <c r="Q54" s="151">
        <v>-5.356987458267342E-2</v>
      </c>
      <c r="R54" s="141">
        <f t="shared" si="23"/>
        <v>-8.4565893533755626E-2</v>
      </c>
      <c r="T54" s="151"/>
    </row>
    <row r="55" spans="1:20" x14ac:dyDescent="0.2">
      <c r="A55" s="135" t="str">
        <f t="shared" si="14"/>
        <v>41 Administrative occupations</v>
      </c>
      <c r="B55" s="151">
        <v>92.543540887184676</v>
      </c>
      <c r="C55" s="141">
        <f t="shared" si="15"/>
        <v>8.5197238594865166</v>
      </c>
      <c r="E55" s="151">
        <v>91.547617966482747</v>
      </c>
      <c r="F55" s="141">
        <f t="shared" si="16"/>
        <v>8.1052172189645546</v>
      </c>
      <c r="H55" s="151">
        <f t="shared" si="17"/>
        <v>-0.99592292070192912</v>
      </c>
      <c r="I55" s="141">
        <f t="shared" si="18"/>
        <v>-1.0761668628132659</v>
      </c>
      <c r="K55" s="151">
        <f t="shared" si="19"/>
        <v>3.6858881333295925</v>
      </c>
      <c r="L55" s="141">
        <f t="shared" si="20"/>
        <v>3.9828691424535823</v>
      </c>
      <c r="N55" s="151">
        <f t="shared" si="21"/>
        <v>-4.7265250893961861</v>
      </c>
      <c r="O55" s="141">
        <f t="shared" si="22"/>
        <v>-5.1073527596680819</v>
      </c>
      <c r="Q55" s="151">
        <v>4.4714035364664284E-2</v>
      </c>
      <c r="R55" s="141">
        <f t="shared" si="23"/>
        <v>4.831675440123151E-2</v>
      </c>
      <c r="T55" s="151"/>
    </row>
    <row r="56" spans="1:20" x14ac:dyDescent="0.2">
      <c r="A56" s="135" t="str">
        <f t="shared" si="14"/>
        <v>42 Secretarial and related occupations</v>
      </c>
      <c r="B56" s="151">
        <v>20.64309017756964</v>
      </c>
      <c r="C56" s="141">
        <f t="shared" si="15"/>
        <v>1.9004397955095595</v>
      </c>
      <c r="E56" s="151">
        <v>14.321791085963206</v>
      </c>
      <c r="F56" s="141">
        <f t="shared" si="16"/>
        <v>1.2679874178579009</v>
      </c>
      <c r="H56" s="151">
        <f t="shared" si="17"/>
        <v>-6.3212990916064342</v>
      </c>
      <c r="I56" s="141">
        <f t="shared" si="18"/>
        <v>-30.621864445832959</v>
      </c>
      <c r="K56" s="151">
        <f t="shared" si="19"/>
        <v>0.82218726873128756</v>
      </c>
      <c r="L56" s="141">
        <f t="shared" si="20"/>
        <v>3.9828691424535823</v>
      </c>
      <c r="N56" s="151">
        <f t="shared" si="21"/>
        <v>-7.4378175065728582</v>
      </c>
      <c r="O56" s="141">
        <f t="shared" si="22"/>
        <v>-36.030543114395918</v>
      </c>
      <c r="Q56" s="151">
        <v>0.2943311462351364</v>
      </c>
      <c r="R56" s="141">
        <f t="shared" si="23"/>
        <v>1.4258095261093739</v>
      </c>
      <c r="T56" s="151"/>
    </row>
    <row r="57" spans="1:20" x14ac:dyDescent="0.2">
      <c r="A57" s="135" t="str">
        <f t="shared" si="14"/>
        <v>51 Skilled agricultural and related trades</v>
      </c>
      <c r="B57" s="151">
        <v>13.999791318669207</v>
      </c>
      <c r="C57" s="141">
        <f t="shared" si="15"/>
        <v>1.2888458230801847</v>
      </c>
      <c r="E57" s="151">
        <v>13.374401848288365</v>
      </c>
      <c r="F57" s="141">
        <f t="shared" si="16"/>
        <v>1.1841098060441761</v>
      </c>
      <c r="H57" s="151">
        <f t="shared" si="17"/>
        <v>-0.62538947038084203</v>
      </c>
      <c r="I57" s="141">
        <f t="shared" si="18"/>
        <v>-4.4671342318286067</v>
      </c>
      <c r="K57" s="151">
        <f t="shared" si="19"/>
        <v>0.55759336843917129</v>
      </c>
      <c r="L57" s="141">
        <f t="shared" si="20"/>
        <v>3.9828691424535823</v>
      </c>
      <c r="N57" s="151">
        <f t="shared" si="21"/>
        <v>-0.24929869347904687</v>
      </c>
      <c r="O57" s="141">
        <f t="shared" si="22"/>
        <v>-1.7807314966659427</v>
      </c>
      <c r="Q57" s="151">
        <v>-0.93368414534096644</v>
      </c>
      <c r="R57" s="141">
        <f t="shared" si="23"/>
        <v>-6.6692718776162492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39.650021356656502</v>
      </c>
      <c r="C58" s="141">
        <f t="shared" si="15"/>
        <v>3.6502518678560261</v>
      </c>
      <c r="E58" s="151">
        <v>35.52751190285926</v>
      </c>
      <c r="F58" s="141">
        <f t="shared" si="16"/>
        <v>3.1454472286482629</v>
      </c>
      <c r="H58" s="151">
        <f t="shared" si="17"/>
        <v>-4.1225094537972424</v>
      </c>
      <c r="I58" s="141">
        <f t="shared" si="18"/>
        <v>-10.397243967953496</v>
      </c>
      <c r="K58" s="151">
        <f t="shared" si="19"/>
        <v>1.579208465590527</v>
      </c>
      <c r="L58" s="141">
        <f t="shared" si="20"/>
        <v>3.9828691424535823</v>
      </c>
      <c r="N58" s="151">
        <f t="shared" si="21"/>
        <v>-3.5549656152410574</v>
      </c>
      <c r="O58" s="141">
        <f t="shared" si="22"/>
        <v>-8.9658605307264096</v>
      </c>
      <c r="Q58" s="151">
        <v>-2.146752304146712</v>
      </c>
      <c r="R58" s="141">
        <f t="shared" si="23"/>
        <v>-5.4142525796806718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23.404106802343456</v>
      </c>
      <c r="C59" s="141">
        <f t="shared" si="15"/>
        <v>2.1546239232078968</v>
      </c>
      <c r="E59" s="151">
        <v>19.567736789990899</v>
      </c>
      <c r="F59" s="141">
        <f t="shared" si="16"/>
        <v>1.7324400207165092</v>
      </c>
      <c r="H59" s="151">
        <f t="shared" si="17"/>
        <v>-3.8363700123525568</v>
      </c>
      <c r="I59" s="141">
        <f t="shared" si="18"/>
        <v>-16.391866798216892</v>
      </c>
      <c r="K59" s="151">
        <f t="shared" si="19"/>
        <v>0.93215494789741737</v>
      </c>
      <c r="L59" s="141">
        <f t="shared" si="20"/>
        <v>3.9828691424535823</v>
      </c>
      <c r="N59" s="151">
        <f t="shared" si="21"/>
        <v>-4.7161236646455249</v>
      </c>
      <c r="O59" s="141">
        <f t="shared" si="22"/>
        <v>-20.150838075022367</v>
      </c>
      <c r="Q59" s="151">
        <v>-5.2401295604449331E-2</v>
      </c>
      <c r="R59" s="141">
        <f t="shared" si="23"/>
        <v>-0.22389786564810232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17.389660617530623</v>
      </c>
      <c r="C60" s="141">
        <f t="shared" si="15"/>
        <v>1.6009232524629393</v>
      </c>
      <c r="E60" s="151">
        <v>15.951323833852788</v>
      </c>
      <c r="F60" s="141">
        <f t="shared" si="16"/>
        <v>1.4122589694333538</v>
      </c>
      <c r="H60" s="151">
        <f t="shared" si="17"/>
        <v>-1.4383367836778351</v>
      </c>
      <c r="I60" s="141">
        <f t="shared" si="18"/>
        <v>-8.2712182561391678</v>
      </c>
      <c r="K60" s="151">
        <f t="shared" si="19"/>
        <v>0.69260742671303022</v>
      </c>
      <c r="L60" s="141">
        <f t="shared" si="20"/>
        <v>3.9828691424535823</v>
      </c>
      <c r="N60" s="151">
        <f t="shared" si="21"/>
        <v>-1.8122488271304533</v>
      </c>
      <c r="O60" s="141">
        <f t="shared" si="22"/>
        <v>-10.421415730813713</v>
      </c>
      <c r="Q60" s="151">
        <v>-0.31869538326041208</v>
      </c>
      <c r="R60" s="141">
        <f t="shared" si="23"/>
        <v>-1.8326716677790325</v>
      </c>
      <c r="T60" s="151"/>
    </row>
    <row r="61" spans="1:20" x14ac:dyDescent="0.2">
      <c r="A61" s="135" t="str">
        <f t="shared" si="14"/>
        <v>61 Caring personal service occupations</v>
      </c>
      <c r="B61" s="151">
        <v>92.49940933533253</v>
      </c>
      <c r="C61" s="141">
        <f t="shared" si="15"/>
        <v>8.5156610299074185</v>
      </c>
      <c r="E61" s="151">
        <v>103.20094737774025</v>
      </c>
      <c r="F61" s="141">
        <f t="shared" si="16"/>
        <v>9.1369509581970849</v>
      </c>
      <c r="H61" s="151">
        <f t="shared" si="17"/>
        <v>10.701538042407719</v>
      </c>
      <c r="I61" s="141">
        <f t="shared" si="18"/>
        <v>11.569304192648499</v>
      </c>
      <c r="K61" s="151">
        <f t="shared" si="19"/>
        <v>3.6841304313687875</v>
      </c>
      <c r="L61" s="141">
        <f t="shared" si="20"/>
        <v>3.9828691424535823</v>
      </c>
      <c r="N61" s="151">
        <f t="shared" si="21"/>
        <v>3.3606031440752169</v>
      </c>
      <c r="O61" s="141">
        <f t="shared" si="22"/>
        <v>3.6331076795228228</v>
      </c>
      <c r="Q61" s="151">
        <v>3.6568044669637145</v>
      </c>
      <c r="R61" s="141">
        <f t="shared" si="23"/>
        <v>3.9533273706720893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26.109267241948654</v>
      </c>
      <c r="C62" s="141">
        <f t="shared" si="15"/>
        <v>2.4036658306181522</v>
      </c>
      <c r="E62" s="151">
        <v>24.613523356580625</v>
      </c>
      <c r="F62" s="141">
        <f t="shared" si="16"/>
        <v>2.1791714275098162</v>
      </c>
      <c r="H62" s="151">
        <f t="shared" si="17"/>
        <v>-1.4957438853680287</v>
      </c>
      <c r="I62" s="141">
        <f t="shared" si="18"/>
        <v>-5.7287853830109814</v>
      </c>
      <c r="K62" s="151">
        <f t="shared" si="19"/>
        <v>1.0398979483003143</v>
      </c>
      <c r="L62" s="141">
        <f t="shared" si="20"/>
        <v>3.9828691424535823</v>
      </c>
      <c r="N62" s="151">
        <f t="shared" si="21"/>
        <v>-1.4682426784685874</v>
      </c>
      <c r="O62" s="141">
        <f t="shared" si="22"/>
        <v>-5.6234541738100718</v>
      </c>
      <c r="Q62" s="151">
        <v>-1.0673991551997557</v>
      </c>
      <c r="R62" s="141">
        <f t="shared" si="23"/>
        <v>-4.0882003516544909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1.1637059273052084</v>
      </c>
      <c r="C63" s="141">
        <f t="shared" si="15"/>
        <v>0.10713284859474193</v>
      </c>
      <c r="E63" s="151">
        <v>1.0120810793319981</v>
      </c>
      <c r="F63" s="141">
        <f t="shared" si="16"/>
        <v>8.9605138543236165E-2</v>
      </c>
      <c r="H63" s="151">
        <f t="shared" si="17"/>
        <v>-0.1516248479732103</v>
      </c>
      <c r="I63" s="141">
        <f t="shared" si="18"/>
        <v>-13.029481453645907</v>
      </c>
      <c r="K63" s="151">
        <f t="shared" si="19"/>
        <v>4.6348884287542462E-2</v>
      </c>
      <c r="L63" s="141">
        <f t="shared" si="20"/>
        <v>3.9828691424535823</v>
      </c>
      <c r="N63" s="151">
        <f t="shared" si="21"/>
        <v>-0.2344538635473925</v>
      </c>
      <c r="O63" s="141">
        <f t="shared" si="22"/>
        <v>-20.147174474767596</v>
      </c>
      <c r="Q63" s="151">
        <v>3.648013128663976E-2</v>
      </c>
      <c r="R63" s="141">
        <f t="shared" si="23"/>
        <v>3.134823878668104</v>
      </c>
      <c r="T63" s="151"/>
    </row>
    <row r="64" spans="1:20" x14ac:dyDescent="0.2">
      <c r="A64" s="135" t="str">
        <f t="shared" si="14"/>
        <v>71 Sales occupations</v>
      </c>
      <c r="B64" s="151">
        <v>69.065545590007048</v>
      </c>
      <c r="C64" s="141">
        <f t="shared" si="15"/>
        <v>6.3582976293175371</v>
      </c>
      <c r="E64" s="151">
        <v>65.174568920383862</v>
      </c>
      <c r="F64" s="141">
        <f t="shared" si="16"/>
        <v>5.7702652454102177</v>
      </c>
      <c r="H64" s="151">
        <f t="shared" si="17"/>
        <v>-3.8909766696231856</v>
      </c>
      <c r="I64" s="141">
        <f t="shared" si="18"/>
        <v>-5.6337449250327243</v>
      </c>
      <c r="K64" s="151">
        <f t="shared" si="19"/>
        <v>2.7507903033716015</v>
      </c>
      <c r="L64" s="141">
        <f t="shared" si="20"/>
        <v>3.9828691424535823</v>
      </c>
      <c r="N64" s="151">
        <f t="shared" si="21"/>
        <v>-6.4229738711875246</v>
      </c>
      <c r="O64" s="141">
        <f t="shared" si="22"/>
        <v>-9.2998235463398</v>
      </c>
      <c r="Q64" s="151">
        <v>-0.21879310180726266</v>
      </c>
      <c r="R64" s="141">
        <f t="shared" si="23"/>
        <v>-0.31679052114650835</v>
      </c>
      <c r="T64" s="151"/>
    </row>
    <row r="65" spans="1:20" x14ac:dyDescent="0.2">
      <c r="A65" s="135" t="str">
        <f t="shared" si="14"/>
        <v>72 Customer service occupations</v>
      </c>
      <c r="B65" s="151">
        <v>17.546125937334025</v>
      </c>
      <c r="C65" s="141">
        <f t="shared" si="15"/>
        <v>1.6153277295937234</v>
      </c>
      <c r="E65" s="151">
        <v>21.045945790248741</v>
      </c>
      <c r="F65" s="141">
        <f t="shared" si="16"/>
        <v>1.8633140435283837</v>
      </c>
      <c r="H65" s="151">
        <f t="shared" si="17"/>
        <v>3.4998198529147153</v>
      </c>
      <c r="I65" s="141">
        <f t="shared" si="18"/>
        <v>19.946396517466702</v>
      </c>
      <c r="K65" s="151">
        <f t="shared" si="19"/>
        <v>0.69883923565412132</v>
      </c>
      <c r="L65" s="141">
        <f t="shared" si="20"/>
        <v>3.9828691424535823</v>
      </c>
      <c r="N65" s="151">
        <f t="shared" si="21"/>
        <v>2.7333116647650679</v>
      </c>
      <c r="O65" s="141">
        <f t="shared" si="22"/>
        <v>15.57786416515582</v>
      </c>
      <c r="Q65" s="151">
        <v>6.7668952495526041E-2</v>
      </c>
      <c r="R65" s="141">
        <f t="shared" si="23"/>
        <v>0.38566320985729641</v>
      </c>
      <c r="T65" s="151"/>
    </row>
    <row r="66" spans="1:20" x14ac:dyDescent="0.2">
      <c r="A66" s="135" t="str">
        <f t="shared" si="14"/>
        <v>81 Process, plant and machine operatives</v>
      </c>
      <c r="B66" s="151">
        <v>37.984281201137875</v>
      </c>
      <c r="C66" s="141">
        <f t="shared" si="15"/>
        <v>3.4969008504794896</v>
      </c>
      <c r="E66" s="151">
        <v>36.138003274210043</v>
      </c>
      <c r="F66" s="141">
        <f t="shared" si="16"/>
        <v>3.1994974080523106</v>
      </c>
      <c r="H66" s="151">
        <f t="shared" si="17"/>
        <v>-1.8462779269278329</v>
      </c>
      <c r="I66" s="141">
        <f t="shared" si="18"/>
        <v>-4.8606367385267912</v>
      </c>
      <c r="K66" s="151">
        <f t="shared" si="19"/>
        <v>1.5128642149429175</v>
      </c>
      <c r="L66" s="141">
        <f t="shared" si="20"/>
        <v>3.9828691424535823</v>
      </c>
      <c r="N66" s="151">
        <f t="shared" si="21"/>
        <v>-1.0864561526653544</v>
      </c>
      <c r="O66" s="141">
        <f t="shared" si="22"/>
        <v>-2.8602783001532961</v>
      </c>
      <c r="Q66" s="151">
        <v>-2.2726859892053959</v>
      </c>
      <c r="R66" s="141">
        <f t="shared" si="23"/>
        <v>-5.9832275808270765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42.365304308667625</v>
      </c>
      <c r="C67" s="141">
        <f t="shared" si="15"/>
        <v>3.900225671859344</v>
      </c>
      <c r="E67" s="151">
        <v>39.947865728988376</v>
      </c>
      <c r="F67" s="141">
        <f t="shared" si="16"/>
        <v>3.536805613948629</v>
      </c>
      <c r="H67" s="151">
        <f t="shared" si="17"/>
        <v>-2.4174385796792492</v>
      </c>
      <c r="I67" s="141">
        <f t="shared" si="18"/>
        <v>-5.7061754167186729</v>
      </c>
      <c r="K67" s="151">
        <f t="shared" si="19"/>
        <v>1.6873546324164808</v>
      </c>
      <c r="L67" s="141">
        <f t="shared" si="20"/>
        <v>3.9828691424535823</v>
      </c>
      <c r="N67" s="151">
        <f t="shared" si="21"/>
        <v>-3.8264950143740393</v>
      </c>
      <c r="O67" s="141">
        <f t="shared" si="22"/>
        <v>-9.032143346580817</v>
      </c>
      <c r="Q67" s="151">
        <v>-0.27829819772169062</v>
      </c>
      <c r="R67" s="141">
        <f t="shared" si="23"/>
        <v>-0.65690121259143863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19.005261285826318</v>
      </c>
      <c r="C68" s="141">
        <f t="shared" si="15"/>
        <v>1.7496583389868143</v>
      </c>
      <c r="E68" s="151">
        <v>35.184807080007801</v>
      </c>
      <c r="F68" s="141">
        <f t="shared" si="16"/>
        <v>3.1151056742430479</v>
      </c>
      <c r="H68" s="151">
        <f t="shared" si="17"/>
        <v>16.179545794181482</v>
      </c>
      <c r="I68" s="141">
        <f t="shared" si="18"/>
        <v>85.131930315779499</v>
      </c>
      <c r="K68" s="151">
        <f t="shared" si="19"/>
        <v>0.75695468719585335</v>
      </c>
      <c r="L68" s="141">
        <f t="shared" si="20"/>
        <v>3.9828691424535823</v>
      </c>
      <c r="N68" s="151">
        <f t="shared" si="21"/>
        <v>15.940401346975436</v>
      </c>
      <c r="O68" s="141">
        <f t="shared" si="22"/>
        <v>83.873623767874307</v>
      </c>
      <c r="Q68" s="151">
        <v>-0.5178102399898078</v>
      </c>
      <c r="R68" s="141">
        <f t="shared" si="23"/>
        <v>-2.7245625945483769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90.825258588066404</v>
      </c>
      <c r="C69" s="141">
        <f t="shared" ref="C69" si="25">B69/B$71*100</f>
        <v>8.3615357184148742</v>
      </c>
      <c r="E69" s="151">
        <v>71.29600937019751</v>
      </c>
      <c r="F69" s="141">
        <f t="shared" ref="F69" si="26">E69/E$71*100</f>
        <v>6.3122302428704566</v>
      </c>
      <c r="H69" s="151">
        <f t="shared" ref="H69" si="27">E69-B69</f>
        <v>-19.529249217868895</v>
      </c>
      <c r="I69" s="141">
        <f t="shared" ref="I69" si="28">IF(B69&gt;0,((E69/B69)-1)*100,0)</f>
        <v>-21.502002330037794</v>
      </c>
      <c r="K69" s="151">
        <f t="shared" ref="K69" si="29">(($E$71/$B$71)-1)*B69</f>
        <v>3.6174511978577688</v>
      </c>
      <c r="L69" s="141">
        <f t="shared" ref="L69" si="30">IF(B69&gt;0,K69/B69*100,0)</f>
        <v>3.9828691424535823</v>
      </c>
      <c r="N69" s="151">
        <f t="shared" ref="N69" si="31">H69-(K69+Q69)</f>
        <v>-24.604605114468459</v>
      </c>
      <c r="O69" s="141">
        <f t="shared" ref="O69" si="32">IF(B69&gt;0,N69/B69*100,0)</f>
        <v>-27.090046862471883</v>
      </c>
      <c r="Q69" s="151">
        <v>1.4579046987417954</v>
      </c>
      <c r="R69" s="141">
        <f t="shared" ref="R69" si="33">IF(B69&gt;0,Q69/B69*100,0)</f>
        <v>1.605175389980503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1086.2270000000008</v>
      </c>
      <c r="C71" s="147">
        <f>B71/B$71*100</f>
        <v>100</v>
      </c>
      <c r="D71" s="145"/>
      <c r="E71" s="152">
        <f>SUM(E44:E69)</f>
        <v>1129.49</v>
      </c>
      <c r="F71" s="147">
        <f>E71/E$71*100</f>
        <v>100</v>
      </c>
      <c r="G71" s="145"/>
      <c r="H71" s="152">
        <f t="shared" si="17"/>
        <v>43.262999999999238</v>
      </c>
      <c r="I71" s="147">
        <f t="shared" si="18"/>
        <v>3.9828691424535823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Derbyshire and Nottinghamshire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Derbyshire and Nottinghamshire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Derbyshire and Nottinghamshire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Derbyshire and Nottinghamshire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81.745688102072805</v>
      </c>
      <c r="C7" s="11">
        <f t="shared" si="2"/>
        <v>78.885421015978437</v>
      </c>
      <c r="D7" s="11">
        <f t="shared" si="2"/>
        <v>-2.8602670860943631</v>
      </c>
      <c r="E7" s="11">
        <f t="shared" si="2"/>
        <v>38.340207828073396</v>
      </c>
      <c r="F7" s="11">
        <f t="shared" si="2"/>
        <v>35.479940741979036</v>
      </c>
      <c r="G7" s="200">
        <f>IF(B7&gt;0,(1+(E7/B7))^(1/($C$6-$B$6))-1,0)</f>
        <v>2.5971137073270256E-2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56.394785100487695</v>
      </c>
      <c r="R7" s="11">
        <v>50.0612470235491</v>
      </c>
      <c r="S7" s="345">
        <f>R7-Q7</f>
        <v>-6.3335380769385949</v>
      </c>
      <c r="T7" s="345">
        <v>23.0540311375517</v>
      </c>
      <c r="U7" s="345">
        <f>SUM(S7:T7)</f>
        <v>16.720493060613105</v>
      </c>
      <c r="V7" s="346">
        <f>IF(Q7&gt;0,(1+(T7/Q7))^(1/($C$6-$B$6))-1,0)</f>
        <v>2.3112126767060204E-2</v>
      </c>
      <c r="X7" s="10" t="str">
        <f>name!B4</f>
        <v>Agriculture</v>
      </c>
      <c r="Y7" s="11">
        <v>15.148000000000032</v>
      </c>
      <c r="Z7" s="11">
        <v>14.392000000000037</v>
      </c>
      <c r="AA7" s="345">
        <f>Z7-Y7</f>
        <v>-0.7559999999999949</v>
      </c>
      <c r="AB7" s="11">
        <v>7.2757078965860256</v>
      </c>
      <c r="AC7" s="345">
        <f>SUM(AA7:AB7)</f>
        <v>6.5197078965860307</v>
      </c>
      <c r="AD7" s="348">
        <f>IF(Y7&gt;0,(1+(AB7/Y7))^(1/($C$6-$B$6))-1,0)</f>
        <v>2.6494930143471374E-2</v>
      </c>
    </row>
    <row r="8" spans="1:30" x14ac:dyDescent="0.2">
      <c r="A8" s="10" t="str">
        <f>name!D5</f>
        <v>12 Other managers and proprietors</v>
      </c>
      <c r="B8" s="11">
        <f t="shared" si="2"/>
        <v>36.088321022724749</v>
      </c>
      <c r="C8" s="11">
        <f t="shared" si="2"/>
        <v>40.955773005965746</v>
      </c>
      <c r="D8" s="11">
        <f t="shared" si="2"/>
        <v>4.8674519832409979</v>
      </c>
      <c r="E8" s="11">
        <f t="shared" si="2"/>
        <v>20.269985440579458</v>
      </c>
      <c r="F8" s="11">
        <f t="shared" si="2"/>
        <v>25.137437423820455</v>
      </c>
      <c r="G8" s="200">
        <f t="shared" ref="G8:G33" si="3">IF(B8&gt;0,(1+(E8/B8))^(1/($C$6-$B$6))-1,0)</f>
        <v>3.0163323483582971E-2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117.83400912479755</v>
      </c>
      <c r="K8" s="11">
        <f t="array" ref="K8:K16">MMULT(aggregation!$B$13:$AA$21,C7:C32)</f>
        <v>119.84119402194418</v>
      </c>
      <c r="L8" s="11">
        <f t="array" ref="L8:L16">MMULT(aggregation!$B$13:$AA$21,D7:D32)</f>
        <v>2.0071848971466348</v>
      </c>
      <c r="M8" s="11">
        <f t="array" ref="M8:M16">MMULT(aggregation!$B$13:$AA$21,E7:E32)</f>
        <v>58.61019326865285</v>
      </c>
      <c r="N8" s="11">
        <f t="array" ref="N8:N16">MMULT(aggregation!$B$13:$AA$21,F7:F32)</f>
        <v>60.617378165799494</v>
      </c>
      <c r="O8" s="11"/>
      <c r="P8" s="10" t="str">
        <f>name!D5</f>
        <v>12 Other managers and proprietors</v>
      </c>
      <c r="Q8" s="11">
        <v>22.811290190104909</v>
      </c>
      <c r="R8" s="11">
        <v>28.215564495569961</v>
      </c>
      <c r="S8" s="345">
        <f t="shared" ref="S8:S31" si="4">R8-Q8</f>
        <v>5.4042743054650515</v>
      </c>
      <c r="T8" s="345">
        <v>12.66332630360743</v>
      </c>
      <c r="U8" s="345">
        <f t="shared" ref="U8:U31" si="5">SUM(S8:T8)</f>
        <v>18.067600609072482</v>
      </c>
      <c r="V8" s="346">
        <f t="shared" ref="V8:V33" si="6">IF(Q8&gt;0,(1+(T8/Q8))^(1/($C$6-$B$6))-1,0)</f>
        <v>2.9875019251961232E-2</v>
      </c>
      <c r="X8" s="10" t="str">
        <f>name!B5</f>
        <v>Mining and quarrying</v>
      </c>
      <c r="Y8" s="11">
        <v>1.6610000000000025</v>
      </c>
      <c r="Z8" s="11">
        <v>0.83599999999999741</v>
      </c>
      <c r="AA8" s="345">
        <f t="shared" ref="AA8:AA29" si="7">Z8-Y8</f>
        <v>-0.82500000000000506</v>
      </c>
      <c r="AB8" s="11">
        <v>0.47129014006905995</v>
      </c>
      <c r="AC8" s="345">
        <f t="shared" ref="AC8:AC29" si="8">SUM(AA8:AB8)</f>
        <v>-0.35370985993094511</v>
      </c>
      <c r="AD8" s="348">
        <f t="shared" ref="AD8:AD29" si="9">IF(Y8&gt;0,(1+(AB8/Y8))^(1/($C$6-$B$6))-1,0)</f>
        <v>1.6791197344891762E-2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67.856522581080853</v>
      </c>
      <c r="C9" s="11">
        <f t="shared" si="2"/>
        <v>94.639871002857205</v>
      </c>
      <c r="D9" s="11">
        <f t="shared" si="2"/>
        <v>26.783348421776346</v>
      </c>
      <c r="E9" s="11">
        <f t="shared" si="2"/>
        <v>31.110783671230312</v>
      </c>
      <c r="F9" s="11">
        <f t="shared" si="2"/>
        <v>57.894132093006661</v>
      </c>
      <c r="G9" s="200">
        <f t="shared" si="3"/>
        <v>2.5478776727042129E-2</v>
      </c>
      <c r="H9" s="11"/>
      <c r="I9" s="10" t="str">
        <f>name!E5</f>
        <v>Professional occupations</v>
      </c>
      <c r="J9" s="11">
        <v>229.75843444949973</v>
      </c>
      <c r="K9" s="11">
        <v>268.6839767425065</v>
      </c>
      <c r="L9" s="11">
        <v>38.925542293006785</v>
      </c>
      <c r="M9" s="11">
        <v>112.51214079363777</v>
      </c>
      <c r="N9" s="11">
        <v>151.43768308664457</v>
      </c>
      <c r="O9" s="11"/>
      <c r="P9" s="10" t="str">
        <f>name!D6</f>
        <v>21 Science, research, engineering and technology professionals</v>
      </c>
      <c r="Q9" s="11">
        <v>55.05534418067694</v>
      </c>
      <c r="R9" s="11">
        <v>73.519209277033966</v>
      </c>
      <c r="S9" s="345">
        <f t="shared" si="4"/>
        <v>18.463865096357026</v>
      </c>
      <c r="T9" s="345">
        <v>21.944877603667901</v>
      </c>
      <c r="U9" s="345">
        <f t="shared" si="5"/>
        <v>40.408742700024931</v>
      </c>
      <c r="V9" s="346">
        <f t="shared" si="6"/>
        <v>2.2616587394012733E-2</v>
      </c>
      <c r="X9" s="10" t="str">
        <f>name!B6</f>
        <v>Food drink and tobacco</v>
      </c>
      <c r="Y9" s="11">
        <v>18.852000000000018</v>
      </c>
      <c r="Z9" s="11">
        <v>22.015999999999984</v>
      </c>
      <c r="AA9" s="345">
        <f t="shared" si="7"/>
        <v>3.163999999999966</v>
      </c>
      <c r="AB9" s="11">
        <v>9.0017704261892941</v>
      </c>
      <c r="AC9" s="345">
        <f t="shared" si="8"/>
        <v>12.16577042618926</v>
      </c>
      <c r="AD9" s="348">
        <f t="shared" si="9"/>
        <v>2.6364850966258846E-2</v>
      </c>
    </row>
    <row r="10" spans="1:30" x14ac:dyDescent="0.2">
      <c r="A10" s="10" t="str">
        <f>name!D7</f>
        <v>22 Health professionals</v>
      </c>
      <c r="B10" s="11">
        <f t="shared" si="2"/>
        <v>47.169330464029812</v>
      </c>
      <c r="C10" s="11">
        <f t="shared" si="2"/>
        <v>50.048115583274075</v>
      </c>
      <c r="D10" s="11">
        <f t="shared" si="2"/>
        <v>2.8787851192442635</v>
      </c>
      <c r="E10" s="11">
        <f t="shared" si="2"/>
        <v>24.922401042945729</v>
      </c>
      <c r="F10" s="11">
        <f t="shared" si="2"/>
        <v>27.80118616219</v>
      </c>
      <c r="G10" s="200">
        <f t="shared" si="3"/>
        <v>2.8683363751257795E-2</v>
      </c>
      <c r="H10" s="11"/>
      <c r="I10" s="10" t="str">
        <f>name!E6</f>
        <v>Associate professional occupations</v>
      </c>
      <c r="J10" s="11">
        <v>134.4401858501235</v>
      </c>
      <c r="K10" s="11">
        <v>153.06069383042308</v>
      </c>
      <c r="L10" s="11">
        <v>18.620507980299578</v>
      </c>
      <c r="M10" s="11">
        <v>66.978870502679769</v>
      </c>
      <c r="N10" s="11">
        <v>85.599378482979347</v>
      </c>
      <c r="O10" s="11"/>
      <c r="P10" s="10" t="str">
        <f>name!D7</f>
        <v>22 Health professionals</v>
      </c>
      <c r="Q10" s="11">
        <v>12.803624047716049</v>
      </c>
      <c r="R10" s="11">
        <v>13.339241386856699</v>
      </c>
      <c r="S10" s="345">
        <f t="shared" si="4"/>
        <v>0.53561733914065002</v>
      </c>
      <c r="T10" s="345">
        <v>4.859691158964619</v>
      </c>
      <c r="U10" s="345">
        <f t="shared" si="5"/>
        <v>5.395308498105269</v>
      </c>
      <c r="V10" s="346">
        <f t="shared" si="6"/>
        <v>2.1682497938278145E-2</v>
      </c>
      <c r="X10" s="10" t="str">
        <f>name!B7</f>
        <v>Engineering</v>
      </c>
      <c r="Y10" s="11">
        <v>12.040999999999951</v>
      </c>
      <c r="Z10" s="11">
        <v>9.8180000000000014</v>
      </c>
      <c r="AA10" s="345">
        <f t="shared" si="7"/>
        <v>-2.2229999999999492</v>
      </c>
      <c r="AB10" s="11">
        <v>4.5606296781659603</v>
      </c>
      <c r="AC10" s="345">
        <f t="shared" si="8"/>
        <v>2.3376296781660111</v>
      </c>
      <c r="AD10" s="348">
        <f t="shared" si="9"/>
        <v>2.1643111406274285E-2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42.566838149257123</v>
      </c>
      <c r="C11" s="11">
        <f t="shared" si="2"/>
        <v>40.450046604569856</v>
      </c>
      <c r="D11" s="11">
        <f t="shared" si="2"/>
        <v>-2.1167915446872616</v>
      </c>
      <c r="E11" s="11">
        <f t="shared" si="2"/>
        <v>19.385020058119494</v>
      </c>
      <c r="F11" s="11">
        <f t="shared" si="2"/>
        <v>17.268228513432227</v>
      </c>
      <c r="G11" s="200">
        <f t="shared" si="3"/>
        <v>2.5334403463697308E-2</v>
      </c>
      <c r="H11" s="11"/>
      <c r="I11" s="10" t="str">
        <f>name!E7</f>
        <v>Administrative and secretarial occupations</v>
      </c>
      <c r="J11" s="11">
        <v>113.18663106475437</v>
      </c>
      <c r="K11" s="11">
        <v>105.86940905244592</v>
      </c>
      <c r="L11" s="11">
        <v>-7.3172220123084495</v>
      </c>
      <c r="M11" s="11">
        <v>56.517681524749534</v>
      </c>
      <c r="N11" s="11">
        <v>49.200459512441071</v>
      </c>
      <c r="O11" s="11"/>
      <c r="P11" s="10" t="str">
        <f>name!D8</f>
        <v>23 Teaching and other educational professionals</v>
      </c>
      <c r="Q11" s="11">
        <v>15.83754739364033</v>
      </c>
      <c r="R11" s="11">
        <v>15.798762569835331</v>
      </c>
      <c r="S11" s="345">
        <f t="shared" si="4"/>
        <v>-3.8784823804999036E-2</v>
      </c>
      <c r="T11" s="345">
        <v>6.5365476584251372</v>
      </c>
      <c r="U11" s="345">
        <f t="shared" si="5"/>
        <v>6.4977628346201382</v>
      </c>
      <c r="V11" s="346">
        <f t="shared" si="6"/>
        <v>2.3302032545026163E-2</v>
      </c>
      <c r="X11" s="10" t="str">
        <f>name!B8</f>
        <v>Rest of manufacturing</v>
      </c>
      <c r="Y11" s="11">
        <v>101.47300000000011</v>
      </c>
      <c r="Z11" s="11">
        <v>88.648999999999816</v>
      </c>
      <c r="AA11" s="345">
        <f t="shared" si="7"/>
        <v>-12.824000000000296</v>
      </c>
      <c r="AB11" s="11">
        <v>39.15115542165001</v>
      </c>
      <c r="AC11" s="345">
        <f t="shared" si="8"/>
        <v>26.327155421649714</v>
      </c>
      <c r="AD11" s="348">
        <f t="shared" si="9"/>
        <v>2.1991526775165582E-2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72.165743255131957</v>
      </c>
      <c r="C12" s="11">
        <f t="shared" si="2"/>
        <v>83.545943551805394</v>
      </c>
      <c r="D12" s="11">
        <f t="shared" si="2"/>
        <v>11.380200296673433</v>
      </c>
      <c r="E12" s="11">
        <f t="shared" si="2"/>
        <v>37.09393602134223</v>
      </c>
      <c r="F12" s="11">
        <f t="shared" si="2"/>
        <v>48.47413631801566</v>
      </c>
      <c r="G12" s="200">
        <f t="shared" si="3"/>
        <v>2.8036628902581739E-2</v>
      </c>
      <c r="H12" s="11"/>
      <c r="I12" s="10" t="str">
        <f>name!E8</f>
        <v>Skilled trades occupations</v>
      </c>
      <c r="J12" s="11">
        <v>94.443580095199778</v>
      </c>
      <c r="K12" s="11">
        <v>84.420974374991332</v>
      </c>
      <c r="L12" s="11">
        <v>-10.02260572020846</v>
      </c>
      <c r="M12" s="11">
        <v>37.403229364271063</v>
      </c>
      <c r="N12" s="11">
        <v>27.380623644062595</v>
      </c>
      <c r="O12" s="11"/>
      <c r="P12" s="10" t="str">
        <f>name!D9</f>
        <v>24 Business, media and public service professionals</v>
      </c>
      <c r="Q12" s="11">
        <v>38.36487490411978</v>
      </c>
      <c r="R12" s="11">
        <v>43.227003193451353</v>
      </c>
      <c r="S12" s="345">
        <f t="shared" si="4"/>
        <v>4.8621282893315723</v>
      </c>
      <c r="T12" s="345">
        <v>17.150120779038904</v>
      </c>
      <c r="U12" s="345">
        <f t="shared" si="5"/>
        <v>22.012249068370476</v>
      </c>
      <c r="V12" s="346">
        <f t="shared" si="6"/>
        <v>2.4939982058363785E-2</v>
      </c>
      <c r="X12" s="10" t="str">
        <f>name!B9</f>
        <v>Electricity and gas</v>
      </c>
      <c r="Y12" s="11">
        <v>6.7250000000000023</v>
      </c>
      <c r="Z12" s="11">
        <v>6.7470000000000017</v>
      </c>
      <c r="AA12" s="345">
        <f t="shared" si="7"/>
        <v>2.1999999999999353E-2</v>
      </c>
      <c r="AB12" s="11">
        <v>2.84272855521484</v>
      </c>
      <c r="AC12" s="345">
        <f t="shared" si="8"/>
        <v>2.8647285552148394</v>
      </c>
      <c r="AD12" s="348">
        <f t="shared" si="9"/>
        <v>2.3782662136972332E-2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22.046448710871385</v>
      </c>
      <c r="C13" s="11">
        <f t="shared" si="2"/>
        <v>21.888646381403735</v>
      </c>
      <c r="D13" s="11">
        <f t="shared" si="2"/>
        <v>-0.15780232946764799</v>
      </c>
      <c r="E13" s="11">
        <f t="shared" si="2"/>
        <v>8.4453228430402518</v>
      </c>
      <c r="F13" s="11">
        <f t="shared" si="2"/>
        <v>8.2875205135726056</v>
      </c>
      <c r="G13" s="200">
        <f t="shared" si="3"/>
        <v>2.1855768685533183E-2</v>
      </c>
      <c r="H13" s="11"/>
      <c r="I13" s="10" t="str">
        <f>name!E9</f>
        <v>Caring, leisure and other service occupations</v>
      </c>
      <c r="J13" s="11">
        <v>119.77238250458646</v>
      </c>
      <c r="K13" s="11">
        <v>128.82655181365294</v>
      </c>
      <c r="L13" s="11">
        <v>9.0541693090664968</v>
      </c>
      <c r="M13" s="11">
        <v>67.309730356680774</v>
      </c>
      <c r="N13" s="11">
        <v>76.363899665747255</v>
      </c>
      <c r="O13" s="11"/>
      <c r="P13" s="10" t="str">
        <f>name!D10</f>
        <v>31 Science, engineering and technology associate professionals</v>
      </c>
      <c r="Q13" s="11">
        <v>16.360061688099002</v>
      </c>
      <c r="R13" s="11">
        <v>14.908217649283557</v>
      </c>
      <c r="S13" s="345">
        <f t="shared" si="4"/>
        <v>-1.4518440388154445</v>
      </c>
      <c r="T13" s="345">
        <v>5.3193242909404823</v>
      </c>
      <c r="U13" s="345">
        <f t="shared" si="5"/>
        <v>3.8674802521250378</v>
      </c>
      <c r="V13" s="346">
        <f t="shared" si="6"/>
        <v>1.8945141147653999E-2</v>
      </c>
      <c r="X13" s="10" t="str">
        <f>name!B10</f>
        <v>Water and sewerage</v>
      </c>
      <c r="Y13" s="11">
        <v>6.5030000000000046</v>
      </c>
      <c r="Z13" s="11">
        <v>7.0720000000000027</v>
      </c>
      <c r="AA13" s="345">
        <f t="shared" si="7"/>
        <v>0.56899999999999817</v>
      </c>
      <c r="AB13" s="11">
        <v>2.9707815841352949</v>
      </c>
      <c r="AC13" s="345">
        <f t="shared" si="8"/>
        <v>3.5397815841352931</v>
      </c>
      <c r="AD13" s="348">
        <f t="shared" si="9"/>
        <v>2.5401561042625032E-2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20.986152289306581</v>
      </c>
      <c r="C14" s="11">
        <f t="shared" si="2"/>
        <v>39.293992840261573</v>
      </c>
      <c r="D14" s="11">
        <f t="shared" si="2"/>
        <v>18.307840550954985</v>
      </c>
      <c r="E14" s="11">
        <f t="shared" si="2"/>
        <v>19.640489326233883</v>
      </c>
      <c r="F14" s="11">
        <f t="shared" si="2"/>
        <v>37.948329877188868</v>
      </c>
      <c r="G14" s="200">
        <f t="shared" si="3"/>
        <v>4.5021454917448356E-2</v>
      </c>
      <c r="H14" s="11"/>
      <c r="I14" s="10" t="str">
        <f>name!E10</f>
        <v>Sales and customer service occupations</v>
      </c>
      <c r="J14" s="11">
        <v>86.611671527340917</v>
      </c>
      <c r="K14" s="11">
        <v>86.220514710632514</v>
      </c>
      <c r="L14" s="11">
        <v>-0.3911568167084134</v>
      </c>
      <c r="M14" s="11">
        <v>40.455945609676363</v>
      </c>
      <c r="N14" s="11">
        <v>40.064788792967946</v>
      </c>
      <c r="O14" s="11"/>
      <c r="P14" s="10" t="str">
        <f>name!D11</f>
        <v>32 Health and social care associate professionals</v>
      </c>
      <c r="Q14" s="11">
        <v>4.3709660151536287</v>
      </c>
      <c r="R14" s="11">
        <v>6.6408880245487856</v>
      </c>
      <c r="S14" s="345">
        <f t="shared" si="4"/>
        <v>2.2699220093951569</v>
      </c>
      <c r="T14" s="345">
        <v>2.8255499156641615</v>
      </c>
      <c r="U14" s="345">
        <f t="shared" si="5"/>
        <v>5.0954719250593179</v>
      </c>
      <c r="V14" s="346">
        <f t="shared" si="6"/>
        <v>3.3799515005481062E-2</v>
      </c>
      <c r="X14" s="10" t="str">
        <f>name!B11</f>
        <v>Construction</v>
      </c>
      <c r="Y14" s="11">
        <v>69.867999999999924</v>
      </c>
      <c r="Z14" s="11">
        <v>74.732999999999961</v>
      </c>
      <c r="AA14" s="345">
        <f t="shared" si="7"/>
        <v>4.8650000000000375</v>
      </c>
      <c r="AB14" s="11">
        <v>29.235306936638466</v>
      </c>
      <c r="AC14" s="345">
        <f t="shared" si="8"/>
        <v>34.100306936638503</v>
      </c>
      <c r="AD14" s="348">
        <f t="shared" si="9"/>
        <v>2.3577322963291181E-2</v>
      </c>
    </row>
    <row r="15" spans="1:30" x14ac:dyDescent="0.2">
      <c r="A15" s="10" t="str">
        <f>name!D12</f>
        <v>33 Protective service occupations</v>
      </c>
      <c r="B15" s="11">
        <f t="shared" si="2"/>
        <v>13.231148018184927</v>
      </c>
      <c r="C15" s="11">
        <f t="shared" si="2"/>
        <v>12.228567660125426</v>
      </c>
      <c r="D15" s="11">
        <f t="shared" si="2"/>
        <v>-1.0025803580594999</v>
      </c>
      <c r="E15" s="11">
        <f t="shared" si="2"/>
        <v>3.8210607609911649</v>
      </c>
      <c r="F15" s="11">
        <f t="shared" si="2"/>
        <v>2.818480402931665</v>
      </c>
      <c r="G15" s="200">
        <f t="shared" si="3"/>
        <v>1.7057579985671811E-2</v>
      </c>
      <c r="H15" s="11"/>
      <c r="I15" s="10" t="str">
        <f>name!E11</f>
        <v>Process, plant and machine operatives</v>
      </c>
      <c r="J15" s="11">
        <v>80.349585509805479</v>
      </c>
      <c r="K15" s="11">
        <v>76.085869003198354</v>
      </c>
      <c r="L15" s="11">
        <v>-4.2637165066071177</v>
      </c>
      <c r="M15" s="11">
        <v>36.774314475161333</v>
      </c>
      <c r="N15" s="11">
        <v>32.510597968554215</v>
      </c>
      <c r="O15" s="11"/>
      <c r="P15" s="10" t="str">
        <f>name!D12</f>
        <v>33 Protective service occupations</v>
      </c>
      <c r="Q15" s="11">
        <v>10.575777046151515</v>
      </c>
      <c r="R15" s="11">
        <v>9.0609078767285816</v>
      </c>
      <c r="S15" s="345">
        <f t="shared" si="4"/>
        <v>-1.5148691694229335</v>
      </c>
      <c r="T15" s="345">
        <v>2.5569002962243479</v>
      </c>
      <c r="U15" s="345">
        <f t="shared" si="5"/>
        <v>1.0420311268014144</v>
      </c>
      <c r="V15" s="346">
        <f t="shared" si="6"/>
        <v>1.4540524795979115E-2</v>
      </c>
      <c r="X15" s="10" t="str">
        <f>name!B12</f>
        <v>Wholesale and retail trade</v>
      </c>
      <c r="Y15" s="11">
        <v>157.30799999999994</v>
      </c>
      <c r="Z15" s="11">
        <v>163.44300000000041</v>
      </c>
      <c r="AA15" s="345">
        <f t="shared" si="7"/>
        <v>6.1350000000004741</v>
      </c>
      <c r="AB15" s="11">
        <v>74.510927752223822</v>
      </c>
      <c r="AC15" s="345">
        <f t="shared" si="8"/>
        <v>80.645927752224296</v>
      </c>
      <c r="AD15" s="348">
        <f t="shared" si="9"/>
        <v>2.6187071549588659E-2</v>
      </c>
    </row>
    <row r="16" spans="1:30" x14ac:dyDescent="0.2">
      <c r="A16" s="10" t="str">
        <f>name!D13</f>
        <v>34 Culture, media and sports occupations</v>
      </c>
      <c r="B16" s="11">
        <f t="shared" si="2"/>
        <v>14.829533790654308</v>
      </c>
      <c r="C16" s="11">
        <f t="shared" si="2"/>
        <v>13.369016598404755</v>
      </c>
      <c r="D16" s="11">
        <f t="shared" si="2"/>
        <v>-1.4605171922495501</v>
      </c>
      <c r="E16" s="11">
        <f t="shared" si="2"/>
        <v>5.9261333606464275</v>
      </c>
      <c r="F16" s="11">
        <f t="shared" si="2"/>
        <v>4.4656161683968767</v>
      </c>
      <c r="G16" s="200">
        <f t="shared" si="3"/>
        <v>2.2666304220815725E-2</v>
      </c>
      <c r="H16" s="11"/>
      <c r="I16" s="10" t="str">
        <f>name!E12</f>
        <v>Elementary occupations</v>
      </c>
      <c r="J16" s="11">
        <v>109.83051987389275</v>
      </c>
      <c r="K16" s="11">
        <v>106.48081645020542</v>
      </c>
      <c r="L16" s="11">
        <v>-3.349703423687334</v>
      </c>
      <c r="M16" s="11">
        <v>51.465216820351522</v>
      </c>
      <c r="N16" s="11">
        <v>48.115513396664184</v>
      </c>
      <c r="O16" s="11"/>
      <c r="P16" s="10" t="str">
        <f>name!D13</f>
        <v>34 Culture, media and sports occupations</v>
      </c>
      <c r="Q16" s="11">
        <v>7.5010372651821138</v>
      </c>
      <c r="R16" s="11">
        <v>6.6032013732828592</v>
      </c>
      <c r="S16" s="345">
        <f t="shared" si="4"/>
        <v>-0.89783589189925461</v>
      </c>
      <c r="T16" s="345">
        <v>2.5476648644083557</v>
      </c>
      <c r="U16" s="345">
        <f t="shared" si="5"/>
        <v>1.6498289725091011</v>
      </c>
      <c r="V16" s="346">
        <f t="shared" si="6"/>
        <v>1.9684716579491779E-2</v>
      </c>
      <c r="X16" s="10" t="str">
        <f>name!B13</f>
        <v>Transport and storage</v>
      </c>
      <c r="Y16" s="11">
        <v>58.65999999999994</v>
      </c>
      <c r="Z16" s="11">
        <v>60.862000000000144</v>
      </c>
      <c r="AA16" s="345">
        <f t="shared" si="7"/>
        <v>2.2020000000002042</v>
      </c>
      <c r="AB16" s="11">
        <v>28.047979198347527</v>
      </c>
      <c r="AC16" s="345">
        <f t="shared" si="8"/>
        <v>30.249979198347731</v>
      </c>
      <c r="AD16" s="348">
        <f t="shared" si="9"/>
        <v>2.6394856619118112E-2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63.346903041106287</v>
      </c>
      <c r="C17" s="11">
        <f t="shared" si="10"/>
        <v>66.280470350227588</v>
      </c>
      <c r="D17" s="11">
        <f t="shared" si="10"/>
        <v>2.9335673091212908</v>
      </c>
      <c r="E17" s="11">
        <f t="shared" si="10"/>
        <v>29.145864211768043</v>
      </c>
      <c r="F17" s="11">
        <f t="shared" si="10"/>
        <v>32.079431520889329</v>
      </c>
      <c r="G17" s="200">
        <f t="shared" si="3"/>
        <v>2.5554691548351549E-2</v>
      </c>
      <c r="H17" s="11"/>
      <c r="O17" s="11"/>
      <c r="P17" s="10" t="str">
        <f>name!D14</f>
        <v>35 Business and public service associate professionals</v>
      </c>
      <c r="Q17" s="11">
        <v>34.46282550113704</v>
      </c>
      <c r="R17" s="11">
        <v>34.225302591725452</v>
      </c>
      <c r="S17" s="345">
        <f t="shared" si="4"/>
        <v>-0.23752290941158805</v>
      </c>
      <c r="T17" s="345">
        <v>13.003226347922521</v>
      </c>
      <c r="U17" s="345">
        <f t="shared" si="5"/>
        <v>12.765703438510933</v>
      </c>
      <c r="V17" s="346">
        <f t="shared" si="6"/>
        <v>2.1571610142574027E-2</v>
      </c>
      <c r="X17" s="10" t="str">
        <f>name!B14</f>
        <v>Accommodation and food</v>
      </c>
      <c r="Y17" s="11">
        <v>67.037000000000148</v>
      </c>
      <c r="Z17" s="11">
        <v>70.707999999999913</v>
      </c>
      <c r="AA17" s="345">
        <f t="shared" si="7"/>
        <v>3.6709999999997649</v>
      </c>
      <c r="AB17" s="11">
        <v>33.679023208938361</v>
      </c>
      <c r="AC17" s="345">
        <f t="shared" si="8"/>
        <v>37.350023208938126</v>
      </c>
      <c r="AD17" s="348">
        <f t="shared" si="9"/>
        <v>2.7508917967055568E-2</v>
      </c>
    </row>
    <row r="18" spans="1:30" x14ac:dyDescent="0.2">
      <c r="A18" s="10" t="str">
        <f>name!D15</f>
        <v>41 Administrative occupations</v>
      </c>
      <c r="B18" s="11">
        <f t="shared" si="10"/>
        <v>92.543540887184705</v>
      </c>
      <c r="C18" s="11">
        <f t="shared" si="10"/>
        <v>91.547617966482704</v>
      </c>
      <c r="D18" s="11">
        <f t="shared" si="10"/>
        <v>-0.9959229207019884</v>
      </c>
      <c r="E18" s="11">
        <f t="shared" si="10"/>
        <v>47.261858316629883</v>
      </c>
      <c r="F18" s="11">
        <f t="shared" si="10"/>
        <v>46.265935395927883</v>
      </c>
      <c r="G18" s="200">
        <f t="shared" si="3"/>
        <v>2.7886562923677083E-2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23.803591637999585</v>
      </c>
      <c r="R18" s="11">
        <v>27.105167163354427</v>
      </c>
      <c r="S18" s="345">
        <f t="shared" si="4"/>
        <v>3.301575525354842</v>
      </c>
      <c r="T18" s="345">
        <v>9.3461929324073765</v>
      </c>
      <c r="U18" s="345">
        <f t="shared" si="5"/>
        <v>12.647768457762218</v>
      </c>
      <c r="V18" s="346">
        <f t="shared" si="6"/>
        <v>2.2325549492056895E-2</v>
      </c>
      <c r="X18" s="10" t="str">
        <f>name!B15</f>
        <v>Media</v>
      </c>
      <c r="Y18" s="11">
        <v>3.9050000000000091</v>
      </c>
      <c r="Z18" s="11">
        <v>3.9010000000000034</v>
      </c>
      <c r="AA18" s="345">
        <f t="shared" si="7"/>
        <v>-4.0000000000057767E-3</v>
      </c>
      <c r="AB18" s="11">
        <v>1.839107736079501</v>
      </c>
      <c r="AC18" s="345">
        <f t="shared" si="8"/>
        <v>1.8351077360794952</v>
      </c>
      <c r="AD18" s="348">
        <f t="shared" si="9"/>
        <v>2.6061603117151444E-2</v>
      </c>
    </row>
    <row r="19" spans="1:30" x14ac:dyDescent="0.2">
      <c r="A19" s="10" t="str">
        <f>name!D16</f>
        <v>42 Secretarial and related occupations</v>
      </c>
      <c r="B19" s="11">
        <f t="shared" si="10"/>
        <v>20.643090177569665</v>
      </c>
      <c r="C19" s="11">
        <f t="shared" si="10"/>
        <v>14.321791085963207</v>
      </c>
      <c r="D19" s="11">
        <f t="shared" si="10"/>
        <v>-6.3212990916064609</v>
      </c>
      <c r="E19" s="11">
        <f t="shared" si="10"/>
        <v>9.2558232081196472</v>
      </c>
      <c r="F19" s="11">
        <f t="shared" si="10"/>
        <v>2.9345241165131868</v>
      </c>
      <c r="G19" s="200">
        <f t="shared" si="3"/>
        <v>2.5003573972998128E-2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1.3889275561583079</v>
      </c>
      <c r="K19" s="11">
        <f t="array" ref="K19:K27">MMULT(aggregation!$B$13:$AA$21,C36:C61)</f>
        <v>2.1172203279023329</v>
      </c>
      <c r="L19" s="11">
        <f t="array" ref="L19:L27">MMULT(aggregation!$B$13:$AA$21,D36:D61)</f>
        <v>0.72829277174402485</v>
      </c>
      <c r="M19" s="11">
        <f t="array" ref="M19:M27">MMULT(aggregation!$B$13:$AA$21,E36:E61)</f>
        <v>0.90418855361485329</v>
      </c>
      <c r="N19" s="11">
        <f t="array" ref="N19:N27">MMULT(aggregation!$B$13:$AA$21,F36:F61)</f>
        <v>1.6324813253588781</v>
      </c>
      <c r="O19" s="11"/>
      <c r="P19" s="10" t="str">
        <f>name!D16</f>
        <v>42 Secretarial and related occupations</v>
      </c>
      <c r="Q19" s="11">
        <v>1.4202785709121848</v>
      </c>
      <c r="R19" s="11">
        <v>1.4489110801131861</v>
      </c>
      <c r="S19" s="345">
        <f t="shared" si="4"/>
        <v>2.8632509201001355E-2</v>
      </c>
      <c r="T19" s="345">
        <v>0.42348122638060298</v>
      </c>
      <c r="U19" s="345">
        <f t="shared" si="5"/>
        <v>0.45211373558160434</v>
      </c>
      <c r="V19" s="346">
        <f t="shared" si="6"/>
        <v>1.7549129531101215E-2</v>
      </c>
      <c r="X19" s="10" t="str">
        <f>name!B16</f>
        <v>Information technology</v>
      </c>
      <c r="Y19" s="11">
        <v>24.986999999999998</v>
      </c>
      <c r="Z19" s="11">
        <v>28.340999999999983</v>
      </c>
      <c r="AA19" s="345">
        <f t="shared" si="7"/>
        <v>3.353999999999985</v>
      </c>
      <c r="AB19" s="11">
        <v>11.414519221834137</v>
      </c>
      <c r="AC19" s="345">
        <f t="shared" si="8"/>
        <v>14.768519221834122</v>
      </c>
      <c r="AD19" s="348">
        <f t="shared" si="9"/>
        <v>2.5400896576112109E-2</v>
      </c>
    </row>
    <row r="20" spans="1:30" x14ac:dyDescent="0.2">
      <c r="A20" s="10" t="str">
        <f>name!D17</f>
        <v>51 Skilled agricultural and related trades</v>
      </c>
      <c r="B20" s="11">
        <f t="shared" si="10"/>
        <v>13.999791318669212</v>
      </c>
      <c r="C20" s="11">
        <f t="shared" si="10"/>
        <v>13.374401848288356</v>
      </c>
      <c r="D20" s="11">
        <f t="shared" si="10"/>
        <v>-0.62538947038085724</v>
      </c>
      <c r="E20" s="11">
        <f t="shared" si="10"/>
        <v>7.2863075679845437</v>
      </c>
      <c r="F20" s="11">
        <f t="shared" si="10"/>
        <v>6.6609180976036875</v>
      </c>
      <c r="G20" s="200">
        <f t="shared" si="3"/>
        <v>2.8327936050462466E-2</v>
      </c>
      <c r="H20" s="11"/>
      <c r="I20" s="11" t="str">
        <f t="shared" si="11"/>
        <v>Professional occupations</v>
      </c>
      <c r="J20" s="11">
        <v>10.472695298820712</v>
      </c>
      <c r="K20" s="11">
        <v>15.942240760340908</v>
      </c>
      <c r="L20" s="11">
        <v>5.4695454615201955</v>
      </c>
      <c r="M20" s="11">
        <v>5.852240356232004</v>
      </c>
      <c r="N20" s="11">
        <v>11.3217858177522</v>
      </c>
      <c r="O20" s="11"/>
      <c r="P20" s="10" t="str">
        <f>name!D17</f>
        <v>51 Skilled agricultural and related trades</v>
      </c>
      <c r="Q20" s="11">
        <v>10.835506768519364</v>
      </c>
      <c r="R20" s="11">
        <v>9.7807690229379425</v>
      </c>
      <c r="S20" s="345">
        <f t="shared" si="4"/>
        <v>-1.0547377455814217</v>
      </c>
      <c r="T20" s="345">
        <v>4.9560859984811545</v>
      </c>
      <c r="U20" s="345">
        <f t="shared" si="5"/>
        <v>3.9013482528997327</v>
      </c>
      <c r="V20" s="346">
        <f t="shared" si="6"/>
        <v>2.5427862835677217E-2</v>
      </c>
      <c r="X20" s="10" t="str">
        <f>name!B17</f>
        <v>Finance and insurance</v>
      </c>
      <c r="Y20" s="11">
        <v>16.35099999999996</v>
      </c>
      <c r="Z20" s="11">
        <v>15.02799999999996</v>
      </c>
      <c r="AA20" s="345">
        <f t="shared" si="7"/>
        <v>-1.3230000000000004</v>
      </c>
      <c r="AB20" s="11">
        <v>7.6539235105944146</v>
      </c>
      <c r="AC20" s="345">
        <f t="shared" si="8"/>
        <v>6.3309235105944142</v>
      </c>
      <c r="AD20" s="348">
        <f t="shared" si="9"/>
        <v>2.5928435357228219E-2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39.650021356656488</v>
      </c>
      <c r="C21" s="11">
        <f t="shared" si="10"/>
        <v>35.52751190285926</v>
      </c>
      <c r="D21" s="11">
        <f t="shared" si="10"/>
        <v>-4.1225094537972264</v>
      </c>
      <c r="E21" s="11">
        <f t="shared" si="10"/>
        <v>14.117063735251646</v>
      </c>
      <c r="F21" s="11">
        <f t="shared" si="10"/>
        <v>9.9945542814544197</v>
      </c>
      <c r="G21" s="200">
        <f t="shared" si="3"/>
        <v>2.0512208174969571E-2</v>
      </c>
      <c r="H21" s="11"/>
      <c r="I21" s="11" t="str">
        <f t="shared" si="11"/>
        <v>Associate professional occupations</v>
      </c>
      <c r="J21" s="11">
        <v>1.3726166777726811</v>
      </c>
      <c r="K21" s="11">
        <v>2.3577502453664207</v>
      </c>
      <c r="L21" s="11">
        <v>0.98513356759373949</v>
      </c>
      <c r="M21" s="11">
        <v>0.85244629851265963</v>
      </c>
      <c r="N21" s="11">
        <v>1.8375798661063991</v>
      </c>
      <c r="O21" s="11"/>
      <c r="P21" s="10" t="str">
        <f>name!D18</f>
        <v>52 Skilled metal, electrical and electronic trades</v>
      </c>
      <c r="Q21" s="11">
        <v>38.841840659716269</v>
      </c>
      <c r="R21" s="11">
        <v>33.865802444544457</v>
      </c>
      <c r="S21" s="345">
        <f t="shared" si="4"/>
        <v>-4.9760382151718119</v>
      </c>
      <c r="T21" s="345">
        <v>13.347804397589616</v>
      </c>
      <c r="U21" s="345">
        <f t="shared" si="5"/>
        <v>8.3717661824178045</v>
      </c>
      <c r="V21" s="346">
        <f t="shared" si="6"/>
        <v>1.9887579217957363E-2</v>
      </c>
      <c r="X21" s="10" t="str">
        <f>name!B18</f>
        <v>Real estate</v>
      </c>
      <c r="Y21" s="11">
        <v>18.449999999999982</v>
      </c>
      <c r="Z21" s="11">
        <v>19.136000000000013</v>
      </c>
      <c r="AA21" s="345">
        <f t="shared" si="7"/>
        <v>0.68600000000003192</v>
      </c>
      <c r="AB21" s="11">
        <v>8.777649355517898</v>
      </c>
      <c r="AC21" s="345">
        <f t="shared" si="8"/>
        <v>9.46364935551793</v>
      </c>
      <c r="AD21" s="348">
        <f t="shared" si="9"/>
        <v>2.6284063866563789E-2</v>
      </c>
    </row>
    <row r="22" spans="1:30" x14ac:dyDescent="0.2">
      <c r="A22" s="10" t="str">
        <f>name!D19</f>
        <v>53 Skilled construction and building trades</v>
      </c>
      <c r="B22" s="11">
        <f t="shared" si="10"/>
        <v>23.404106802343456</v>
      </c>
      <c r="C22" s="11">
        <f t="shared" si="10"/>
        <v>19.567736789990914</v>
      </c>
      <c r="D22" s="11">
        <f t="shared" si="10"/>
        <v>-3.8363700123525462</v>
      </c>
      <c r="E22" s="11">
        <f t="shared" si="10"/>
        <v>8.8854718568880511</v>
      </c>
      <c r="F22" s="11">
        <f t="shared" si="10"/>
        <v>5.0491018445355049</v>
      </c>
      <c r="G22" s="200">
        <f t="shared" si="3"/>
        <v>2.1687359978542986E-2</v>
      </c>
      <c r="H22" s="11"/>
      <c r="I22" s="11" t="str">
        <f t="shared" si="11"/>
        <v>Administrative and secretarial occupations</v>
      </c>
      <c r="J22" s="11">
        <v>0.47787847365503183</v>
      </c>
      <c r="K22" s="11">
        <v>0.91282455111291882</v>
      </c>
      <c r="L22" s="11">
        <v>0.43494607745788705</v>
      </c>
      <c r="M22" s="11">
        <v>0.3459841006390173</v>
      </c>
      <c r="N22" s="11">
        <v>0.78093017809690435</v>
      </c>
      <c r="O22" s="11"/>
      <c r="P22" s="10" t="str">
        <f>name!D19</f>
        <v>53 Skilled construction and building trades</v>
      </c>
      <c r="Q22" s="11">
        <v>23.081521143098918</v>
      </c>
      <c r="R22" s="11">
        <v>19.401401131375287</v>
      </c>
      <c r="S22" s="345">
        <f t="shared" si="4"/>
        <v>-3.6801200117236306</v>
      </c>
      <c r="T22" s="345">
        <v>8.7948327746661867</v>
      </c>
      <c r="U22" s="345">
        <f t="shared" si="5"/>
        <v>5.1147127629425562</v>
      </c>
      <c r="V22" s="346">
        <f t="shared" si="6"/>
        <v>2.1755413900636844E-2</v>
      </c>
      <c r="X22" s="10" t="str">
        <f>name!B19</f>
        <v>Professional services</v>
      </c>
      <c r="Y22" s="11">
        <v>91.995000000000132</v>
      </c>
      <c r="Z22" s="11">
        <v>100.00899999999992</v>
      </c>
      <c r="AA22" s="345">
        <f t="shared" si="7"/>
        <v>8.0139999999997826</v>
      </c>
      <c r="AB22" s="11">
        <v>47.094785662183192</v>
      </c>
      <c r="AC22" s="345">
        <f t="shared" si="8"/>
        <v>55.108785662182974</v>
      </c>
      <c r="AD22" s="348">
        <f t="shared" si="9"/>
        <v>2.7942291850143741E-2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17.389660617530627</v>
      </c>
      <c r="C23" s="11">
        <f t="shared" si="10"/>
        <v>15.951323833852799</v>
      </c>
      <c r="D23" s="11">
        <f t="shared" si="10"/>
        <v>-1.4383367836778305</v>
      </c>
      <c r="E23" s="11">
        <f t="shared" si="10"/>
        <v>7.1143862041468156</v>
      </c>
      <c r="F23" s="11">
        <f t="shared" si="10"/>
        <v>5.6760494204689849</v>
      </c>
      <c r="G23" s="200">
        <f t="shared" si="3"/>
        <v>2.3127553104983267E-2</v>
      </c>
      <c r="H23" s="11"/>
      <c r="I23" s="11" t="str">
        <f t="shared" si="11"/>
        <v>Skilled trades occupations</v>
      </c>
      <c r="J23" s="11">
        <v>0.14119265624576605</v>
      </c>
      <c r="K23" s="11">
        <v>0.26287008166347381</v>
      </c>
      <c r="L23" s="11">
        <v>0.12167742541770782</v>
      </c>
      <c r="M23" s="11">
        <v>9.912379882205849E-2</v>
      </c>
      <c r="N23" s="11">
        <v>0.22080122423976634</v>
      </c>
      <c r="O23" s="11"/>
      <c r="P23" s="10" t="str">
        <f>name!D20</f>
        <v>54 Textiles, printing and other skilled trades</v>
      </c>
      <c r="Q23" s="11">
        <v>9.4448619544184531</v>
      </c>
      <c r="R23" s="11">
        <v>8.8051646767794391</v>
      </c>
      <c r="S23" s="345">
        <f t="shared" si="4"/>
        <v>-0.63969727763901396</v>
      </c>
      <c r="T23" s="345">
        <v>2.9350230234019552</v>
      </c>
      <c r="U23" s="345">
        <f t="shared" si="5"/>
        <v>2.2953257457629412</v>
      </c>
      <c r="V23" s="346">
        <f t="shared" si="6"/>
        <v>1.8203845669835461E-2</v>
      </c>
      <c r="X23" s="10" t="str">
        <f>name!B20</f>
        <v>Support services</v>
      </c>
      <c r="Y23" s="11">
        <v>82.903000000000219</v>
      </c>
      <c r="Z23" s="11">
        <v>93.546999999999898</v>
      </c>
      <c r="AA23" s="345">
        <f t="shared" si="7"/>
        <v>10.643999999999679</v>
      </c>
      <c r="AB23" s="11">
        <v>41.301362719888061</v>
      </c>
      <c r="AC23" s="345">
        <f t="shared" si="8"/>
        <v>51.94536271988774</v>
      </c>
      <c r="AD23" s="348">
        <f t="shared" si="9"/>
        <v>2.7316918207811236E-2</v>
      </c>
    </row>
    <row r="24" spans="1:30" x14ac:dyDescent="0.2">
      <c r="A24" s="10" t="str">
        <f>name!D21</f>
        <v>61 Caring personal service occupations</v>
      </c>
      <c r="B24" s="11">
        <f t="shared" si="10"/>
        <v>92.499409335332572</v>
      </c>
      <c r="C24" s="11">
        <f t="shared" si="10"/>
        <v>103.20094737774028</v>
      </c>
      <c r="D24" s="11">
        <f t="shared" si="10"/>
        <v>10.701538042407719</v>
      </c>
      <c r="E24" s="11">
        <f t="shared" si="10"/>
        <v>54.477259656306423</v>
      </c>
      <c r="F24" s="11">
        <f t="shared" si="10"/>
        <v>65.178797698714135</v>
      </c>
      <c r="G24" s="200">
        <f t="shared" si="3"/>
        <v>3.1352904696076767E-2</v>
      </c>
      <c r="H24" s="11"/>
      <c r="I24" s="11" t="str">
        <f t="shared" si="11"/>
        <v>Caring, leisure and other service occupations</v>
      </c>
      <c r="J24" s="11">
        <v>8.5516080454781762E-2</v>
      </c>
      <c r="K24" s="11">
        <v>0.17879997007632939</v>
      </c>
      <c r="L24" s="11">
        <v>9.3283889621547614E-2</v>
      </c>
      <c r="M24" s="11">
        <v>6.7644972272106335E-2</v>
      </c>
      <c r="N24" s="11">
        <v>0.16092886189365394</v>
      </c>
      <c r="O24" s="11"/>
      <c r="P24" s="10" t="str">
        <f>name!D21</f>
        <v>61 Caring personal service occupations</v>
      </c>
      <c r="Q24" s="11">
        <v>14.147823882252032</v>
      </c>
      <c r="R24" s="11">
        <v>19.799817056445004</v>
      </c>
      <c r="S24" s="345">
        <f t="shared" si="4"/>
        <v>5.6519931741929721</v>
      </c>
      <c r="T24" s="345">
        <v>7.6744987560834348</v>
      </c>
      <c r="U24" s="345">
        <f t="shared" si="5"/>
        <v>13.326491930276408</v>
      </c>
      <c r="V24" s="346">
        <f t="shared" si="6"/>
        <v>2.931291462911223E-2</v>
      </c>
      <c r="X24" s="10" t="str">
        <f>name!B21</f>
        <v>Public admin. and defence</v>
      </c>
      <c r="Y24" s="11">
        <v>43.204000000000022</v>
      </c>
      <c r="Z24" s="11">
        <v>47.69200000000005</v>
      </c>
      <c r="AA24" s="345">
        <f t="shared" si="7"/>
        <v>4.488000000000028</v>
      </c>
      <c r="AB24" s="11">
        <v>21.853971493897223</v>
      </c>
      <c r="AC24" s="345">
        <f t="shared" si="8"/>
        <v>26.341971493897251</v>
      </c>
      <c r="AD24" s="348">
        <f t="shared" si="9"/>
        <v>2.7665485156154634E-2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26.109267241948672</v>
      </c>
      <c r="C25" s="11">
        <f t="shared" si="10"/>
        <v>24.613523356580664</v>
      </c>
      <c r="D25" s="11">
        <f t="shared" si="10"/>
        <v>-1.4957438853680101</v>
      </c>
      <c r="E25" s="11">
        <f t="shared" si="10"/>
        <v>12.394561910479311</v>
      </c>
      <c r="F25" s="11">
        <f t="shared" si="10"/>
        <v>10.898818025111302</v>
      </c>
      <c r="G25" s="200">
        <f t="shared" si="3"/>
        <v>2.6236087567632405E-2</v>
      </c>
      <c r="H25" s="11"/>
      <c r="I25" s="11" t="str">
        <f t="shared" si="11"/>
        <v>Sales and customer service occupations</v>
      </c>
      <c r="J25" s="11">
        <v>0.1882102046407457</v>
      </c>
      <c r="K25" s="11">
        <v>0.32648681027061222</v>
      </c>
      <c r="L25" s="11">
        <v>0.13827660562986654</v>
      </c>
      <c r="M25" s="11">
        <v>0.11201174552787509</v>
      </c>
      <c r="N25" s="11">
        <v>0.25028835115774162</v>
      </c>
      <c r="O25" s="11"/>
      <c r="P25" s="10" t="str">
        <f>name!D22</f>
        <v>62 Leisure, travel and related personal service occupations</v>
      </c>
      <c r="Q25" s="11">
        <v>7.5168025895556783</v>
      </c>
      <c r="R25" s="11">
        <v>7.6726077122192731</v>
      </c>
      <c r="S25" s="345">
        <f t="shared" si="4"/>
        <v>0.15580512266359481</v>
      </c>
      <c r="T25" s="345">
        <v>3.141963983782599</v>
      </c>
      <c r="U25" s="345">
        <f t="shared" si="5"/>
        <v>3.2977691064461938</v>
      </c>
      <c r="V25" s="346">
        <f t="shared" si="6"/>
        <v>2.3555949737747106E-2</v>
      </c>
      <c r="X25" s="10" t="str">
        <f>name!B22</f>
        <v>Education</v>
      </c>
      <c r="Y25" s="11">
        <v>95.377000000000137</v>
      </c>
      <c r="Z25" s="11">
        <v>93.453000000000173</v>
      </c>
      <c r="AA25" s="345">
        <f t="shared" si="7"/>
        <v>-1.923999999999964</v>
      </c>
      <c r="AB25" s="11">
        <v>48.574438173501164</v>
      </c>
      <c r="AC25" s="345">
        <f t="shared" si="8"/>
        <v>46.6504381735012</v>
      </c>
      <c r="AD25" s="348">
        <f t="shared" si="9"/>
        <v>2.7822585461974914E-2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1.1637059273052088</v>
      </c>
      <c r="C26" s="11">
        <f t="shared" si="10"/>
        <v>1.0120810793319974</v>
      </c>
      <c r="D26" s="11">
        <f t="shared" si="10"/>
        <v>-0.15162484797321152</v>
      </c>
      <c r="E26" s="11">
        <f t="shared" si="10"/>
        <v>0.43790878989503229</v>
      </c>
      <c r="F26" s="11">
        <f t="shared" si="10"/>
        <v>0.28628394192182072</v>
      </c>
      <c r="G26" s="200">
        <f t="shared" si="3"/>
        <v>2.1521833900073117E-2</v>
      </c>
      <c r="H26" s="11"/>
      <c r="I26" s="11" t="str">
        <f t="shared" si="11"/>
        <v>Process, plant and machine operatives</v>
      </c>
      <c r="J26" s="11">
        <v>0.13620598434892078</v>
      </c>
      <c r="K26" s="11">
        <v>0.32785368264976755</v>
      </c>
      <c r="L26" s="11">
        <v>0.19164769830084677</v>
      </c>
      <c r="M26" s="11">
        <v>0.1299964956609975</v>
      </c>
      <c r="N26" s="11">
        <v>0.32164419396184429</v>
      </c>
      <c r="O26" s="11"/>
      <c r="P26" s="10" t="str">
        <f>name!D23</f>
        <v>63 Community and civil enforcement occupations</v>
      </c>
      <c r="Q26" s="11">
        <v>0.94022760588170984</v>
      </c>
      <c r="R26" s="11">
        <v>0.7153639555200898</v>
      </c>
      <c r="S26" s="345">
        <f t="shared" si="4"/>
        <v>-0.22486365036162004</v>
      </c>
      <c r="T26" s="345">
        <v>0.26669593115905682</v>
      </c>
      <c r="U26" s="345">
        <f t="shared" si="5"/>
        <v>4.1832280797436783E-2</v>
      </c>
      <c r="V26" s="346">
        <f t="shared" si="6"/>
        <v>1.6786529267261097E-2</v>
      </c>
      <c r="X26" s="10" t="str">
        <f>name!B23</f>
        <v>Health and social work</v>
      </c>
      <c r="Y26" s="11">
        <v>137.0740000000001</v>
      </c>
      <c r="Z26" s="11">
        <v>155.48500000000007</v>
      </c>
      <c r="AA26" s="345">
        <f t="shared" si="7"/>
        <v>18.410999999999973</v>
      </c>
      <c r="AB26" s="11">
        <v>81.297192234273837</v>
      </c>
      <c r="AC26" s="345">
        <f t="shared" si="8"/>
        <v>99.70819223427381</v>
      </c>
      <c r="AD26" s="348">
        <f t="shared" si="9"/>
        <v>3.1531949663945458E-2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69.065545590006948</v>
      </c>
      <c r="C27" s="11">
        <f t="shared" si="12"/>
        <v>65.174568920383763</v>
      </c>
      <c r="D27" s="11">
        <f t="shared" si="12"/>
        <v>-3.8909766696231971</v>
      </c>
      <c r="E27" s="11">
        <f t="shared" si="12"/>
        <v>31.309968054079583</v>
      </c>
      <c r="F27" s="11">
        <f t="shared" si="12"/>
        <v>27.418991384456383</v>
      </c>
      <c r="G27" s="200">
        <f t="shared" si="3"/>
        <v>2.5237356720519299E-2</v>
      </c>
      <c r="H27" s="11"/>
      <c r="I27" s="11" t="str">
        <f t="shared" si="11"/>
        <v>Elementary occupations</v>
      </c>
      <c r="J27" s="11">
        <v>6.4791096617392629E-2</v>
      </c>
      <c r="K27" s="11">
        <v>0.11344404953684958</v>
      </c>
      <c r="L27" s="11">
        <v>4.8652952919456961E-2</v>
      </c>
      <c r="M27" s="11">
        <v>4.5585292904088762E-2</v>
      </c>
      <c r="N27" s="11">
        <v>9.423824582354573E-2</v>
      </c>
      <c r="O27" s="11"/>
      <c r="P27" s="10" t="str">
        <f>name!D24</f>
        <v>71 Sales occupations</v>
      </c>
      <c r="Q27" s="11">
        <v>26.476381413488152</v>
      </c>
      <c r="R27" s="11">
        <v>25.569132739389257</v>
      </c>
      <c r="S27" s="345">
        <f t="shared" si="4"/>
        <v>-0.90724867409889498</v>
      </c>
      <c r="T27" s="345">
        <v>8.5147166644115906</v>
      </c>
      <c r="U27" s="345">
        <f t="shared" si="5"/>
        <v>7.6074679903126956</v>
      </c>
      <c r="V27" s="346">
        <f t="shared" si="6"/>
        <v>1.8763232748694403E-2</v>
      </c>
      <c r="X27" s="10" t="str">
        <f>name!B24</f>
        <v>Arts and entertainment</v>
      </c>
      <c r="Y27" s="11">
        <v>26.521999999999988</v>
      </c>
      <c r="Z27" s="11">
        <v>25.28799999999999</v>
      </c>
      <c r="AA27" s="345">
        <f t="shared" si="7"/>
        <v>-1.2339999999999982</v>
      </c>
      <c r="AB27" s="11">
        <v>12.305598252419136</v>
      </c>
      <c r="AC27" s="345">
        <f t="shared" si="8"/>
        <v>11.071598252419138</v>
      </c>
      <c r="AD27" s="348">
        <f t="shared" si="9"/>
        <v>2.5736044874660635E-2</v>
      </c>
    </row>
    <row r="28" spans="1:30" x14ac:dyDescent="0.2">
      <c r="A28" s="10" t="str">
        <f>name!D25</f>
        <v>72 Customer service occupations</v>
      </c>
      <c r="B28" s="11">
        <f t="shared" si="12"/>
        <v>17.546125937333969</v>
      </c>
      <c r="C28" s="11">
        <f t="shared" si="12"/>
        <v>21.045945790248755</v>
      </c>
      <c r="D28" s="11">
        <f t="shared" si="12"/>
        <v>3.4998198529147837</v>
      </c>
      <c r="E28" s="11">
        <f t="shared" si="12"/>
        <v>9.145977555596783</v>
      </c>
      <c r="F28" s="11">
        <f t="shared" si="12"/>
        <v>12.645797408511564</v>
      </c>
      <c r="G28" s="200">
        <f t="shared" si="3"/>
        <v>2.8363776616321612E-2</v>
      </c>
      <c r="H28" s="11"/>
      <c r="O28" s="11"/>
      <c r="P28" s="10" t="str">
        <f>name!D25</f>
        <v>72 Customer service occupations</v>
      </c>
      <c r="Q28" s="11">
        <v>5.7596006238145714</v>
      </c>
      <c r="R28" s="11">
        <v>7.963584980584808</v>
      </c>
      <c r="S28" s="345">
        <f t="shared" si="4"/>
        <v>2.2039843567702366</v>
      </c>
      <c r="T28" s="345">
        <v>2.4246423576950078</v>
      </c>
      <c r="U28" s="345">
        <f t="shared" si="5"/>
        <v>4.6286267144652449</v>
      </c>
      <c r="V28" s="346">
        <f t="shared" si="6"/>
        <v>2.3699307823220606E-2</v>
      </c>
      <c r="X28" s="10" t="str">
        <f>name!B25</f>
        <v>Other services</v>
      </c>
      <c r="Y28" s="11">
        <v>30.182999999999979</v>
      </c>
      <c r="Z28" s="11">
        <v>28.333999999999943</v>
      </c>
      <c r="AA28" s="345">
        <f t="shared" si="7"/>
        <v>-1.8490000000000357</v>
      </c>
      <c r="AB28" s="11">
        <v>14.167473557513757</v>
      </c>
      <c r="AC28" s="345">
        <f t="shared" si="8"/>
        <v>12.318473557513721</v>
      </c>
      <c r="AD28" s="348">
        <f t="shared" si="9"/>
        <v>2.5988258059857827E-2</v>
      </c>
    </row>
    <row r="29" spans="1:30" x14ac:dyDescent="0.2">
      <c r="A29" s="10" t="str">
        <f>name!D26</f>
        <v>81 Process, plant and machine operatives</v>
      </c>
      <c r="B29" s="11">
        <f t="shared" si="12"/>
        <v>37.984281201137904</v>
      </c>
      <c r="C29" s="11">
        <f t="shared" si="12"/>
        <v>36.138003274209979</v>
      </c>
      <c r="D29" s="11">
        <f t="shared" si="12"/>
        <v>-1.8462779269279261</v>
      </c>
      <c r="E29" s="11">
        <f t="shared" si="12"/>
        <v>15.02578607129009</v>
      </c>
      <c r="F29" s="11">
        <f t="shared" si="12"/>
        <v>13.179508144362163</v>
      </c>
      <c r="G29" s="200">
        <f t="shared" si="3"/>
        <v>2.2469345124342732E-2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28.924302994577946</v>
      </c>
      <c r="R29" s="11">
        <v>25.329390973020047</v>
      </c>
      <c r="S29" s="345">
        <f t="shared" si="4"/>
        <v>-3.5949120215578994</v>
      </c>
      <c r="T29" s="345">
        <v>10.016149895264961</v>
      </c>
      <c r="U29" s="345">
        <f t="shared" si="5"/>
        <v>6.4212378737070619</v>
      </c>
      <c r="V29" s="346">
        <f t="shared" si="6"/>
        <v>2.0021219286622705E-2</v>
      </c>
      <c r="X29" s="231" t="str">
        <f>name!B3</f>
        <v>All industries</v>
      </c>
      <c r="Y29" s="34">
        <f>SUM(Y7:Y28)</f>
        <v>1086.2270000000005</v>
      </c>
      <c r="Z29" s="34">
        <f>SUM(Z7:Z28)</f>
        <v>1129.49</v>
      </c>
      <c r="AA29" s="349">
        <f t="shared" si="7"/>
        <v>43.262999999999465</v>
      </c>
      <c r="AB29" s="34">
        <f>SUM(AB7:AB28)</f>
        <v>528.02732271586092</v>
      </c>
      <c r="AC29" s="349">
        <f t="shared" si="8"/>
        <v>571.29032271586038</v>
      </c>
      <c r="AD29" s="350">
        <f t="shared" si="9"/>
        <v>2.6762718016234643E-2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42.365304308667575</v>
      </c>
      <c r="C30" s="11">
        <f t="shared" si="12"/>
        <v>39.947865728988383</v>
      </c>
      <c r="D30" s="11">
        <f t="shared" si="12"/>
        <v>-2.417438579679192</v>
      </c>
      <c r="E30" s="11">
        <f t="shared" si="12"/>
        <v>21.748528403871244</v>
      </c>
      <c r="F30" s="11">
        <f t="shared" si="12"/>
        <v>19.331089824192052</v>
      </c>
      <c r="G30" s="200">
        <f t="shared" si="3"/>
        <v>2.8007052203776306E-2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11.816530327828415</v>
      </c>
      <c r="K30" s="11">
        <f t="array" ref="K30:K38">MMULT(aggregation!$B$13:$AA$21,C65:C90)</f>
        <v>17.413852316569024</v>
      </c>
      <c r="L30" s="11">
        <f t="array" ref="L30:L38">MMULT(aggregation!$B$13:$AA$21,D65:D90)</f>
        <v>5.5973219887406103</v>
      </c>
      <c r="M30" s="11">
        <f t="array" ref="M30:M38">MMULT(aggregation!$B$13:$AA$21,E65:E90)</f>
        <v>7.4064728922473098</v>
      </c>
      <c r="N30" s="11">
        <f t="array" ref="N30:N38">MMULT(aggregation!$B$13:$AA$21,F65:F90)</f>
        <v>13.003794880987918</v>
      </c>
      <c r="O30" s="11"/>
      <c r="P30" s="10" t="str">
        <f>name!D27</f>
        <v>82 Transport and mobile machine drivers and operatives</v>
      </c>
      <c r="Q30" s="11">
        <v>40.197550932397597</v>
      </c>
      <c r="R30" s="11">
        <v>37.070765572664868</v>
      </c>
      <c r="S30" s="345">
        <f t="shared" si="4"/>
        <v>-3.1267853597327289</v>
      </c>
      <c r="T30" s="345">
        <v>20.099105661280422</v>
      </c>
      <c r="U30" s="345">
        <f t="shared" si="5"/>
        <v>16.972320301547693</v>
      </c>
      <c r="V30" s="346">
        <f t="shared" si="6"/>
        <v>2.7400034146210617E-2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19.005261285826307</v>
      </c>
      <c r="C31" s="11">
        <f t="shared" si="12"/>
        <v>35.184807080007808</v>
      </c>
      <c r="D31" s="11">
        <f t="shared" si="12"/>
        <v>16.179545794181497</v>
      </c>
      <c r="E31" s="11">
        <f t="shared" si="12"/>
        <v>15.238391527039846</v>
      </c>
      <c r="F31" s="11">
        <f t="shared" si="12"/>
        <v>31.417937321221345</v>
      </c>
      <c r="G31" s="200">
        <f t="shared" si="3"/>
        <v>4.0032911687421402E-2</v>
      </c>
      <c r="H31" s="11"/>
      <c r="I31" s="11" t="str">
        <f>I20</f>
        <v>Professional occupations</v>
      </c>
      <c r="J31" s="11">
        <v>54.322870921974577</v>
      </c>
      <c r="K31" s="11">
        <v>80.219394224696885</v>
      </c>
      <c r="L31" s="11">
        <v>25.896523302722301</v>
      </c>
      <c r="M31" s="11">
        <v>30.643611403870711</v>
      </c>
      <c r="N31" s="11">
        <v>56.540134706593008</v>
      </c>
      <c r="O31" s="11"/>
      <c r="P31" s="10" t="str">
        <f>name!D28</f>
        <v>91 Elementary trades and related occupations</v>
      </c>
      <c r="Q31" s="11">
        <v>14.604376882758686</v>
      </c>
      <c r="R31" s="11">
        <v>19.914571894624434</v>
      </c>
      <c r="S31" s="345">
        <f t="shared" si="4"/>
        <v>5.3101950118657477</v>
      </c>
      <c r="T31" s="345">
        <v>6.390538305917719</v>
      </c>
      <c r="U31" s="345">
        <f t="shared" si="5"/>
        <v>11.700733317783467</v>
      </c>
      <c r="V31" s="346">
        <f t="shared" si="6"/>
        <v>2.4492396448882126E-2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90.825258588066447</v>
      </c>
      <c r="C32" s="11">
        <f t="shared" si="12"/>
        <v>71.296009370197623</v>
      </c>
      <c r="D32" s="11">
        <f t="shared" si="12"/>
        <v>-19.529249217868831</v>
      </c>
      <c r="E32" s="11">
        <f t="shared" si="12"/>
        <v>36.226825293311677</v>
      </c>
      <c r="F32" s="11">
        <f t="shared" si="12"/>
        <v>16.697576075442843</v>
      </c>
      <c r="G32" s="200">
        <f t="shared" ref="G32" si="13">IF(B32&gt;0,(1+(E32/B32))^(1/($C$6-$B$6))-1,0)</f>
        <v>2.262956253394055E-2</v>
      </c>
      <c r="H32" s="11"/>
      <c r="I32" s="11" t="str">
        <f>I21</f>
        <v>Associate professional occupations</v>
      </c>
      <c r="J32" s="11">
        <v>14.733735878898671</v>
      </c>
      <c r="K32" s="11">
        <v>24.989835241263194</v>
      </c>
      <c r="L32" s="11">
        <v>10.256099362364523</v>
      </c>
      <c r="M32" s="11">
        <v>9.2182792267293276</v>
      </c>
      <c r="N32" s="11">
        <v>19.474378589093853</v>
      </c>
      <c r="O32" s="11"/>
      <c r="P32" s="10" t="str">
        <f>name!D29</f>
        <v>92 Elementary administration and service occupations</v>
      </c>
      <c r="Q32" s="11">
        <v>44.989684567046595</v>
      </c>
      <c r="R32" s="11">
        <v>39.26182108842697</v>
      </c>
      <c r="S32" s="345">
        <f t="shared" ref="S32" si="14">R32-Q32</f>
        <v>-5.727863478619625</v>
      </c>
      <c r="T32" s="345">
        <v>16.51389677957043</v>
      </c>
      <c r="U32" s="345">
        <f>SUM(S32:T32)</f>
        <v>10.786033300950805</v>
      </c>
      <c r="V32" s="346">
        <f t="shared" ref="V32" si="15">IF(Q32&gt;0,(1+(T32/Q32))^(1/($C$6-$B$6))-1,0)</f>
        <v>2.1062901459879102E-2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1086.2270000000005</v>
      </c>
      <c r="C33" s="11">
        <f>SUM(C62,C91,C120,C149,C178,C207,C236,C265,C294)</f>
        <v>1129.4900000000005</v>
      </c>
      <c r="D33" s="11">
        <f t="shared" si="12"/>
        <v>43.262999999999693</v>
      </c>
      <c r="E33" s="11">
        <f t="shared" si="12"/>
        <v>528.02732271586103</v>
      </c>
      <c r="F33" s="11">
        <f t="shared" si="12"/>
        <v>571.29032271586061</v>
      </c>
      <c r="G33" s="200">
        <f t="shared" si="3"/>
        <v>2.6762718016234643E-2</v>
      </c>
      <c r="H33" s="11"/>
      <c r="I33" s="11" t="str">
        <f>I22</f>
        <v>Administrative and secretarial occupations</v>
      </c>
      <c r="J33" s="11">
        <v>6.1760112576828119</v>
      </c>
      <c r="K33" s="11">
        <v>11.445993154177692</v>
      </c>
      <c r="L33" s="11">
        <v>5.2699818964948806</v>
      </c>
      <c r="M33" s="11">
        <v>4.474412582328438</v>
      </c>
      <c r="N33" s="11">
        <v>9.7443944788233186</v>
      </c>
      <c r="O33" s="11"/>
      <c r="P33" s="10" t="str">
        <f>name!D3</f>
        <v>All occupations</v>
      </c>
      <c r="Q33" s="11">
        <f>SUM(Q7:Q32)</f>
        <v>565.52248555890674</v>
      </c>
      <c r="R33" s="11">
        <f>SUM(R7:R32)</f>
        <v>579.30381695386518</v>
      </c>
      <c r="S33" s="345">
        <f>R33-Q33</f>
        <v>13.781331394958443</v>
      </c>
      <c r="T33" s="11">
        <f>SUM(T7:T32)</f>
        <v>227.30688904450767</v>
      </c>
      <c r="U33" s="345">
        <f>SUM(S33:T33)</f>
        <v>241.08822043946611</v>
      </c>
      <c r="V33" s="346">
        <f t="shared" si="6"/>
        <v>2.2779442642451242E-2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1.6016495154256614</v>
      </c>
      <c r="K34" s="11">
        <v>2.9527343944990729</v>
      </c>
      <c r="L34" s="11">
        <v>1.3510848790734111</v>
      </c>
      <c r="M34" s="11">
        <v>1.1074232930910868</v>
      </c>
      <c r="N34" s="11">
        <v>2.4585081721644979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4.0088866624454544</v>
      </c>
      <c r="K35" s="11">
        <v>7.7898711585123381</v>
      </c>
      <c r="L35" s="11">
        <v>3.7809844960668846</v>
      </c>
      <c r="M35" s="11">
        <v>3.1636444953449647</v>
      </c>
      <c r="N35" s="11">
        <v>6.9446289914118493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1.0259816889607376</v>
      </c>
      <c r="C36" s="11">
        <v>1.4728176933828008</v>
      </c>
      <c r="D36" s="11">
        <f>C36-B36</f>
        <v>0.44683600442206317</v>
      </c>
      <c r="E36" s="11">
        <v>0.61770757026605005</v>
      </c>
      <c r="F36" s="11">
        <f>SUM(D36:E36)</f>
        <v>1.0645435746881131</v>
      </c>
      <c r="G36" s="200">
        <f>IF(B36&gt;0,(1+(E36/B36))^(1/($C$6-$B$6))-1,0)</f>
        <v>3.1918362275869194E-2</v>
      </c>
      <c r="I36" s="11" t="str">
        <f t="shared" si="17"/>
        <v>Sales and customer service occupations</v>
      </c>
      <c r="J36" s="11">
        <v>2.5788146889365962</v>
      </c>
      <c r="K36" s="11">
        <v>5.0543432418086898</v>
      </c>
      <c r="L36" s="11">
        <v>2.4755285528720932</v>
      </c>
      <c r="M36" s="11">
        <v>1.7070724876128223</v>
      </c>
      <c r="N36" s="11">
        <v>4.1826010404849159</v>
      </c>
      <c r="P36" s="10" t="str">
        <f>name!D4</f>
        <v>11 Corporate managers and directors</v>
      </c>
      <c r="Q36" s="11">
        <v>25.350903001585102</v>
      </c>
      <c r="R36" s="11">
        <v>28.824173992429344</v>
      </c>
      <c r="S36" s="345">
        <f>R36-Q36</f>
        <v>3.4732709908442416</v>
      </c>
      <c r="T36" s="345">
        <v>15.2861766905217</v>
      </c>
      <c r="U36" s="345">
        <f>SUM(S36:T36)</f>
        <v>18.759447681365941</v>
      </c>
      <c r="V36" s="346">
        <f>IF(Q36&gt;0,(1+(T36/Q36))^(1/($C$6-$B$6))-1,0)</f>
        <v>3.1957797983903857E-2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0.36294586719757033</v>
      </c>
      <c r="C37" s="11">
        <v>0.64440263451953206</v>
      </c>
      <c r="D37" s="11">
        <f t="shared" ref="D37:D60" si="25">C37-B37</f>
        <v>0.28145676732196173</v>
      </c>
      <c r="E37" s="11">
        <v>0.28648098334880329</v>
      </c>
      <c r="F37" s="11">
        <f t="shared" ref="F37:F60" si="26">SUM(D37:E37)</f>
        <v>0.56793775067076502</v>
      </c>
      <c r="G37" s="200">
        <f t="shared" ref="G37:G62" si="27">IF(B37&gt;0,(1+(E37/B37))^(1/($C$6-$B$6))-1,0)</f>
        <v>3.9551219769682344E-2</v>
      </c>
      <c r="I37" s="11" t="str">
        <f t="shared" si="17"/>
        <v>Process, plant and machine operatives</v>
      </c>
      <c r="J37" s="11">
        <v>0.88763118683801501</v>
      </c>
      <c r="K37" s="11">
        <v>2.0757630234286752</v>
      </c>
      <c r="L37" s="11">
        <v>1.1881318365906601</v>
      </c>
      <c r="M37" s="11">
        <v>0.80377201877118964</v>
      </c>
      <c r="N37" s="11">
        <v>1.9919038553618496</v>
      </c>
      <c r="P37" s="10" t="str">
        <f>name!D5</f>
        <v>12 Other managers and proprietors</v>
      </c>
      <c r="Q37" s="11">
        <v>13.277030832619856</v>
      </c>
      <c r="R37" s="11">
        <v>12.740208510395803</v>
      </c>
      <c r="S37" s="345">
        <f t="shared" ref="S37:S60" si="28">R37-Q37</f>
        <v>-0.53682232222405268</v>
      </c>
      <c r="T37" s="345">
        <v>7.6066591369720298</v>
      </c>
      <c r="U37" s="345">
        <f t="shared" ref="U37:U60" si="29">SUM(S37:T37)</f>
        <v>7.0698368147479771</v>
      </c>
      <c r="V37" s="346">
        <f t="shared" ref="V37:V62" si="30">IF(Q37&gt;0,(1+(T37/Q37))^(1/($C$6-$B$6))-1,0)</f>
        <v>3.0656037253951718E-2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2.9910302444666272</v>
      </c>
      <c r="C38" s="11">
        <v>5.4751416563988737</v>
      </c>
      <c r="D38" s="11">
        <f t="shared" si="25"/>
        <v>2.4841114119322465</v>
      </c>
      <c r="E38" s="11">
        <v>1.6485800672403026</v>
      </c>
      <c r="F38" s="11">
        <f t="shared" si="26"/>
        <v>4.1326914791725491</v>
      </c>
      <c r="G38" s="200">
        <f t="shared" si="27"/>
        <v>2.9700001478359939E-2</v>
      </c>
      <c r="I38" s="11" t="str">
        <f t="shared" si="17"/>
        <v>Elementary occupations</v>
      </c>
      <c r="J38" s="11">
        <v>1.8020908607097343</v>
      </c>
      <c r="K38" s="11">
        <v>3.5144873453979164</v>
      </c>
      <c r="L38" s="11">
        <v>1.7123964846881821</v>
      </c>
      <c r="M38" s="11">
        <v>1.38481184973406</v>
      </c>
      <c r="N38" s="11">
        <v>3.0972083344222421</v>
      </c>
      <c r="P38" s="10" t="str">
        <f>name!D6</f>
        <v>21 Science, research, engineering and technology professionals</v>
      </c>
      <c r="Q38" s="11">
        <v>12.80117840040392</v>
      </c>
      <c r="R38" s="11">
        <v>21.120661725823123</v>
      </c>
      <c r="S38" s="345">
        <f t="shared" si="28"/>
        <v>8.3194833254192027</v>
      </c>
      <c r="T38" s="345">
        <v>9.1659060675624122</v>
      </c>
      <c r="U38" s="345">
        <f t="shared" si="29"/>
        <v>17.485389392981617</v>
      </c>
      <c r="V38" s="346">
        <f t="shared" si="30"/>
        <v>3.6656395450504808E-2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2.745117935439108</v>
      </c>
      <c r="C39" s="11">
        <v>4.356427894752346</v>
      </c>
      <c r="D39" s="11">
        <f t="shared" si="25"/>
        <v>1.6113099593132381</v>
      </c>
      <c r="E39" s="11">
        <v>1.6700593053794852</v>
      </c>
      <c r="F39" s="11">
        <f t="shared" si="26"/>
        <v>3.2813692646927235</v>
      </c>
      <c r="G39" s="200">
        <f t="shared" si="27"/>
        <v>3.2188799977849847E-2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34.365706416313792</v>
      </c>
      <c r="R39" s="11">
        <v>36.708874196417369</v>
      </c>
      <c r="S39" s="345">
        <f t="shared" si="28"/>
        <v>2.3431677801035775</v>
      </c>
      <c r="T39" s="345">
        <v>20.062709883981107</v>
      </c>
      <c r="U39" s="345">
        <f t="shared" si="29"/>
        <v>22.405877664084684</v>
      </c>
      <c r="V39" s="346">
        <f t="shared" si="30"/>
        <v>3.112985505146737E-2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3.6534973617621613</v>
      </c>
      <c r="C40" s="11">
        <v>4.3307705067199427</v>
      </c>
      <c r="D40" s="11">
        <f>C40-B40</f>
        <v>0.67727314495778135</v>
      </c>
      <c r="E40" s="11">
        <v>1.8409851521737535</v>
      </c>
      <c r="F40" s="11">
        <f>SUM(D40:E40)</f>
        <v>2.5182582971315348</v>
      </c>
      <c r="G40" s="200">
        <f>IF(B40&gt;0,(1+(E40/B40))^(1/($C$6-$B$6))-1,0)</f>
        <v>2.7577374243506814E-2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26.729290755616802</v>
      </c>
      <c r="R40" s="11">
        <v>24.651284034734534</v>
      </c>
      <c r="S40" s="345">
        <f t="shared" si="28"/>
        <v>-2.0780067208822679</v>
      </c>
      <c r="T40" s="345">
        <v>12.848472399694357</v>
      </c>
      <c r="U40" s="345">
        <f t="shared" si="29"/>
        <v>10.770465678812089</v>
      </c>
      <c r="V40" s="346">
        <f t="shared" si="30"/>
        <v>2.6512527876152658E-2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1.0830497571528153</v>
      </c>
      <c r="C41" s="11">
        <v>1.7799007024697451</v>
      </c>
      <c r="D41" s="11">
        <f t="shared" si="25"/>
        <v>0.69685094531692982</v>
      </c>
      <c r="E41" s="11">
        <v>0.6926158314384625</v>
      </c>
      <c r="F41" s="11">
        <f t="shared" si="26"/>
        <v>1.3894667767553923</v>
      </c>
      <c r="G41" s="200">
        <f t="shared" si="27"/>
        <v>3.3508813674136828E-2</v>
      </c>
      <c r="I41" s="11" t="str">
        <f>I30</f>
        <v>Managers, directors and senior officials</v>
      </c>
      <c r="J41" s="11">
        <f t="array" ref="J41:J49">MMULT(aggregation!$B$13:$AA$21,B94:B119)</f>
        <v>30.707662003798053</v>
      </c>
      <c r="K41" s="11">
        <f t="array" ref="K41:K49">MMULT(aggregation!$B$13:$AA$21,C94:C119)</f>
        <v>36.5731648991474</v>
      </c>
      <c r="L41" s="11">
        <f t="array" ref="L41:L49">MMULT(aggregation!$B$13:$AA$21,D94:D119)</f>
        <v>5.8655028953493513</v>
      </c>
      <c r="M41" s="11">
        <f t="array" ref="M41:M49">MMULT(aggregation!$B$13:$AA$21,E94:E119)</f>
        <v>18.879458858141387</v>
      </c>
      <c r="N41" s="11">
        <f t="array" ref="N41:N49">MMULT(aggregation!$B$13:$AA$21,F94:F119)</f>
        <v>24.744961753490742</v>
      </c>
      <c r="P41" s="10" t="str">
        <f>name!D9</f>
        <v>24 Business, media and public service professionals</v>
      </c>
      <c r="Q41" s="11">
        <v>33.800868351012205</v>
      </c>
      <c r="R41" s="11">
        <v>40.318940358353998</v>
      </c>
      <c r="S41" s="345">
        <f t="shared" si="28"/>
        <v>6.518072007341793</v>
      </c>
      <c r="T41" s="345">
        <v>19.943815242303323</v>
      </c>
      <c r="U41" s="345">
        <f t="shared" si="29"/>
        <v>26.461887249645116</v>
      </c>
      <c r="V41" s="346">
        <f t="shared" si="30"/>
        <v>3.1400118245610731E-2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0.37221107413576893</v>
      </c>
      <c r="C42" s="11">
        <v>0.62639174791013175</v>
      </c>
      <c r="D42" s="11">
        <f t="shared" si="25"/>
        <v>0.25418067377436282</v>
      </c>
      <c r="E42" s="11">
        <v>0.21358576145950445</v>
      </c>
      <c r="F42" s="11">
        <f t="shared" si="26"/>
        <v>0.46776643523386729</v>
      </c>
      <c r="G42" s="200">
        <f t="shared" si="27"/>
        <v>3.0695821527775946E-2</v>
      </c>
      <c r="I42" s="11" t="str">
        <f>I31</f>
        <v>Professional occupations</v>
      </c>
      <c r="J42" s="11">
        <v>78.935873002483532</v>
      </c>
      <c r="K42" s="11">
        <v>90.621543171346175</v>
      </c>
      <c r="L42" s="11">
        <v>11.685670168862632</v>
      </c>
      <c r="M42" s="11">
        <v>42.562440798710526</v>
      </c>
      <c r="N42" s="11">
        <v>54.248110967573162</v>
      </c>
      <c r="P42" s="10" t="str">
        <f>name!D10</f>
        <v>31 Science, engineering and technology associate professionals</v>
      </c>
      <c r="Q42" s="11">
        <v>5.6863870227723767</v>
      </c>
      <c r="R42" s="11">
        <v>6.9804287321201537</v>
      </c>
      <c r="S42" s="345">
        <f t="shared" si="28"/>
        <v>1.294041709347777</v>
      </c>
      <c r="T42" s="345">
        <v>3.1259985520997713</v>
      </c>
      <c r="U42" s="345">
        <f t="shared" si="29"/>
        <v>4.4200402614475482</v>
      </c>
      <c r="V42" s="346">
        <f t="shared" si="30"/>
        <v>2.9636204620703266E-2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8.464712043495716E-2</v>
      </c>
      <c r="C43" s="11">
        <v>0.2533919794919911</v>
      </c>
      <c r="D43" s="11">
        <f t="shared" si="25"/>
        <v>0.16874485905703396</v>
      </c>
      <c r="E43" s="11">
        <v>9.9947985876771367E-2</v>
      </c>
      <c r="F43" s="11">
        <f t="shared" si="26"/>
        <v>0.2686928449338053</v>
      </c>
      <c r="G43" s="200">
        <f t="shared" si="27"/>
        <v>5.3352829827275183E-2</v>
      </c>
      <c r="I43" s="11" t="str">
        <f>I32</f>
        <v>Associate professional occupations</v>
      </c>
      <c r="J43" s="11">
        <v>36.258232278043025</v>
      </c>
      <c r="K43" s="11">
        <v>49.68768091720014</v>
      </c>
      <c r="L43" s="11">
        <v>13.429448639157112</v>
      </c>
      <c r="M43" s="11">
        <v>23.026525932414373</v>
      </c>
      <c r="N43" s="11">
        <v>36.455974571571488</v>
      </c>
      <c r="P43" s="10" t="str">
        <f>name!D11</f>
        <v>32 Health and social care associate professionals</v>
      </c>
      <c r="Q43" s="11">
        <v>16.615186274152943</v>
      </c>
      <c r="R43" s="11">
        <v>32.653104815712759</v>
      </c>
      <c r="S43" s="345">
        <f t="shared" si="28"/>
        <v>16.037918541559815</v>
      </c>
      <c r="T43" s="345">
        <v>16.814939410569721</v>
      </c>
      <c r="U43" s="345">
        <f t="shared" si="29"/>
        <v>32.85285795212954</v>
      </c>
      <c r="V43" s="346">
        <f t="shared" si="30"/>
        <v>4.7712646965308636E-2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3.749277920722402E-2</v>
      </c>
      <c r="C44" s="11">
        <v>6.6220662183471973E-2</v>
      </c>
      <c r="D44" s="11">
        <f t="shared" si="25"/>
        <v>2.8727882976247954E-2</v>
      </c>
      <c r="E44" s="11">
        <v>1.8519938913194152E-2</v>
      </c>
      <c r="F44" s="11">
        <f t="shared" si="26"/>
        <v>4.7247821889442106E-2</v>
      </c>
      <c r="G44" s="200">
        <f t="shared" si="27"/>
        <v>2.7123346689118977E-2</v>
      </c>
      <c r="I44" s="11" t="str">
        <f>I33</f>
        <v>Administrative and secretarial occupations</v>
      </c>
      <c r="J44" s="11">
        <v>20.504096618238606</v>
      </c>
      <c r="K44" s="11">
        <v>30.846968672696516</v>
      </c>
      <c r="L44" s="11">
        <v>10.342872054457908</v>
      </c>
      <c r="M44" s="11">
        <v>15.458350014401086</v>
      </c>
      <c r="N44" s="11">
        <v>25.801222068858998</v>
      </c>
      <c r="P44" s="10" t="str">
        <f>name!D12</f>
        <v>33 Protective service occupations</v>
      </c>
      <c r="Q44" s="11">
        <v>2.6553709720334013</v>
      </c>
      <c r="R44" s="11">
        <v>3.1676597833968319</v>
      </c>
      <c r="S44" s="345">
        <f t="shared" si="28"/>
        <v>0.51228881136343052</v>
      </c>
      <c r="T44" s="345">
        <v>1.2641604647668174</v>
      </c>
      <c r="U44" s="345">
        <f t="shared" si="29"/>
        <v>1.7764492761302479</v>
      </c>
      <c r="V44" s="346">
        <f t="shared" si="30"/>
        <v>2.6299057134539394E-2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0.18405242965654592</v>
      </c>
      <c r="C45" s="11">
        <v>0.24939821076876628</v>
      </c>
      <c r="D45" s="11">
        <f t="shared" ref="D45:D46" si="31">C45-B45</f>
        <v>6.5345781112220364E-2</v>
      </c>
      <c r="E45" s="11">
        <v>9.8417622752680442E-2</v>
      </c>
      <c r="F45" s="11">
        <f t="shared" ref="F45:F46" si="32">SUM(D45:E45)</f>
        <v>0.16376340386490079</v>
      </c>
      <c r="G45" s="200">
        <f t="shared" si="27"/>
        <v>2.8968446007534121E-2</v>
      </c>
      <c r="I45" s="11" t="str">
        <f t="shared" ref="I45:I49" si="33">I34</f>
        <v>Skilled trades occupations</v>
      </c>
      <c r="J45" s="11">
        <v>6.5086188319224894</v>
      </c>
      <c r="K45" s="11">
        <v>9.3983747405327698</v>
      </c>
      <c r="L45" s="11">
        <v>2.8897559086102804</v>
      </c>
      <c r="M45" s="11">
        <v>4.3938340126204967</v>
      </c>
      <c r="N45" s="11">
        <v>7.2835899212307771</v>
      </c>
      <c r="P45" s="10" t="str">
        <f>name!D13</f>
        <v>34 Culture, media and sports occupations</v>
      </c>
      <c r="Q45" s="11">
        <v>7.3284965254721959</v>
      </c>
      <c r="R45" s="11">
        <v>6.7658152251218961</v>
      </c>
      <c r="S45" s="345">
        <f t="shared" si="28"/>
        <v>-0.56268130035029973</v>
      </c>
      <c r="T45" s="345">
        <v>3.3784684962380713</v>
      </c>
      <c r="U45" s="345">
        <f t="shared" si="29"/>
        <v>2.8157871958877716</v>
      </c>
      <c r="V45" s="346">
        <f t="shared" si="30"/>
        <v>2.5597058321654931E-2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0.69421327433818514</v>
      </c>
      <c r="C46" s="11">
        <v>1.1623476450120596</v>
      </c>
      <c r="D46" s="11">
        <f t="shared" si="31"/>
        <v>0.46813437067387442</v>
      </c>
      <c r="E46" s="11">
        <v>0.42197498951050921</v>
      </c>
      <c r="F46" s="11">
        <f t="shared" si="32"/>
        <v>0.89010936018438369</v>
      </c>
      <c r="G46" s="200">
        <f t="shared" si="27"/>
        <v>3.2166206181299284E-2</v>
      </c>
      <c r="I46" s="11" t="str">
        <f t="shared" si="33"/>
        <v>Caring, leisure and other service occupations</v>
      </c>
      <c r="J46" s="11">
        <v>14.171934470868978</v>
      </c>
      <c r="K46" s="11">
        <v>22.842306219930705</v>
      </c>
      <c r="L46" s="11">
        <v>8.6703717490617258</v>
      </c>
      <c r="M46" s="11">
        <v>12.220534064462097</v>
      </c>
      <c r="N46" s="11">
        <v>20.890905813523823</v>
      </c>
      <c r="P46" s="10" t="str">
        <f>name!D14</f>
        <v>35 Business and public service associate professionals</v>
      </c>
      <c r="Q46" s="11">
        <v>28.884077539969251</v>
      </c>
      <c r="R46" s="11">
        <v>32.05516775850213</v>
      </c>
      <c r="S46" s="345">
        <f t="shared" si="28"/>
        <v>3.1710902185328784</v>
      </c>
      <c r="T46" s="345">
        <v>16.142637863845522</v>
      </c>
      <c r="U46" s="345">
        <f t="shared" si="29"/>
        <v>19.3137280823784</v>
      </c>
      <c r="V46" s="346">
        <f t="shared" si="30"/>
        <v>3.0040065205333644E-2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0.43781222652756657</v>
      </c>
      <c r="C47" s="11">
        <v>0.81676103225054486</v>
      </c>
      <c r="D47" s="11">
        <f t="shared" si="25"/>
        <v>0.37894880572297829</v>
      </c>
      <c r="E47" s="11">
        <v>0.30878570777869119</v>
      </c>
      <c r="F47" s="11">
        <f t="shared" si="26"/>
        <v>0.68773451350166948</v>
      </c>
      <c r="G47" s="200">
        <f t="shared" si="27"/>
        <v>3.6223076900694817E-2</v>
      </c>
      <c r="I47" s="11" t="str">
        <f t="shared" si="33"/>
        <v>Sales and customer service occupations</v>
      </c>
      <c r="J47" s="11">
        <v>11.290761434761887</v>
      </c>
      <c r="K47" s="11">
        <v>17.867745102200658</v>
      </c>
      <c r="L47" s="11">
        <v>6.5769836674387729</v>
      </c>
      <c r="M47" s="11">
        <v>7.9068526516454636</v>
      </c>
      <c r="N47" s="11">
        <v>14.483836319084237</v>
      </c>
      <c r="P47" s="10" t="str">
        <f>name!D15</f>
        <v>41 Administrative occupations</v>
      </c>
      <c r="Q47" s="11">
        <v>68.739949249185187</v>
      </c>
      <c r="R47" s="11">
        <v>64.442450803128196</v>
      </c>
      <c r="S47" s="345">
        <f t="shared" si="28"/>
        <v>-4.2974984460569914</v>
      </c>
      <c r="T47" s="345">
        <v>37.9156653842225</v>
      </c>
      <c r="U47" s="345">
        <f t="shared" si="29"/>
        <v>33.618166938165508</v>
      </c>
      <c r="V47" s="346">
        <f t="shared" si="30"/>
        <v>2.9717991804390609E-2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4.0066247127465274E-2</v>
      </c>
      <c r="C48" s="11">
        <v>9.6063518862374006E-2</v>
      </c>
      <c r="D48" s="11">
        <f t="shared" si="25"/>
        <v>5.5997271734908732E-2</v>
      </c>
      <c r="E48" s="11">
        <v>3.7198392860326106E-2</v>
      </c>
      <c r="F48" s="11">
        <f t="shared" si="26"/>
        <v>9.3195664595234845E-2</v>
      </c>
      <c r="G48" s="200">
        <f t="shared" si="27"/>
        <v>4.4752633796420138E-2</v>
      </c>
      <c r="I48" s="11" t="str">
        <f t="shared" si="33"/>
        <v>Process, plant and machine operatives</v>
      </c>
      <c r="J48" s="11">
        <v>3.3245013533780403</v>
      </c>
      <c r="K48" s="11">
        <v>6.2213334435993524</v>
      </c>
      <c r="L48" s="11">
        <v>2.8968320902213125</v>
      </c>
      <c r="M48" s="11">
        <v>2.8313285014859524</v>
      </c>
      <c r="N48" s="11">
        <v>5.7281605917072653</v>
      </c>
      <c r="P48" s="10" t="str">
        <f>name!D16</f>
        <v>42 Secretarial and related occupations</v>
      </c>
      <c r="Q48" s="11">
        <v>19.222811606657459</v>
      </c>
      <c r="R48" s="11">
        <v>12.872880005850018</v>
      </c>
      <c r="S48" s="345">
        <f t="shared" si="28"/>
        <v>-6.3499316008074409</v>
      </c>
      <c r="T48" s="345">
        <v>8.8323419817390452</v>
      </c>
      <c r="U48" s="345">
        <f t="shared" si="29"/>
        <v>2.4824103809316043</v>
      </c>
      <c r="V48" s="346">
        <f t="shared" si="30"/>
        <v>2.5525308795681934E-2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2.4957204038359673E-2</v>
      </c>
      <c r="C49" s="11">
        <v>3.9603193332289184E-2</v>
      </c>
      <c r="D49" s="11">
        <f t="shared" si="25"/>
        <v>1.4645989293929511E-2</v>
      </c>
      <c r="E49" s="11">
        <v>2.1295177699304935E-2</v>
      </c>
      <c r="F49" s="11">
        <f t="shared" si="26"/>
        <v>3.594116699323445E-2</v>
      </c>
      <c r="G49" s="200">
        <f t="shared" si="27"/>
        <v>4.1987585697248253E-2</v>
      </c>
      <c r="I49" s="11" t="str">
        <f t="shared" si="33"/>
        <v>Elementary occupations</v>
      </c>
      <c r="J49" s="11">
        <v>7.6202791386401358</v>
      </c>
      <c r="K49" s="11">
        <v>12.517366978429537</v>
      </c>
      <c r="L49" s="11">
        <v>4.8970878397894015</v>
      </c>
      <c r="M49" s="11">
        <v>6.447967985002518</v>
      </c>
      <c r="N49" s="11">
        <v>11.345055824791919</v>
      </c>
      <c r="P49" s="10" t="str">
        <f>name!D17</f>
        <v>51 Skilled agricultural and related trades</v>
      </c>
      <c r="Q49" s="11">
        <v>3.1642845501498362</v>
      </c>
      <c r="R49" s="11">
        <v>3.5936328253504173</v>
      </c>
      <c r="S49" s="345">
        <f t="shared" si="28"/>
        <v>0.42934827520058105</v>
      </c>
      <c r="T49" s="345">
        <v>2.3302215695033892</v>
      </c>
      <c r="U49" s="345">
        <f t="shared" si="29"/>
        <v>2.7595698447039703</v>
      </c>
      <c r="V49" s="346">
        <f t="shared" si="30"/>
        <v>3.747317262372607E-2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3.6571185236449748E-2</v>
      </c>
      <c r="C50" s="11">
        <v>6.505934230879945E-2</v>
      </c>
      <c r="D50" s="11">
        <f t="shared" si="25"/>
        <v>2.8488157072349703E-2</v>
      </c>
      <c r="E50" s="11">
        <v>2.277443772429873E-2</v>
      </c>
      <c r="F50" s="11">
        <f t="shared" si="26"/>
        <v>5.1262594796648436E-2</v>
      </c>
      <c r="G50" s="200">
        <f t="shared" si="27"/>
        <v>3.280098589496605E-2</v>
      </c>
      <c r="O50" s="71"/>
      <c r="P50" s="10" t="str">
        <f>name!D18</f>
        <v>52 Skilled metal, electrical and electronic trades</v>
      </c>
      <c r="Q50" s="11">
        <v>0.80818069694024974</v>
      </c>
      <c r="R50" s="11">
        <v>1.6617094583147551</v>
      </c>
      <c r="S50" s="345">
        <f t="shared" si="28"/>
        <v>0.8535287613745054</v>
      </c>
      <c r="T50" s="345">
        <v>0.76925933766203325</v>
      </c>
      <c r="U50" s="345">
        <f t="shared" si="29"/>
        <v>1.6227880990365386</v>
      </c>
      <c r="V50" s="346">
        <f t="shared" si="30"/>
        <v>4.5593702892873456E-2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7.250729275586734E-3</v>
      </c>
      <c r="C51" s="11">
        <v>1.2639530200657476E-2</v>
      </c>
      <c r="D51" s="11">
        <f t="shared" ref="D51" si="34">C51-B51</f>
        <v>5.3888009250707422E-3</v>
      </c>
      <c r="E51" s="11">
        <v>5.5098874115877515E-3</v>
      </c>
      <c r="F51" s="11">
        <f t="shared" ref="F51" si="35">SUM(D51:E51)</f>
        <v>1.0898688336658493E-2</v>
      </c>
      <c r="G51" s="200">
        <f t="shared" si="27"/>
        <v>3.8403153169069837E-2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0.32258565924453236</v>
      </c>
      <c r="R51" s="11">
        <v>0.16633565861561969</v>
      </c>
      <c r="S51" s="345">
        <f t="shared" si="28"/>
        <v>-0.15625000062891267</v>
      </c>
      <c r="T51" s="345">
        <v>9.0639082221863024E-2</v>
      </c>
      <c r="U51" s="345">
        <f t="shared" si="29"/>
        <v>-6.5610918407049648E-2</v>
      </c>
      <c r="V51" s="346">
        <f t="shared" si="30"/>
        <v>1.6645206609111396E-2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7.2413537695369873E-2</v>
      </c>
      <c r="C52" s="11">
        <v>0.14556801582172774</v>
      </c>
      <c r="D52" s="11">
        <f t="shared" si="25"/>
        <v>7.3154478126357864E-2</v>
      </c>
      <c r="E52" s="11">
        <v>4.9544295986867083E-2</v>
      </c>
      <c r="F52" s="11">
        <f t="shared" si="26"/>
        <v>0.12269877411322494</v>
      </c>
      <c r="G52" s="200">
        <f t="shared" si="27"/>
        <v>3.5363051409093904E-2</v>
      </c>
      <c r="I52" s="11" t="str">
        <f>I41</f>
        <v>Managers, directors and senior officials</v>
      </c>
      <c r="J52" s="11">
        <f t="array" ref="J52:J60">MMULT(aggregation!$B$13:$AA$21,B123:B148)</f>
        <v>6.4402333421708411</v>
      </c>
      <c r="K52" s="11">
        <f t="array" ref="K52:K60">MMULT(aggregation!$B$13:$AA$21,C123:C148)</f>
        <v>6.9571747695282449</v>
      </c>
      <c r="L52" s="11">
        <f t="array" ref="L52:L60">MMULT(aggregation!$B$13:$AA$21,D123:D148)</f>
        <v>0.51694142735740378</v>
      </c>
      <c r="M52" s="11">
        <f t="array" ref="M52:M60">MMULT(aggregation!$B$13:$AA$21,E123:E148)</f>
        <v>3.5961105245699452</v>
      </c>
      <c r="N52" s="11">
        <f t="array" ref="N52:N60">MMULT(aggregation!$B$13:$AA$21,F123:F148)</f>
        <v>4.113051951927349</v>
      </c>
      <c r="P52" s="10" t="str">
        <f>name!D20</f>
        <v>54 Textiles, printing and other skilled trades</v>
      </c>
      <c r="Q52" s="11">
        <v>7.9447986631121683</v>
      </c>
      <c r="R52" s="11">
        <v>7.1461591570733667</v>
      </c>
      <c r="S52" s="345">
        <f t="shared" si="28"/>
        <v>-0.79863950603880163</v>
      </c>
      <c r="T52" s="345">
        <v>4.1793631807448612</v>
      </c>
      <c r="U52" s="345">
        <f t="shared" si="29"/>
        <v>3.3807236747060596</v>
      </c>
      <c r="V52" s="346">
        <f t="shared" si="30"/>
        <v>2.8579636283192933E-2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5.8985491512900487E-2</v>
      </c>
      <c r="C53" s="11">
        <v>0.12425273366205056</v>
      </c>
      <c r="D53" s="11">
        <f t="shared" si="25"/>
        <v>6.526724214915007E-2</v>
      </c>
      <c r="E53" s="11">
        <v>4.8055595166969327E-2</v>
      </c>
      <c r="F53" s="11">
        <f t="shared" si="26"/>
        <v>0.11332283731611939</v>
      </c>
      <c r="G53" s="200">
        <f t="shared" si="27"/>
        <v>4.0527798268177762E-2</v>
      </c>
      <c r="I53" s="11" t="str">
        <f>I42</f>
        <v>Professional occupations</v>
      </c>
      <c r="J53" s="11">
        <v>11.406752191586842</v>
      </c>
      <c r="K53" s="11">
        <v>7.5775599435230312</v>
      </c>
      <c r="L53" s="11">
        <v>-3.8291922480638108</v>
      </c>
      <c r="M53" s="11">
        <v>3.2787533364366466</v>
      </c>
      <c r="N53" s="11">
        <v>-0.55043891162716452</v>
      </c>
      <c r="P53" s="10" t="str">
        <f>name!D21</f>
        <v>61 Caring personal service occupations</v>
      </c>
      <c r="Q53" s="11">
        <v>78.351585453080517</v>
      </c>
      <c r="R53" s="11">
        <v>83.401130321295255</v>
      </c>
      <c r="S53" s="345">
        <f t="shared" si="28"/>
        <v>5.0495448682147384</v>
      </c>
      <c r="T53" s="345">
        <v>46.802760900222992</v>
      </c>
      <c r="U53" s="345">
        <f t="shared" si="29"/>
        <v>51.852305768437731</v>
      </c>
      <c r="V53" s="346">
        <f t="shared" si="30"/>
        <v>3.1715312979538002E-2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2.4317381162968551E-2</v>
      </c>
      <c r="C54" s="11">
        <v>5.0335013935229725E-2</v>
      </c>
      <c r="D54" s="11">
        <f t="shared" ref="D54:D55" si="36">C54-B54</f>
        <v>2.6017632772261174E-2</v>
      </c>
      <c r="E54" s="11">
        <v>1.7897313459566164E-2</v>
      </c>
      <c r="F54" s="11">
        <f t="shared" ref="F54:F55" si="37">SUM(D54:E54)</f>
        <v>4.3914946231827338E-2</v>
      </c>
      <c r="G54" s="200">
        <f t="shared" si="27"/>
        <v>3.7456246679743899E-2</v>
      </c>
      <c r="I54" s="11" t="str">
        <f>I43</f>
        <v>Associate professional occupations</v>
      </c>
      <c r="J54" s="11">
        <v>10.198734114891554</v>
      </c>
      <c r="K54" s="11">
        <v>11.354207041513536</v>
      </c>
      <c r="L54" s="11">
        <v>1.1554729266219836</v>
      </c>
      <c r="M54" s="11">
        <v>5.0838160392641498</v>
      </c>
      <c r="N54" s="11">
        <v>6.239288965886133</v>
      </c>
      <c r="P54" s="10" t="str">
        <f>name!D22</f>
        <v>62 Leisure, travel and related personal service occupations</v>
      </c>
      <c r="Q54" s="11">
        <v>18.592464652392987</v>
      </c>
      <c r="R54" s="11">
        <v>16.940915644361375</v>
      </c>
      <c r="S54" s="345">
        <f t="shared" si="28"/>
        <v>-1.651549008031612</v>
      </c>
      <c r="T54" s="345">
        <v>9.2525979266967102</v>
      </c>
      <c r="U54" s="345">
        <f t="shared" si="29"/>
        <v>7.6010489186650982</v>
      </c>
      <c r="V54" s="346">
        <f t="shared" si="30"/>
        <v>2.7292416734193026E-2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2.2132077789127147E-3</v>
      </c>
      <c r="C55" s="11">
        <v>4.2122224790490824E-3</v>
      </c>
      <c r="D55" s="11">
        <f t="shared" si="36"/>
        <v>1.9990147001363676E-3</v>
      </c>
      <c r="E55" s="11">
        <v>1.692063645570835E-3</v>
      </c>
      <c r="F55" s="11">
        <f t="shared" si="37"/>
        <v>3.6910783457072029E-3</v>
      </c>
      <c r="G55" s="200">
        <f t="shared" si="27"/>
        <v>3.8584736469101877E-2</v>
      </c>
      <c r="I55" s="11" t="str">
        <f>I44</f>
        <v>Administrative and secretarial occupations</v>
      </c>
      <c r="J55" s="11">
        <v>8.1583650488496584</v>
      </c>
      <c r="K55" s="11">
        <v>11.302545938743879</v>
      </c>
      <c r="L55" s="11">
        <v>3.1441808898942205</v>
      </c>
      <c r="M55" s="11">
        <v>6.0094327016574915</v>
      </c>
      <c r="N55" s="11">
        <v>9.1536135915517125</v>
      </c>
      <c r="P55" s="10" t="str">
        <f>name!D23</f>
        <v>63 Community and civil enforcement occupations</v>
      </c>
      <c r="Q55" s="11">
        <v>0.22347832142349872</v>
      </c>
      <c r="R55" s="11">
        <v>0.29671712381190773</v>
      </c>
      <c r="S55" s="345">
        <f t="shared" si="28"/>
        <v>7.3238802388409019E-2</v>
      </c>
      <c r="T55" s="345">
        <v>0.17121285873597555</v>
      </c>
      <c r="U55" s="345">
        <f t="shared" si="29"/>
        <v>0.24445166112438457</v>
      </c>
      <c r="V55" s="346">
        <f t="shared" si="30"/>
        <v>3.8647391487670824E-2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0.13359217012119612</v>
      </c>
      <c r="C56" s="11">
        <v>0.21043077366178817</v>
      </c>
      <c r="D56" s="11">
        <f t="shared" si="25"/>
        <v>7.6838603540592049E-2</v>
      </c>
      <c r="E56" s="11">
        <v>7.4952721283825352E-2</v>
      </c>
      <c r="F56" s="11">
        <f t="shared" si="26"/>
        <v>0.1517913248244174</v>
      </c>
      <c r="G56" s="200">
        <f t="shared" si="27"/>
        <v>3.0136012818516633E-2</v>
      </c>
      <c r="I56" s="11" t="str">
        <f t="shared" ref="I56:I60" si="38">I45</f>
        <v>Skilled trades occupations</v>
      </c>
      <c r="J56" s="11">
        <v>2.6905577605780691</v>
      </c>
      <c r="K56" s="11">
        <v>3.5787012564013727</v>
      </c>
      <c r="L56" s="11">
        <v>0.88814349582330343</v>
      </c>
      <c r="M56" s="11">
        <v>1.7337363103262036</v>
      </c>
      <c r="N56" s="11">
        <v>2.621879806149507</v>
      </c>
      <c r="P56" s="10" t="str">
        <f>name!D24</f>
        <v>71 Sales occupations</v>
      </c>
      <c r="Q56" s="11">
        <v>42.589164176518821</v>
      </c>
      <c r="R56" s="11">
        <v>39.605436180994552</v>
      </c>
      <c r="S56" s="345">
        <f t="shared" si="28"/>
        <v>-2.9837279955242693</v>
      </c>
      <c r="T56" s="345">
        <v>22.795251389667992</v>
      </c>
      <c r="U56" s="345">
        <f t="shared" si="29"/>
        <v>19.811523394143723</v>
      </c>
      <c r="V56" s="346">
        <f t="shared" si="30"/>
        <v>2.8991234626141615E-2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5.461803451954958E-2</v>
      </c>
      <c r="C57" s="11">
        <v>0.11605603660882406</v>
      </c>
      <c r="D57" s="11">
        <f t="shared" si="25"/>
        <v>6.1438002089274482E-2</v>
      </c>
      <c r="E57" s="11">
        <v>3.7059024244049735E-2</v>
      </c>
      <c r="F57" s="11">
        <f t="shared" si="26"/>
        <v>9.8497026333324217E-2</v>
      </c>
      <c r="G57" s="200">
        <f t="shared" si="27"/>
        <v>3.513018630379583E-2</v>
      </c>
      <c r="I57" s="11" t="str">
        <f t="shared" si="38"/>
        <v>Caring, leisure and other service occupations</v>
      </c>
      <c r="J57" s="11">
        <v>10.516162734780641</v>
      </c>
      <c r="K57" s="11">
        <v>12.543547170282048</v>
      </c>
      <c r="L57" s="11">
        <v>2.0273844355014043</v>
      </c>
      <c r="M57" s="11">
        <v>6.8021285420969786</v>
      </c>
      <c r="N57" s="11">
        <v>8.8295129775983838</v>
      </c>
      <c r="P57" s="10" t="str">
        <f>name!D25</f>
        <v>72 Customer service occupations</v>
      </c>
      <c r="Q57" s="11">
        <v>11.786525313519411</v>
      </c>
      <c r="R57" s="11">
        <v>13.082360809663946</v>
      </c>
      <c r="S57" s="345">
        <f t="shared" si="28"/>
        <v>1.2958354961445355</v>
      </c>
      <c r="T57" s="345">
        <v>6.7213351979017721</v>
      </c>
      <c r="U57" s="345">
        <f t="shared" si="29"/>
        <v>8.0171706940463068</v>
      </c>
      <c r="V57" s="346">
        <f t="shared" si="30"/>
        <v>3.0539624017723144E-2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6.153324643896621E-2</v>
      </c>
      <c r="C58" s="11">
        <v>0.16948210986405898</v>
      </c>
      <c r="D58" s="11">
        <f t="shared" ref="D58:D59" si="39">C58-B58</f>
        <v>0.10794886342509277</v>
      </c>
      <c r="E58" s="11">
        <v>5.6992990577957169E-2</v>
      </c>
      <c r="F58" s="11">
        <f t="shared" ref="F58:F59" si="40">SUM(D58:E58)</f>
        <v>0.16494185400304995</v>
      </c>
      <c r="G58" s="200">
        <f t="shared" si="27"/>
        <v>4.4672857745935879E-2</v>
      </c>
      <c r="I58" s="11" t="str">
        <f t="shared" si="38"/>
        <v>Sales and customer service occupations</v>
      </c>
      <c r="J58" s="11">
        <v>3.9638750587743306</v>
      </c>
      <c r="K58" s="11">
        <v>6.057919415659148</v>
      </c>
      <c r="L58" s="11">
        <v>2.0940443568848175</v>
      </c>
      <c r="M58" s="11">
        <v>2.7840131221337892</v>
      </c>
      <c r="N58" s="11">
        <v>4.8780574790186062</v>
      </c>
      <c r="P58" s="10" t="str">
        <f>name!D26</f>
        <v>81 Process, plant and machine operatives</v>
      </c>
      <c r="Q58" s="11">
        <v>9.0599782065599506</v>
      </c>
      <c r="R58" s="11">
        <v>10.808612301189978</v>
      </c>
      <c r="S58" s="345">
        <f t="shared" si="28"/>
        <v>1.7486340946300274</v>
      </c>
      <c r="T58" s="345">
        <v>5.0096361760251318</v>
      </c>
      <c r="U58" s="345">
        <f t="shared" si="29"/>
        <v>6.7582702706551592</v>
      </c>
      <c r="V58" s="346">
        <f t="shared" si="30"/>
        <v>2.977814235908216E-2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7.4672737909954587E-2</v>
      </c>
      <c r="C59" s="11">
        <v>0.1583715727857086</v>
      </c>
      <c r="D59" s="11">
        <f t="shared" si="39"/>
        <v>8.3698834875754011E-2</v>
      </c>
      <c r="E59" s="11">
        <v>7.3003505083040321E-2</v>
      </c>
      <c r="F59" s="11">
        <f t="shared" si="40"/>
        <v>0.15670233995879435</v>
      </c>
      <c r="G59" s="200">
        <f t="shared" si="27"/>
        <v>4.6509649856468105E-2</v>
      </c>
      <c r="I59" s="11" t="str">
        <f t="shared" si="38"/>
        <v>Process, plant and machine operatives</v>
      </c>
      <c r="J59" s="11">
        <v>1.6713738008207975</v>
      </c>
      <c r="K59" s="11">
        <v>2.5549801799602623</v>
      </c>
      <c r="L59" s="11">
        <v>0.88360637913946483</v>
      </c>
      <c r="M59" s="11">
        <v>1.216977932766836</v>
      </c>
      <c r="N59" s="11">
        <v>2.1005843119063008</v>
      </c>
      <c r="P59" s="10" t="str">
        <f>name!D27</f>
        <v>82 Transport and mobile machine drivers and operatives</v>
      </c>
      <c r="Q59" s="11">
        <v>2.1677533762700385</v>
      </c>
      <c r="R59" s="11">
        <v>2.8771001563235341</v>
      </c>
      <c r="S59" s="345">
        <f t="shared" si="28"/>
        <v>0.70934678005349561</v>
      </c>
      <c r="T59" s="345">
        <v>1.6494227425908181</v>
      </c>
      <c r="U59" s="345">
        <f t="shared" si="29"/>
        <v>2.3587695226443137</v>
      </c>
      <c r="V59" s="346">
        <f t="shared" si="30"/>
        <v>3.8441785230103775E-2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7.2336958919885113E-4</v>
      </c>
      <c r="C60" s="11">
        <v>7.1310379212689168E-3</v>
      </c>
      <c r="D60" s="11">
        <f t="shared" si="25"/>
        <v>6.4076683320700659E-3</v>
      </c>
      <c r="E60" s="11">
        <v>2.8982356255332973E-3</v>
      </c>
      <c r="F60" s="11">
        <f t="shared" si="26"/>
        <v>9.3059039576033637E-3</v>
      </c>
      <c r="G60" s="200">
        <f t="shared" si="27"/>
        <v>0.11336113593577002</v>
      </c>
      <c r="I60" s="11" t="str">
        <f t="shared" si="38"/>
        <v>Elementary occupations</v>
      </c>
      <c r="J60" s="11">
        <v>3.8705906234722427</v>
      </c>
      <c r="K60" s="11">
        <v>6.6978232601145358</v>
      </c>
      <c r="L60" s="11">
        <v>2.827232636642294</v>
      </c>
      <c r="M60" s="11">
        <v>3.386744890520089</v>
      </c>
      <c r="N60" s="11">
        <v>6.2139775271623829</v>
      </c>
      <c r="P60" s="10" t="str">
        <f>name!D28</f>
        <v>91 Elementary trades and related occupations</v>
      </c>
      <c r="Q60" s="11">
        <v>4.4008844030676268</v>
      </c>
      <c r="R60" s="11">
        <v>15.270235185383381</v>
      </c>
      <c r="S60" s="345">
        <f t="shared" si="28"/>
        <v>10.869350782315754</v>
      </c>
      <c r="T60" s="345">
        <v>8.8478532211221257</v>
      </c>
      <c r="U60" s="345">
        <f t="shared" si="29"/>
        <v>19.717204003437878</v>
      </c>
      <c r="V60" s="346">
        <f t="shared" si="30"/>
        <v>7.623960357758941E-2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6.4067727028193772E-2</v>
      </c>
      <c r="C61" s="11">
        <v>0.10631301161558067</v>
      </c>
      <c r="D61" s="11">
        <f t="shared" ref="D61" si="41">C61-B61</f>
        <v>4.2245284587386897E-2</v>
      </c>
      <c r="E61" s="11">
        <v>4.2687057278555464E-2</v>
      </c>
      <c r="F61" s="11">
        <f t="shared" ref="F61" si="42">SUM(D61:E61)</f>
        <v>8.4932341865942368E-2</v>
      </c>
      <c r="G61" s="200">
        <f t="shared" ref="G61" si="43">IF(B61&gt;0,(1+(E61/B61))^(1/($C$6-$B$6))-1,0)</f>
        <v>3.4625557109533078E-2</v>
      </c>
      <c r="P61" s="10" t="str">
        <f>name!D29</f>
        <v>92 Elementary administration and service occupations</v>
      </c>
      <c r="Q61" s="11">
        <v>45.835574021019802</v>
      </c>
      <c r="R61" s="11">
        <v>32.034188281770618</v>
      </c>
      <c r="S61" s="345">
        <f t="shared" ref="S61" si="44">R61-Q61</f>
        <v>-13.801385739249184</v>
      </c>
      <c r="T61" s="345">
        <v>19.712928513741243</v>
      </c>
      <c r="U61" s="345">
        <f t="shared" ref="U61" si="45">SUM(S61:T61)</f>
        <v>5.9115427744920588</v>
      </c>
      <c r="V61" s="346">
        <f t="shared" ref="V61" si="46">IF(Q61&gt;0,(1+(T61/Q61))^(1/($C$6-$B$6))-1,0)</f>
        <v>2.4135310133350574E-2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14.32803402871434</v>
      </c>
      <c r="C62" s="11">
        <f t="shared" ref="C62:F62" si="47">SUM(C36:C61)</f>
        <v>22.539490478919607</v>
      </c>
      <c r="D62" s="11">
        <f t="shared" si="47"/>
        <v>8.211456450205274</v>
      </c>
      <c r="E62" s="11">
        <f t="shared" si="47"/>
        <v>8.4092216141856593</v>
      </c>
      <c r="F62" s="11">
        <f t="shared" si="47"/>
        <v>16.620678064390937</v>
      </c>
      <c r="G62" s="200">
        <f t="shared" si="27"/>
        <v>3.1264566658537385E-2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520.70451444109392</v>
      </c>
      <c r="R62" s="11">
        <f>SUM(R36:R61)</f>
        <v>550.18618304613483</v>
      </c>
      <c r="S62" s="345">
        <f>R62-Q62</f>
        <v>29.481668605040909</v>
      </c>
      <c r="T62" s="11">
        <f>SUM(T36:T61)</f>
        <v>300.72043367135336</v>
      </c>
      <c r="U62" s="345">
        <f>SUM(S62:T62)</f>
        <v>330.20210227639427</v>
      </c>
      <c r="V62" s="346">
        <f t="shared" si="30"/>
        <v>3.0857028643675566E-2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9.2689309662283215</v>
      </c>
      <c r="K63" s="11">
        <f t="array" ref="K63:K71">MMULT(aggregation!$B$13:$AA$21,C152:C177)</f>
        <v>10.04155801206757</v>
      </c>
      <c r="L63" s="11">
        <f t="array" ref="L63:L71">MMULT(aggregation!$B$13:$AA$21,D152:D177)</f>
        <v>0.77262704583924924</v>
      </c>
      <c r="M63" s="11">
        <f t="array" ref="M63:M71">MMULT(aggregation!$B$13:$AA$21,E152:E177)</f>
        <v>4.9747467385751847</v>
      </c>
      <c r="N63" s="11">
        <f t="array" ref="N63:N71">MMULT(aggregation!$B$13:$AA$21,F152:F177)</f>
        <v>5.7473737844144344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12.467370326036143</v>
      </c>
      <c r="K64" s="11">
        <v>14.568333242468913</v>
      </c>
      <c r="L64" s="11">
        <v>2.1009629164327688</v>
      </c>
      <c r="M64" s="11">
        <v>5.7392346084016985</v>
      </c>
      <c r="N64" s="11">
        <v>7.8401975248344673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8.6211955173440735</v>
      </c>
      <c r="C65" s="11">
        <v>11.907720154283327</v>
      </c>
      <c r="D65" s="11">
        <f>C65-B65</f>
        <v>3.2865246369392533</v>
      </c>
      <c r="E65" s="11">
        <v>5.0275609402729824</v>
      </c>
      <c r="F65" s="11">
        <f>SUM(D65:E65)</f>
        <v>8.3140855772122357</v>
      </c>
      <c r="G65" s="200">
        <f>IF(B65&gt;0,(1+(E65/B65))^(1/($C$6-$B$6))-1,0)</f>
        <v>3.1102182234884701E-2</v>
      </c>
      <c r="I65" s="11" t="str">
        <f>I54</f>
        <v>Associate professional occupations</v>
      </c>
      <c r="J65" s="11">
        <v>9.0737750883932087</v>
      </c>
      <c r="K65" s="11">
        <v>10.247223904267521</v>
      </c>
      <c r="L65" s="11">
        <v>1.1734488158743108</v>
      </c>
      <c r="M65" s="11">
        <v>4.377482237694533</v>
      </c>
      <c r="N65" s="11">
        <v>5.5509310535688439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3.1953348104843413</v>
      </c>
      <c r="C66" s="11">
        <v>5.5061321622856978</v>
      </c>
      <c r="D66" s="11">
        <f t="shared" ref="D66:D89" si="50">C66-B66</f>
        <v>2.3107973518013565</v>
      </c>
      <c r="E66" s="11">
        <v>2.3789119519743269</v>
      </c>
      <c r="F66" s="11">
        <f t="shared" ref="F66:F89" si="51">SUM(D66:E66)</f>
        <v>4.6897093037756834</v>
      </c>
      <c r="G66" s="200">
        <f t="shared" ref="G66:G89" si="52">IF(B66&gt;0,(1+(E66/B66))^(1/($C$6-$B$6))-1,0)</f>
        <v>3.7794396221657589E-2</v>
      </c>
      <c r="I66" s="11" t="str">
        <f>I55</f>
        <v>Administrative and secretarial occupations</v>
      </c>
      <c r="J66" s="11">
        <v>7.3570659254327895</v>
      </c>
      <c r="K66" s="11">
        <v>9.4467388858850168</v>
      </c>
      <c r="L66" s="11">
        <v>2.0896729604522264</v>
      </c>
      <c r="M66" s="11">
        <v>4.9360261229474123</v>
      </c>
      <c r="N66" s="11">
        <v>7.0256990833996387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11.486787749614317</v>
      </c>
      <c r="C67" s="11">
        <v>23.469528748504771</v>
      </c>
      <c r="D67" s="11">
        <f t="shared" si="50"/>
        <v>11.982740998890455</v>
      </c>
      <c r="E67" s="11">
        <v>7.1805276051029407</v>
      </c>
      <c r="F67" s="11">
        <f t="shared" si="51"/>
        <v>19.163268603993394</v>
      </c>
      <c r="G67" s="200">
        <f t="shared" si="52"/>
        <v>3.2901443898963878E-2</v>
      </c>
      <c r="I67" s="11" t="str">
        <f t="shared" ref="I67:I71" si="53">I56</f>
        <v>Skilled trades occupations</v>
      </c>
      <c r="J67" s="11">
        <v>5.4926736481083047</v>
      </c>
      <c r="K67" s="11">
        <v>6.686560517981027</v>
      </c>
      <c r="L67" s="11">
        <v>1.1938868698727219</v>
      </c>
      <c r="M67" s="11">
        <v>2.9796845133077658</v>
      </c>
      <c r="N67" s="11">
        <v>4.1735713831804873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8.0772749067096825</v>
      </c>
      <c r="C68" s="11">
        <v>11.067019219309742</v>
      </c>
      <c r="D68" s="11">
        <f t="shared" si="50"/>
        <v>2.9897443126000596</v>
      </c>
      <c r="E68" s="11">
        <v>4.4665397989312332</v>
      </c>
      <c r="F68" s="11">
        <f t="shared" si="51"/>
        <v>7.4562841115312928</v>
      </c>
      <c r="G68" s="200">
        <f t="shared" si="52"/>
        <v>2.9779679560214323E-2</v>
      </c>
      <c r="I68" s="11" t="str">
        <f t="shared" si="53"/>
        <v>Caring, leisure and other service occupations</v>
      </c>
      <c r="J68" s="11">
        <v>7.271274755888598</v>
      </c>
      <c r="K68" s="11">
        <v>9.9061009976474796</v>
      </c>
      <c r="L68" s="11">
        <v>2.6348262417588817</v>
      </c>
      <c r="M68" s="11">
        <v>5.0881483559893317</v>
      </c>
      <c r="N68" s="11">
        <v>7.7229745977482125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20.090643841375066</v>
      </c>
      <c r="C69" s="11">
        <v>23.421539479800938</v>
      </c>
      <c r="D69" s="11">
        <f t="shared" ref="D69" si="54">C69-B69</f>
        <v>3.3308956384258721</v>
      </c>
      <c r="E69" s="11">
        <v>10.234222491551014</v>
      </c>
      <c r="F69" s="11">
        <f t="shared" ref="F69" si="55">SUM(D69:E69)</f>
        <v>13.565118129976886</v>
      </c>
      <c r="G69" s="200">
        <f t="shared" si="52"/>
        <v>2.7827743245098402E-2</v>
      </c>
      <c r="I69" s="11" t="str">
        <f t="shared" si="53"/>
        <v>Sales and customer service occupations</v>
      </c>
      <c r="J69" s="11">
        <v>3.6653663970664754</v>
      </c>
      <c r="K69" s="11">
        <v>4.9418991284885347</v>
      </c>
      <c r="L69" s="11">
        <v>1.2765327314220596</v>
      </c>
      <c r="M69" s="11">
        <v>2.0267561133627403</v>
      </c>
      <c r="N69" s="11">
        <v>3.3032888447848006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14.66816442427551</v>
      </c>
      <c r="C70" s="11">
        <v>22.261306777081423</v>
      </c>
      <c r="D70" s="11">
        <f t="shared" si="50"/>
        <v>7.5931423528059128</v>
      </c>
      <c r="E70" s="11">
        <v>8.7623215082855204</v>
      </c>
      <c r="F70" s="11">
        <f t="shared" si="51"/>
        <v>16.355463861091433</v>
      </c>
      <c r="G70" s="200">
        <f t="shared" si="52"/>
        <v>3.1716481561694154E-2</v>
      </c>
      <c r="I70" s="11" t="str">
        <f t="shared" si="53"/>
        <v>Process, plant and machine operatives</v>
      </c>
      <c r="J70" s="11">
        <v>2.918114148913844</v>
      </c>
      <c r="K70" s="11">
        <v>4.3309312860736835</v>
      </c>
      <c r="L70" s="11">
        <v>1.4128171371598393</v>
      </c>
      <c r="M70" s="11">
        <v>2.0602530861127493</v>
      </c>
      <c r="N70" s="11">
        <v>3.4730702232725887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2.0796070852129986</v>
      </c>
      <c r="C71" s="11">
        <v>3.2550035400188562</v>
      </c>
      <c r="D71" s="11">
        <f t="shared" si="50"/>
        <v>1.1753964548058575</v>
      </c>
      <c r="E71" s="11">
        <v>1.0922140497345443</v>
      </c>
      <c r="F71" s="11">
        <f t="shared" si="51"/>
        <v>2.2676105045404018</v>
      </c>
      <c r="G71" s="200">
        <f t="shared" si="52"/>
        <v>2.854151708106234E-2</v>
      </c>
      <c r="I71" s="11" t="str">
        <f t="shared" si="53"/>
        <v>Elementary occupations</v>
      </c>
      <c r="J71" s="11">
        <v>3.6083359141779567</v>
      </c>
      <c r="K71" s="11">
        <v>5.8279890365372218</v>
      </c>
      <c r="L71" s="11">
        <v>2.2196531223592646</v>
      </c>
      <c r="M71" s="11">
        <v>2.8686477017197554</v>
      </c>
      <c r="N71" s="11">
        <v>5.0883008240790204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2.0482144299038203</v>
      </c>
      <c r="C72" s="11">
        <v>5.8474536238596171</v>
      </c>
      <c r="D72" s="11">
        <f t="shared" si="50"/>
        <v>3.7992391939557968</v>
      </c>
      <c r="E72" s="11">
        <v>2.2195473294867694</v>
      </c>
      <c r="F72" s="11">
        <f t="shared" si="51"/>
        <v>6.0187865234425661</v>
      </c>
      <c r="G72" s="200">
        <f t="shared" si="52"/>
        <v>5.0158817183713289E-2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0.64663930734871888</v>
      </c>
      <c r="C73" s="11">
        <v>1.0022033404539095</v>
      </c>
      <c r="D73" s="11">
        <f t="shared" si="50"/>
        <v>0.35556403310519058</v>
      </c>
      <c r="E73" s="11">
        <v>0.25217959286260144</v>
      </c>
      <c r="F73" s="11">
        <f t="shared" si="51"/>
        <v>0.60774362596779197</v>
      </c>
      <c r="G73" s="200">
        <f t="shared" si="52"/>
        <v>2.2195597994541405E-2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2.5830528595580029</v>
      </c>
      <c r="C74" s="11">
        <v>3.2166012737082341</v>
      </c>
      <c r="D74" s="11">
        <f t="shared" ref="D74:D75" si="56">C74-B74</f>
        <v>0.63354841415023122</v>
      </c>
      <c r="E74" s="11">
        <v>1.2730364347345562</v>
      </c>
      <c r="F74" s="11">
        <f t="shared" ref="F74:F75" si="57">SUM(D74:E74)</f>
        <v>1.9065848488847874</v>
      </c>
      <c r="G74" s="200">
        <f t="shared" si="52"/>
        <v>2.7072069940027088E-2</v>
      </c>
      <c r="I74" s="11" t="str">
        <f>I63</f>
        <v>Managers, directors and senior officials</v>
      </c>
      <c r="J74" s="11">
        <f t="array" ref="J74:J82">MMULT(aggregation!$B$13:$AA$21,B181:B206)</f>
        <v>23.913775871004276</v>
      </c>
      <c r="K74" s="11">
        <f t="array" ref="K74:K82">MMULT(aggregation!$B$13:$AA$21,C181:C206)</f>
        <v>23.575220439039164</v>
      </c>
      <c r="L74" s="11">
        <f t="array" ref="L74:L82">MMULT(aggregation!$B$13:$AA$21,D181:D206)</f>
        <v>-0.33855543196511295</v>
      </c>
      <c r="M74" s="11">
        <f t="array" ref="M74:M82">MMULT(aggregation!$B$13:$AA$21,E181:E206)</f>
        <v>10.111507720526186</v>
      </c>
      <c r="N74" s="11">
        <f t="array" ref="N74:N82">MMULT(aggregation!$B$13:$AA$21,F181:F206)</f>
        <v>9.7729522885610738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7.376222196875128</v>
      </c>
      <c r="C75" s="11">
        <v>11.668573463222575</v>
      </c>
      <c r="D75" s="11">
        <f t="shared" si="56"/>
        <v>4.2923512663474472</v>
      </c>
      <c r="E75" s="11">
        <v>4.3813018199108562</v>
      </c>
      <c r="F75" s="11">
        <f t="shared" si="57"/>
        <v>8.6736530862583034</v>
      </c>
      <c r="G75" s="200">
        <f t="shared" si="52"/>
        <v>3.1570210712755564E-2</v>
      </c>
      <c r="I75" s="11" t="str">
        <f>I64</f>
        <v>Professional occupations</v>
      </c>
      <c r="J75" s="11">
        <v>28.888893626806365</v>
      </c>
      <c r="K75" s="11">
        <v>33.556445801820502</v>
      </c>
      <c r="L75" s="11">
        <v>4.6675521750141398</v>
      </c>
      <c r="M75" s="11">
        <v>12.459125901867417</v>
      </c>
      <c r="N75" s="11">
        <v>17.126678076881554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5.3285226478644798</v>
      </c>
      <c r="C76" s="11">
        <v>9.9013918953594349</v>
      </c>
      <c r="D76" s="11">
        <f t="shared" si="50"/>
        <v>4.572869247494955</v>
      </c>
      <c r="E76" s="11">
        <v>3.8265556202467748</v>
      </c>
      <c r="F76" s="11">
        <f t="shared" si="51"/>
        <v>8.3994248677417289</v>
      </c>
      <c r="G76" s="200">
        <f t="shared" si="52"/>
        <v>3.6741180899345416E-2</v>
      </c>
      <c r="I76" s="11" t="str">
        <f>I65</f>
        <v>Associate professional occupations</v>
      </c>
      <c r="J76" s="11">
        <v>27.782931051365175</v>
      </c>
      <c r="K76" s="11">
        <v>29.531889393869047</v>
      </c>
      <c r="L76" s="11">
        <v>1.7489583425038697</v>
      </c>
      <c r="M76" s="11">
        <v>12.420442905497794</v>
      </c>
      <c r="N76" s="11">
        <v>14.169401248001661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0.84748860981833241</v>
      </c>
      <c r="C77" s="11">
        <v>1.5446012588182583</v>
      </c>
      <c r="D77" s="11">
        <f t="shared" si="50"/>
        <v>0.69711264899992587</v>
      </c>
      <c r="E77" s="11">
        <v>0.64785696208166332</v>
      </c>
      <c r="F77" s="11">
        <f t="shared" si="51"/>
        <v>1.3449696110815892</v>
      </c>
      <c r="G77" s="200">
        <f t="shared" si="52"/>
        <v>3.8581334797684441E-2</v>
      </c>
      <c r="I77" s="11" t="str">
        <f>I66</f>
        <v>Administrative and secretarial occupations</v>
      </c>
      <c r="J77" s="11">
        <v>25.048132157983158</v>
      </c>
      <c r="K77" s="11">
        <v>20.769216525995144</v>
      </c>
      <c r="L77" s="11">
        <v>-4.2789156319880117</v>
      </c>
      <c r="M77" s="11">
        <v>11.123137567409458</v>
      </c>
      <c r="N77" s="11">
        <v>6.8442219354214462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0.15880425256029557</v>
      </c>
      <c r="C78" s="11">
        <v>0.23715521606880058</v>
      </c>
      <c r="D78" s="11">
        <f t="shared" si="50"/>
        <v>7.8350963508505012E-2</v>
      </c>
      <c r="E78" s="11">
        <v>0.10186842621949443</v>
      </c>
      <c r="F78" s="11">
        <f t="shared" si="51"/>
        <v>0.18021938972799945</v>
      </c>
      <c r="G78" s="200">
        <f t="shared" si="52"/>
        <v>3.3591412713874558E-2</v>
      </c>
      <c r="I78" s="11" t="str">
        <f t="shared" ref="I78:I82" si="58">I67</f>
        <v>Skilled trades occupations</v>
      </c>
      <c r="J78" s="11">
        <v>31.812502218666111</v>
      </c>
      <c r="K78" s="11">
        <v>29.912984349326578</v>
      </c>
      <c r="L78" s="11">
        <v>-1.8995178693395314</v>
      </c>
      <c r="M78" s="11">
        <v>11.822256083811782</v>
      </c>
      <c r="N78" s="11">
        <v>9.9227382144722505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0.60912400355018625</v>
      </c>
      <c r="C79" s="11">
        <v>1.284695974508377</v>
      </c>
      <c r="D79" s="11">
        <f t="shared" si="50"/>
        <v>0.67557197095819077</v>
      </c>
      <c r="E79" s="11">
        <v>0.44611059775059969</v>
      </c>
      <c r="F79" s="11">
        <f t="shared" si="51"/>
        <v>1.1216825687087906</v>
      </c>
      <c r="G79" s="200">
        <f t="shared" si="52"/>
        <v>3.731236295838114E-2</v>
      </c>
      <c r="I79" s="11" t="str">
        <f t="shared" si="58"/>
        <v>Caring, leisure and other service occupations</v>
      </c>
      <c r="J79" s="11">
        <v>42.088837391719977</v>
      </c>
      <c r="K79" s="11">
        <v>47.203277606422915</v>
      </c>
      <c r="L79" s="11">
        <v>5.1144402147029364</v>
      </c>
      <c r="M79" s="11">
        <v>23.611261796683046</v>
      </c>
      <c r="N79" s="11">
        <v>28.72570201138598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0.19255814842970323</v>
      </c>
      <c r="C80" s="11">
        <v>0.31272343787697426</v>
      </c>
      <c r="D80" s="11">
        <f t="shared" ref="D80" si="59">C80-B80</f>
        <v>0.12016528944727103</v>
      </c>
      <c r="E80" s="11">
        <v>0.12801261627665184</v>
      </c>
      <c r="F80" s="11">
        <f t="shared" ref="F80" si="60">SUM(D80:E80)</f>
        <v>0.24817790572392287</v>
      </c>
      <c r="G80" s="200">
        <f t="shared" si="52"/>
        <v>3.4564251050408279E-2</v>
      </c>
      <c r="I80" s="11" t="str">
        <f t="shared" si="58"/>
        <v>Sales and customer service occupations</v>
      </c>
      <c r="J80" s="11">
        <v>23.909847542223066</v>
      </c>
      <c r="K80" s="11">
        <v>26.192388190986286</v>
      </c>
      <c r="L80" s="11">
        <v>2.2825406487632183</v>
      </c>
      <c r="M80" s="11">
        <v>11.219846191488809</v>
      </c>
      <c r="N80" s="11">
        <v>13.502386840252028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0.64116311088547628</v>
      </c>
      <c r="C81" s="11">
        <v>1.1181597660449207</v>
      </c>
      <c r="D81" s="11">
        <f t="shared" si="50"/>
        <v>0.47699665515944445</v>
      </c>
      <c r="E81" s="11">
        <v>0.43143165284434082</v>
      </c>
      <c r="F81" s="11">
        <f t="shared" si="51"/>
        <v>0.90842830800378527</v>
      </c>
      <c r="G81" s="200">
        <f t="shared" si="52"/>
        <v>3.4898624384151145E-2</v>
      </c>
      <c r="I81" s="11" t="str">
        <f t="shared" si="58"/>
        <v>Process, plant and machine operatives</v>
      </c>
      <c r="J81" s="11">
        <v>18.578925941413743</v>
      </c>
      <c r="K81" s="11">
        <v>23.915280529068415</v>
      </c>
      <c r="L81" s="11">
        <v>5.3363545876546716</v>
      </c>
      <c r="M81" s="11">
        <v>9.6817753723647417</v>
      </c>
      <c r="N81" s="11">
        <v>15.018129960019413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3.43302628587421</v>
      </c>
      <c r="C82" s="11">
        <v>6.909887726078435</v>
      </c>
      <c r="D82" s="11">
        <f t="shared" si="50"/>
        <v>3.4768614402042251</v>
      </c>
      <c r="E82" s="11">
        <v>2.8155147590921756</v>
      </c>
      <c r="F82" s="11">
        <f t="shared" si="51"/>
        <v>6.2923761992964007</v>
      </c>
      <c r="G82" s="200">
        <f t="shared" si="52"/>
        <v>4.0734855534538372E-2</v>
      </c>
      <c r="I82" s="11" t="str">
        <f t="shared" si="58"/>
        <v>Elementary occupations</v>
      </c>
      <c r="J82" s="11">
        <v>19.960452657917813</v>
      </c>
      <c r="K82" s="11">
        <v>21.517816292385678</v>
      </c>
      <c r="L82" s="11">
        <v>1.5573636344678654</v>
      </c>
      <c r="M82" s="11">
        <v>9.3223162553739876</v>
      </c>
      <c r="N82" s="11">
        <v>10.879679889841853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0.53861199190764009</v>
      </c>
      <c r="C83" s="11">
        <v>0.82115247318023366</v>
      </c>
      <c r="D83" s="11">
        <f t="shared" ref="D83:D84" si="61">C83-B83</f>
        <v>0.28254048127259357</v>
      </c>
      <c r="E83" s="11">
        <v>0.32620878261481423</v>
      </c>
      <c r="F83" s="11">
        <f t="shared" ref="F83:F84" si="62">SUM(D83:E83)</f>
        <v>0.6087492638874078</v>
      </c>
      <c r="G83" s="200">
        <f t="shared" si="52"/>
        <v>3.2072024926314224E-2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3.7248384663604105E-2</v>
      </c>
      <c r="C84" s="11">
        <v>5.8830959253669754E-2</v>
      </c>
      <c r="D84" s="11">
        <f t="shared" si="61"/>
        <v>2.1582574590065649E-2</v>
      </c>
      <c r="E84" s="11">
        <v>2.1920953637975107E-2</v>
      </c>
      <c r="F84" s="11">
        <f t="shared" si="62"/>
        <v>4.3503528228040753E-2</v>
      </c>
      <c r="G84" s="200">
        <f t="shared" si="52"/>
        <v>3.1333879405880838E-2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1.920950820498323</v>
      </c>
      <c r="C85" s="11">
        <v>3.7080491829846287</v>
      </c>
      <c r="D85" s="11">
        <f t="shared" si="50"/>
        <v>1.7870983624863057</v>
      </c>
      <c r="E85" s="11">
        <v>1.2490655324100983</v>
      </c>
      <c r="F85" s="11">
        <f t="shared" si="51"/>
        <v>3.0361638948964043</v>
      </c>
      <c r="G85" s="200">
        <f t="shared" si="52"/>
        <v>3.3958283957097324E-2</v>
      </c>
      <c r="I85" s="11" t="str">
        <f>I74</f>
        <v>Managers, directors and senior officials</v>
      </c>
      <c r="J85" s="11">
        <f t="array" ref="J85:J93">MMULT(aggregation!$B$13:$AA$21,B210:B235)</f>
        <v>18.426164871705708</v>
      </c>
      <c r="K85" s="11">
        <f t="array" ref="K85:K93">MMULT(aggregation!$B$13:$AA$21,C210:C235)</f>
        <v>12.322930470916875</v>
      </c>
      <c r="L85" s="11">
        <f t="array" ref="L85:L93">MMULT(aggregation!$B$13:$AA$21,D210:D235)</f>
        <v>-6.1032344007888328</v>
      </c>
      <c r="M85" s="11">
        <f t="array" ref="M85:M93">MMULT(aggregation!$B$13:$AA$21,E210:E235)</f>
        <v>7.0407883547077486</v>
      </c>
      <c r="N85" s="11">
        <f t="array" ref="N85:N93">MMULT(aggregation!$B$13:$AA$21,F210:F235)</f>
        <v>0.93755395391891616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0.65786386843827316</v>
      </c>
      <c r="C86" s="11">
        <v>1.3462940588240606</v>
      </c>
      <c r="D86" s="11">
        <f t="shared" si="50"/>
        <v>0.68843019038578745</v>
      </c>
      <c r="E86" s="11">
        <v>0.45800695520272394</v>
      </c>
      <c r="F86" s="11">
        <f t="shared" si="51"/>
        <v>1.1464371455885114</v>
      </c>
      <c r="G86" s="200">
        <f t="shared" si="52"/>
        <v>3.5853948537925451E-2</v>
      </c>
      <c r="I86" s="11" t="str">
        <f>I75</f>
        <v>Professional occupations</v>
      </c>
      <c r="J86" s="11">
        <v>19.15855652264338</v>
      </c>
      <c r="K86" s="11">
        <v>15.518647107514482</v>
      </c>
      <c r="L86" s="11">
        <v>-3.6399094151288964</v>
      </c>
      <c r="M86" s="11">
        <v>7.0202401461795585</v>
      </c>
      <c r="N86" s="11">
        <v>3.3803307310506607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0.40176902257400954</v>
      </c>
      <c r="C87" s="11">
        <v>1.206605824457726</v>
      </c>
      <c r="D87" s="11">
        <f t="shared" ref="D87:D88" si="63">C87-B87</f>
        <v>0.80483680188371642</v>
      </c>
      <c r="E87" s="11">
        <v>0.38672923844246254</v>
      </c>
      <c r="F87" s="11">
        <f t="shared" ref="F87:F88" si="64">SUM(D87:E87)</f>
        <v>1.191566040326179</v>
      </c>
      <c r="G87" s="200">
        <f t="shared" si="52"/>
        <v>4.597575843236501E-2</v>
      </c>
      <c r="I87" s="11" t="str">
        <f>I76</f>
        <v>Associate professional occupations</v>
      </c>
      <c r="J87" s="11">
        <v>20.566856604657808</v>
      </c>
      <c r="K87" s="11">
        <v>15.494028837097947</v>
      </c>
      <c r="L87" s="11">
        <v>-5.0728277675598621</v>
      </c>
      <c r="M87" s="11">
        <v>7.561335112101319</v>
      </c>
      <c r="N87" s="11">
        <v>2.4885073445414569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0.48586216426400547</v>
      </c>
      <c r="C88" s="11">
        <v>0.86915719897094912</v>
      </c>
      <c r="D88" s="11">
        <f t="shared" si="63"/>
        <v>0.38329503470694365</v>
      </c>
      <c r="E88" s="11">
        <v>0.41704278032872705</v>
      </c>
      <c r="F88" s="11">
        <f t="shared" si="64"/>
        <v>0.8003378150356707</v>
      </c>
      <c r="G88" s="200">
        <f t="shared" si="52"/>
        <v>4.2178069438503218E-2</v>
      </c>
      <c r="I88" s="11" t="str">
        <f>I77</f>
        <v>Administrative and secretarial occupations</v>
      </c>
      <c r="J88" s="11">
        <v>28.028396454804135</v>
      </c>
      <c r="K88" s="11">
        <v>15.437938386680056</v>
      </c>
      <c r="L88" s="11">
        <v>-12.590458068124079</v>
      </c>
      <c r="M88" s="11">
        <v>10.093657153438109</v>
      </c>
      <c r="N88" s="11">
        <v>-2.4968009146859695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0.24024950267582076</v>
      </c>
      <c r="C89" s="11">
        <v>0.77620445330035714</v>
      </c>
      <c r="D89" s="11">
        <f t="shared" si="50"/>
        <v>0.53595495062453635</v>
      </c>
      <c r="E89" s="11">
        <v>0.29708962494194963</v>
      </c>
      <c r="F89" s="11">
        <f t="shared" si="51"/>
        <v>0.83304457556648592</v>
      </c>
      <c r="G89" s="200">
        <f t="shared" si="52"/>
        <v>5.512941676962857E-2</v>
      </c>
      <c r="I89" s="11" t="str">
        <f t="shared" ref="I89:I93" si="65">I78</f>
        <v>Skilled trades occupations</v>
      </c>
      <c r="J89" s="11">
        <v>25.22689567883409</v>
      </c>
      <c r="K89" s="11">
        <v>20.019130788516058</v>
      </c>
      <c r="L89" s="11">
        <v>-5.2077648903180327</v>
      </c>
      <c r="M89" s="11">
        <v>9.1616047289451927</v>
      </c>
      <c r="N89" s="11">
        <v>3.9538398386271605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1.5618413580339137</v>
      </c>
      <c r="C90" s="11">
        <v>2.7382828920975593</v>
      </c>
      <c r="D90" s="11">
        <f t="shared" ref="D90" si="66">C90-B90</f>
        <v>1.1764415340636456</v>
      </c>
      <c r="E90" s="11">
        <v>1.0877222247921103</v>
      </c>
      <c r="F90" s="11">
        <f t="shared" ref="F90" si="67">SUM(D90:E90)</f>
        <v>2.2641637588557559</v>
      </c>
      <c r="G90" s="200">
        <f t="shared" ref="G90:G91" si="68">IF(B90&gt;0,(1+(E90/B90))^(1/($C$6-$B$6))-1,0)</f>
        <v>3.5863415874845206E-2</v>
      </c>
      <c r="I90" s="11" t="str">
        <f t="shared" si="65"/>
        <v>Caring, leisure and other service occupations</v>
      </c>
      <c r="J90" s="11">
        <v>31.375667128236937</v>
      </c>
      <c r="K90" s="11">
        <v>21.551289799363477</v>
      </c>
      <c r="L90" s="11">
        <v>-9.8243773288734548</v>
      </c>
      <c r="M90" s="11">
        <v>13.268133654967761</v>
      </c>
      <c r="N90" s="11">
        <v>3.4437563260943045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97.928221300739949</v>
      </c>
      <c r="C91" s="11">
        <f t="shared" ref="C91:F91" si="69">SUM(C65:C90)</f>
        <v>155.45627410035351</v>
      </c>
      <c r="D91" s="11">
        <f t="shared" si="69"/>
        <v>57.528052799613548</v>
      </c>
      <c r="E91" s="11">
        <f t="shared" si="69"/>
        <v>59.909500249729902</v>
      </c>
      <c r="F91" s="11">
        <f t="shared" si="69"/>
        <v>117.43755304934345</v>
      </c>
      <c r="G91" s="200">
        <f t="shared" si="68"/>
        <v>3.2333916049843703E-2</v>
      </c>
      <c r="I91" s="11" t="str">
        <f t="shared" si="65"/>
        <v>Sales and customer service occupations</v>
      </c>
      <c r="J91" s="11">
        <v>22.670322423201259</v>
      </c>
      <c r="K91" s="11">
        <v>17.746304300427763</v>
      </c>
      <c r="L91" s="11">
        <v>-4.9240181227734974</v>
      </c>
      <c r="M91" s="11">
        <v>10.140554205890712</v>
      </c>
      <c r="N91" s="11">
        <v>5.2165360831172158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24.95918318986913</v>
      </c>
      <c r="K92" s="11">
        <v>23.637321238318258</v>
      </c>
      <c r="L92" s="11">
        <v>-1.3218619515508685</v>
      </c>
      <c r="M92" s="11">
        <v>11.74255677849229</v>
      </c>
      <c r="N92" s="11">
        <v>10.420694826941421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32.306012446589499</v>
      </c>
      <c r="K93" s="11">
        <v>28.468592865894887</v>
      </c>
      <c r="L93" s="11">
        <v>-3.8374195806946094</v>
      </c>
      <c r="M93" s="11">
        <v>14.203214831061711</v>
      </c>
      <c r="N93" s="11">
        <v>10.3657952503671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22.784811176360265</v>
      </c>
      <c r="C94" s="11">
        <v>25.73267892325563</v>
      </c>
      <c r="D94" s="11">
        <f>C94-B94</f>
        <v>2.9478677468953656</v>
      </c>
      <c r="E94" s="11">
        <v>13.233699009247937</v>
      </c>
      <c r="F94" s="11">
        <f>SUM(D94:E94)</f>
        <v>16.181566756143305</v>
      </c>
      <c r="G94" s="200">
        <f>IF(B94&gt;0,(1+(E94/B94))^(1/($C$6-$B$6))-1,0)</f>
        <v>3.1000052589548854E-2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7.922850827437788</v>
      </c>
      <c r="C95" s="11">
        <v>10.840485975891774</v>
      </c>
      <c r="D95" s="11">
        <f t="shared" ref="D95:D118" si="72">C95-B95</f>
        <v>2.9176351484539857</v>
      </c>
      <c r="E95" s="11">
        <v>5.6457598488934497</v>
      </c>
      <c r="F95" s="11">
        <f t="shared" ref="F95:F118" si="73">SUM(D95:E95)</f>
        <v>8.5633949973474355</v>
      </c>
      <c r="G95" s="200">
        <f t="shared" ref="G95:G120" si="74">IF(B95&gt;0,(1+(E95/B95))^(1/($C$6-$B$6))-1,0)</f>
        <v>3.6518187223386622E-2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21.743792895696071</v>
      </c>
      <c r="C96" s="11">
        <v>29.856585593257076</v>
      </c>
      <c r="D96" s="11">
        <f t="shared" si="72"/>
        <v>8.1127926975610052</v>
      </c>
      <c r="E96" s="11">
        <v>10.552613403710545</v>
      </c>
      <c r="F96" s="11">
        <f t="shared" si="73"/>
        <v>18.66540610127155</v>
      </c>
      <c r="G96" s="200">
        <f t="shared" si="74"/>
        <v>2.6726078608238835E-2</v>
      </c>
      <c r="I96" s="11" t="str">
        <f>I85</f>
        <v>Managers, directors and senior officials</v>
      </c>
      <c r="J96" s="11">
        <f t="array" ref="J96:J104">MMULT(aggregation!$B$13:$AA$21,B239:B264)</f>
        <v>13.068885025567722</v>
      </c>
      <c r="K96" s="11">
        <f t="array" ref="K96:K104">MMULT(aggregation!$B$13:$AA$21,C239:C264)</f>
        <v>7.7267434489423064</v>
      </c>
      <c r="L96" s="11">
        <f t="array" ref="L96:L104">MMULT(aggregation!$B$13:$AA$21,D239:D264)</f>
        <v>-5.3421415766254157</v>
      </c>
      <c r="M96" s="11">
        <f t="array" ref="M96:M104">MMULT(aggregation!$B$13:$AA$21,E239:E264)</f>
        <v>4.5702136675814344</v>
      </c>
      <c r="N96" s="11">
        <f t="array" ref="N96:N104">MMULT(aggregation!$B$13:$AA$21,F239:F264)</f>
        <v>-0.77192790904398167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18.317339326105245</v>
      </c>
      <c r="C97" s="11">
        <v>22.101125728527382</v>
      </c>
      <c r="D97" s="11">
        <f t="shared" si="72"/>
        <v>3.7837864024221375</v>
      </c>
      <c r="E97" s="11">
        <v>11.760325607985539</v>
      </c>
      <c r="F97" s="11">
        <f t="shared" si="73"/>
        <v>15.544112010407677</v>
      </c>
      <c r="G97" s="200">
        <f t="shared" si="74"/>
        <v>3.3614948820078761E-2</v>
      </c>
      <c r="I97" s="11" t="str">
        <f>I86</f>
        <v>Professional occupations</v>
      </c>
      <c r="J97" s="11">
        <v>11.970318276623157</v>
      </c>
      <c r="K97" s="11">
        <v>8.0116109216657918</v>
      </c>
      <c r="L97" s="11">
        <v>-3.9587073549573666</v>
      </c>
      <c r="M97" s="11">
        <v>4.0080282088232968</v>
      </c>
      <c r="N97" s="11">
        <v>4.9320853865930714E-2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12.025939499567224</v>
      </c>
      <c r="C98" s="11">
        <v>7.4949984397420542</v>
      </c>
      <c r="D98" s="11">
        <f t="shared" ref="D98" si="75">C98-B98</f>
        <v>-4.53094105982517</v>
      </c>
      <c r="E98" s="11">
        <v>4.8842706537282607</v>
      </c>
      <c r="F98" s="11">
        <f t="shared" ref="F98" si="76">SUM(D98:E98)</f>
        <v>0.35332959390309071</v>
      </c>
      <c r="G98" s="200">
        <f t="shared" si="74"/>
        <v>2.2983587408923478E-2</v>
      </c>
      <c r="I98" s="11" t="str">
        <f>I87</f>
        <v>Associate professional occupations</v>
      </c>
      <c r="J98" s="11">
        <v>12.28081057683046</v>
      </c>
      <c r="K98" s="11">
        <v>7.3854017672348125</v>
      </c>
      <c r="L98" s="11">
        <v>-4.8954088095956472</v>
      </c>
      <c r="M98" s="11">
        <v>3.6581078746705384</v>
      </c>
      <c r="N98" s="11">
        <v>-1.237300934925109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26.848801281114998</v>
      </c>
      <c r="C99" s="11">
        <v>31.168833409819658</v>
      </c>
      <c r="D99" s="11">
        <f t="shared" si="72"/>
        <v>4.3200321287046606</v>
      </c>
      <c r="E99" s="11">
        <v>15.365231133286182</v>
      </c>
      <c r="F99" s="11">
        <f t="shared" si="73"/>
        <v>19.685263261990841</v>
      </c>
      <c r="G99" s="200">
        <f t="shared" si="74"/>
        <v>3.0628455865021831E-2</v>
      </c>
      <c r="I99" s="11" t="str">
        <f>I88</f>
        <v>Administrative and secretarial occupations</v>
      </c>
      <c r="J99" s="11">
        <v>14.539840026234934</v>
      </c>
      <c r="K99" s="11">
        <v>3.6971022104114795</v>
      </c>
      <c r="L99" s="11">
        <v>-10.842737815823455</v>
      </c>
      <c r="M99" s="11">
        <v>3.0592944321497422</v>
      </c>
      <c r="N99" s="11">
        <v>-7.7834433836737134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5.1260001504606771</v>
      </c>
      <c r="C100" s="11">
        <v>5.8432981098537171</v>
      </c>
      <c r="D100" s="11">
        <f t="shared" si="72"/>
        <v>0.71729795939303997</v>
      </c>
      <c r="E100" s="11">
        <v>2.3464048889735021</v>
      </c>
      <c r="F100" s="11">
        <f t="shared" si="73"/>
        <v>3.0637028483665421</v>
      </c>
      <c r="G100" s="200">
        <f t="shared" si="74"/>
        <v>2.5444403808664529E-2</v>
      </c>
      <c r="I100" s="11" t="str">
        <f t="shared" ref="I100:I104" si="77">I89</f>
        <v>Skilled trades occupations</v>
      </c>
      <c r="J100" s="11">
        <v>15.127304833192385</v>
      </c>
      <c r="K100" s="11">
        <v>8.3888676850910251</v>
      </c>
      <c r="L100" s="11">
        <v>-6.738437148101359</v>
      </c>
      <c r="M100" s="11">
        <v>4.6064429087331549</v>
      </c>
      <c r="N100" s="11">
        <v>-2.1319942393682032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6.1173644192495722</v>
      </c>
      <c r="C101" s="11">
        <v>15.536375253210288</v>
      </c>
      <c r="D101" s="11">
        <f t="shared" si="72"/>
        <v>9.4190108339607157</v>
      </c>
      <c r="E101" s="11">
        <v>7.8390336659308524</v>
      </c>
      <c r="F101" s="11">
        <f t="shared" si="73"/>
        <v>17.258044499891568</v>
      </c>
      <c r="G101" s="200">
        <f t="shared" si="74"/>
        <v>5.6526999047056936E-2</v>
      </c>
      <c r="I101" s="11" t="str">
        <f t="shared" si="77"/>
        <v>Caring, leisure and other service occupations</v>
      </c>
      <c r="J101" s="11">
        <v>8.4874224130580043</v>
      </c>
      <c r="K101" s="11">
        <v>5.3027687688933449</v>
      </c>
      <c r="L101" s="11">
        <v>-3.1846536441646589</v>
      </c>
      <c r="M101" s="11">
        <v>2.5786208699140554</v>
      </c>
      <c r="N101" s="11">
        <v>-0.60603277425060353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3.1569147894325655</v>
      </c>
      <c r="C102" s="11">
        <v>4.0249244955774381</v>
      </c>
      <c r="D102" s="11">
        <f t="shared" si="72"/>
        <v>0.86800970614487261</v>
      </c>
      <c r="E102" s="11">
        <v>1.3053039469567358</v>
      </c>
      <c r="F102" s="11">
        <f t="shared" si="73"/>
        <v>2.1733136531016086</v>
      </c>
      <c r="G102" s="200">
        <f t="shared" si="74"/>
        <v>2.3338232019659344E-2</v>
      </c>
      <c r="I102" s="11" t="str">
        <f t="shared" si="77"/>
        <v>Sales and customer service occupations</v>
      </c>
      <c r="J102" s="11">
        <v>14.136464261954636</v>
      </c>
      <c r="K102" s="11">
        <v>5.0565974518319514</v>
      </c>
      <c r="L102" s="11">
        <v>-9.0798668101226827</v>
      </c>
      <c r="M102" s="11">
        <v>3.5289900233443992</v>
      </c>
      <c r="N102" s="11">
        <v>-5.550876786778284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5.512381170285904</v>
      </c>
      <c r="C103" s="11">
        <v>5.1371924737154844</v>
      </c>
      <c r="D103" s="11">
        <f t="shared" ref="D103:D104" si="78">C103-B103</f>
        <v>-0.37518869657041964</v>
      </c>
      <c r="E103" s="11">
        <v>2.455049625754528</v>
      </c>
      <c r="F103" s="11">
        <f t="shared" ref="F103:F104" si="79">SUM(D103:E103)</f>
        <v>2.0798609291841084</v>
      </c>
      <c r="G103" s="200">
        <f t="shared" si="74"/>
        <v>2.4861716909938325E-2</v>
      </c>
      <c r="I103" s="11" t="str">
        <f t="shared" si="77"/>
        <v>Process, plant and machine operatives</v>
      </c>
      <c r="J103" s="11">
        <v>20.796461244902318</v>
      </c>
      <c r="K103" s="11">
        <v>10.187043343458843</v>
      </c>
      <c r="L103" s="11">
        <v>-10.609417901443472</v>
      </c>
      <c r="M103" s="11">
        <v>6.6278596383503903</v>
      </c>
      <c r="N103" s="11">
        <v>-3.9815582630930821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16.345571748614308</v>
      </c>
      <c r="C104" s="11">
        <v>19.145890584843212</v>
      </c>
      <c r="D104" s="11">
        <f t="shared" si="78"/>
        <v>2.8003188362289038</v>
      </c>
      <c r="E104" s="11">
        <v>9.080733804798756</v>
      </c>
      <c r="F104" s="11">
        <f t="shared" si="79"/>
        <v>11.88105264102766</v>
      </c>
      <c r="G104" s="200">
        <f t="shared" si="74"/>
        <v>2.9893245112403433E-2</v>
      </c>
      <c r="I104" s="11" t="str">
        <f t="shared" si="77"/>
        <v>Elementary occupations</v>
      </c>
      <c r="J104" s="11">
        <v>31.264118552518855</v>
      </c>
      <c r="K104" s="11">
        <v>22.170621773431424</v>
      </c>
      <c r="L104" s="11">
        <v>-9.093496779087431</v>
      </c>
      <c r="M104" s="11">
        <v>11.475022896430502</v>
      </c>
      <c r="N104" s="11">
        <v>2.3815261173430713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17.4076925917024</v>
      </c>
      <c r="C105" s="11">
        <v>25.553356506790266</v>
      </c>
      <c r="D105" s="11">
        <f t="shared" si="72"/>
        <v>8.1456639150878658</v>
      </c>
      <c r="E105" s="11">
        <v>12.73465704207087</v>
      </c>
      <c r="F105" s="11">
        <f t="shared" si="73"/>
        <v>20.880320957158737</v>
      </c>
      <c r="G105" s="200">
        <f t="shared" si="74"/>
        <v>3.7279336094222293E-2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3.0964040265362072</v>
      </c>
      <c r="C106" s="11">
        <v>5.2936121659062492</v>
      </c>
      <c r="D106" s="11">
        <f t="shared" si="72"/>
        <v>2.197208139370042</v>
      </c>
      <c r="E106" s="11">
        <v>2.7236929723302161</v>
      </c>
      <c r="F106" s="11">
        <f t="shared" si="73"/>
        <v>4.9209011117002586</v>
      </c>
      <c r="G106" s="200">
        <f t="shared" si="74"/>
        <v>4.2969255667924644E-2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2.2960076195886621</v>
      </c>
      <c r="C107" s="11">
        <v>3.2387352672571779</v>
      </c>
      <c r="D107" s="11">
        <f t="shared" si="72"/>
        <v>0.9427276476685158</v>
      </c>
      <c r="E107" s="11">
        <v>1.7547370602948129</v>
      </c>
      <c r="F107" s="11">
        <f t="shared" si="73"/>
        <v>2.6974647079633289</v>
      </c>
      <c r="G107" s="200">
        <f t="shared" si="74"/>
        <v>3.8573976630110307E-2</v>
      </c>
      <c r="I107" s="11" t="str">
        <f>I96</f>
        <v>Managers, directors and senior officials</v>
      </c>
      <c r="J107" s="11">
        <f t="array" ref="J107:J115">MMULT(aggregation!$B$13:$AA$21,B268:B293)</f>
        <v>2.8028991603359064</v>
      </c>
      <c r="K107" s="11">
        <f t="array" ref="K107:K115">MMULT(aggregation!$B$13:$AA$21,C268:C293)</f>
        <v>3.1133293378312641</v>
      </c>
      <c r="L107" s="11">
        <f t="array" ref="L107:L115">MMULT(aggregation!$B$13:$AA$21,D268:D293)</f>
        <v>0.31043017749535751</v>
      </c>
      <c r="M107" s="11">
        <f t="array" ref="M107:M115">MMULT(aggregation!$B$13:$AA$21,E268:E293)</f>
        <v>1.1267059586888082</v>
      </c>
      <c r="N107" s="11">
        <f t="array" ref="N107:N115">MMULT(aggregation!$B$13:$AA$21,F268:F293)</f>
        <v>1.4371361361841659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1.9463123194686354</v>
      </c>
      <c r="C108" s="11">
        <v>2.8047646581798897</v>
      </c>
      <c r="D108" s="11">
        <f t="shared" si="72"/>
        <v>0.85845233871125437</v>
      </c>
      <c r="E108" s="11">
        <v>1.1426776613455842</v>
      </c>
      <c r="F108" s="11">
        <f t="shared" si="73"/>
        <v>2.0011300000568388</v>
      </c>
      <c r="G108" s="200">
        <f t="shared" si="74"/>
        <v>3.1272882075217057E-2</v>
      </c>
      <c r="I108" s="11" t="str">
        <f>I97</f>
        <v>Professional occupations</v>
      </c>
      <c r="J108" s="11">
        <v>2.1351042825250186</v>
      </c>
      <c r="K108" s="11">
        <v>2.6682015691298346</v>
      </c>
      <c r="L108" s="11">
        <v>0.5330972866048157</v>
      </c>
      <c r="M108" s="11">
        <v>0.94846603311591815</v>
      </c>
      <c r="N108" s="11">
        <v>1.4815633197207339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0.84011209090311489</v>
      </c>
      <c r="C109" s="11">
        <v>1.1330044588110115</v>
      </c>
      <c r="D109" s="11">
        <f t="shared" ref="D109" si="80">C109-B109</f>
        <v>0.29289236790789663</v>
      </c>
      <c r="E109" s="11">
        <v>0.49765803397957326</v>
      </c>
      <c r="F109" s="11">
        <f t="shared" ref="F109" si="81">SUM(D109:E109)</f>
        <v>0.79055040188746983</v>
      </c>
      <c r="G109" s="200">
        <f t="shared" si="74"/>
        <v>3.1500914148980597E-2</v>
      </c>
      <c r="I109" s="11" t="str">
        <f>I98</f>
        <v>Associate professional occupations</v>
      </c>
      <c r="J109" s="11">
        <v>2.1724935792709141</v>
      </c>
      <c r="K109" s="11">
        <v>2.0126764826104657</v>
      </c>
      <c r="L109" s="11">
        <v>-0.15981709666044808</v>
      </c>
      <c r="M109" s="11">
        <v>0.78043487579507231</v>
      </c>
      <c r="N109" s="11">
        <v>0.62061777913462435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1.4261868019620765</v>
      </c>
      <c r="C110" s="11">
        <v>2.2218703562846898</v>
      </c>
      <c r="D110" s="11">
        <f t="shared" si="72"/>
        <v>0.79568355432261328</v>
      </c>
      <c r="E110" s="11">
        <v>0.99876125700052665</v>
      </c>
      <c r="F110" s="11">
        <f t="shared" si="73"/>
        <v>1.7944448113231399</v>
      </c>
      <c r="G110" s="200">
        <f t="shared" si="74"/>
        <v>3.6020626069881434E-2</v>
      </c>
      <c r="I110" s="11" t="str">
        <f>I99</f>
        <v>Administrative and secretarial occupations</v>
      </c>
      <c r="J110" s="11">
        <v>2.8968451018732493</v>
      </c>
      <c r="K110" s="11">
        <v>2.0100807267432224</v>
      </c>
      <c r="L110" s="11">
        <v>-0.88676437513002726</v>
      </c>
      <c r="M110" s="11">
        <v>1.0173868497787688</v>
      </c>
      <c r="N110" s="11">
        <v>0.13062247464874166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11.460035481039947</v>
      </c>
      <c r="C111" s="11">
        <v>18.448385962812566</v>
      </c>
      <c r="D111" s="11">
        <f>C111-B111</f>
        <v>6.9883504817726187</v>
      </c>
      <c r="E111" s="11">
        <v>10.045006996968834</v>
      </c>
      <c r="F111" s="11">
        <f>SUM(D111:E111)</f>
        <v>17.033357478741451</v>
      </c>
      <c r="G111" s="200">
        <f t="shared" si="74"/>
        <v>4.2854267888316144E-2</v>
      </c>
      <c r="I111" s="11" t="str">
        <f t="shared" ref="I111:I115" si="82">I100</f>
        <v>Skilled trades occupations</v>
      </c>
      <c r="J111" s="11">
        <v>5.8421849522269085</v>
      </c>
      <c r="K111" s="11">
        <v>3.2207505609799458</v>
      </c>
      <c r="L111" s="11">
        <v>-2.6214343912469626</v>
      </c>
      <c r="M111" s="11">
        <v>1.4991237146133134</v>
      </c>
      <c r="N111" s="11">
        <v>-1.1223106766336493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2.5258870249090277</v>
      </c>
      <c r="C112" s="11">
        <v>4.1284796820580967</v>
      </c>
      <c r="D112" s="11">
        <f t="shared" ref="D112:D113" si="83">C112-B112</f>
        <v>1.602592657149069</v>
      </c>
      <c r="E112" s="11">
        <v>2.0463308767402144</v>
      </c>
      <c r="F112" s="11">
        <f t="shared" ref="F112:F113" si="84">SUM(D112:E112)</f>
        <v>3.6489235338892834</v>
      </c>
      <c r="G112" s="200">
        <f t="shared" si="74"/>
        <v>4.0353341735634318E-2</v>
      </c>
      <c r="I112" s="11" t="str">
        <f t="shared" si="82"/>
        <v>Caring, leisure and other service occupations</v>
      </c>
      <c r="J112" s="11">
        <v>1.7666808671330712</v>
      </c>
      <c r="K112" s="11">
        <v>1.5085901225243059</v>
      </c>
      <c r="L112" s="11">
        <v>-0.25809074460876524</v>
      </c>
      <c r="M112" s="11">
        <v>0.50961360495042829</v>
      </c>
      <c r="N112" s="11">
        <v>0.25152286034166299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0.18601196492000419</v>
      </c>
      <c r="C113" s="11">
        <v>0.26544057506004226</v>
      </c>
      <c r="D113" s="11">
        <f t="shared" si="83"/>
        <v>7.9428610140038075E-2</v>
      </c>
      <c r="E113" s="11">
        <v>0.12919619075304895</v>
      </c>
      <c r="F113" s="11">
        <f t="shared" si="84"/>
        <v>0.20862480089308702</v>
      </c>
      <c r="G113" s="200">
        <f t="shared" si="74"/>
        <v>3.5786956457142249E-2</v>
      </c>
      <c r="I113" s="11" t="str">
        <f t="shared" si="82"/>
        <v>Sales and customer service occupations</v>
      </c>
      <c r="J113" s="11">
        <v>4.2080095157819359</v>
      </c>
      <c r="K113" s="11">
        <v>2.9768310689588739</v>
      </c>
      <c r="L113" s="11">
        <v>-1.231178446823062</v>
      </c>
      <c r="M113" s="11">
        <v>1.0298490686697521</v>
      </c>
      <c r="N113" s="11">
        <v>-0.20132937815330965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8.5858884498955579</v>
      </c>
      <c r="C114" s="11">
        <v>13.422503355610427</v>
      </c>
      <c r="D114" s="11">
        <f t="shared" si="72"/>
        <v>4.8366149057148693</v>
      </c>
      <c r="E114" s="11">
        <v>5.9948002403950902</v>
      </c>
      <c r="F114" s="11">
        <f t="shared" si="73"/>
        <v>10.831415146109959</v>
      </c>
      <c r="G114" s="200">
        <f t="shared" si="74"/>
        <v>3.5935827005854293E-2</v>
      </c>
      <c r="I114" s="11" t="str">
        <f t="shared" si="82"/>
        <v>Process, plant and machine operatives</v>
      </c>
      <c r="J114" s="11">
        <v>7.0771886593206661</v>
      </c>
      <c r="K114" s="11">
        <v>2.8353622766410931</v>
      </c>
      <c r="L114" s="11">
        <v>-4.241826382679573</v>
      </c>
      <c r="M114" s="11">
        <v>1.679794651156189</v>
      </c>
      <c r="N114" s="11">
        <v>-2.5620317315233834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2.7048729848663293</v>
      </c>
      <c r="C115" s="11">
        <v>4.4452417465902325</v>
      </c>
      <c r="D115" s="11">
        <f t="shared" si="72"/>
        <v>1.7403687617239032</v>
      </c>
      <c r="E115" s="11">
        <v>1.9120524112503738</v>
      </c>
      <c r="F115" s="11">
        <f t="shared" si="73"/>
        <v>3.652421172974277</v>
      </c>
      <c r="G115" s="200">
        <f t="shared" si="74"/>
        <v>3.6287831922898306E-2</v>
      </c>
      <c r="I115" s="11" t="str">
        <f t="shared" si="82"/>
        <v>Elementary occupations</v>
      </c>
      <c r="J115" s="11">
        <v>9.3338485832491269</v>
      </c>
      <c r="K115" s="11">
        <v>5.6526748484773712</v>
      </c>
      <c r="L115" s="11">
        <v>-3.6811737347717561</v>
      </c>
      <c r="M115" s="11">
        <v>2.3309051176048063</v>
      </c>
      <c r="N115" s="11">
        <v>-1.35026861716695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1.3230479105806288</v>
      </c>
      <c r="C116" s="11">
        <v>3.3380644020807431</v>
      </c>
      <c r="D116" s="11">
        <f t="shared" ref="D116:D117" si="85">C116-B116</f>
        <v>2.0150164915001145</v>
      </c>
      <c r="E116" s="11">
        <v>1.2356410967689235</v>
      </c>
      <c r="F116" s="11">
        <f t="shared" ref="F116:F117" si="86">SUM(D116:E116)</f>
        <v>3.2506575882690383</v>
      </c>
      <c r="G116" s="200">
        <f t="shared" si="74"/>
        <v>4.4951488150321683E-2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2.0014534427974118</v>
      </c>
      <c r="C117" s="11">
        <v>2.8832690415186097</v>
      </c>
      <c r="D117" s="11">
        <f t="shared" si="85"/>
        <v>0.88181559872119797</v>
      </c>
      <c r="E117" s="11">
        <v>1.5956874047170286</v>
      </c>
      <c r="F117" s="11">
        <f t="shared" si="86"/>
        <v>2.4775030034382266</v>
      </c>
      <c r="G117" s="200">
        <f t="shared" si="74"/>
        <v>3.9858221997223442E-2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0.86608377068624176</v>
      </c>
      <c r="C118" s="11">
        <v>3.1453383045031944</v>
      </c>
      <c r="D118" s="11">
        <f t="shared" si="72"/>
        <v>2.2792545338169528</v>
      </c>
      <c r="E118" s="11">
        <v>1.6168307876530885</v>
      </c>
      <c r="F118" s="11">
        <f t="shared" si="73"/>
        <v>3.8960853214700411</v>
      </c>
      <c r="G118" s="200">
        <f t="shared" si="74"/>
        <v>7.273748924327661E-2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6.7541953679538942</v>
      </c>
      <c r="C119" s="11">
        <v>9.3720286739263425</v>
      </c>
      <c r="D119" s="11">
        <f t="shared" ref="D119" si="87">C119-B119</f>
        <v>2.6178333059724483</v>
      </c>
      <c r="E119" s="11">
        <v>4.8311371973494293</v>
      </c>
      <c r="F119" s="11">
        <f t="shared" ref="F119" si="88">SUM(D119:E119)</f>
        <v>7.4489705033218776</v>
      </c>
      <c r="G119" s="200">
        <f t="shared" si="74"/>
        <v>3.6626545220152185E-2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209.32195913213474</v>
      </c>
      <c r="C120" s="11">
        <f t="shared" ref="C120:F120" si="89">SUM(C94:C119)</f>
        <v>276.57648414508321</v>
      </c>
      <c r="D120" s="11">
        <f t="shared" si="89"/>
        <v>67.254525012948477</v>
      </c>
      <c r="E120" s="11">
        <f t="shared" si="89"/>
        <v>133.72729281888391</v>
      </c>
      <c r="F120" s="11">
        <f t="shared" si="89"/>
        <v>200.98181783183233</v>
      </c>
      <c r="G120" s="200">
        <f t="shared" si="74"/>
        <v>3.348167176267447E-2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4.2464521779165105</v>
      </c>
      <c r="C123" s="11">
        <v>4.286359763516888</v>
      </c>
      <c r="D123" s="11">
        <f>C123-B123</f>
        <v>3.9907585600377438E-2</v>
      </c>
      <c r="E123" s="11">
        <v>2.1609842237558001</v>
      </c>
      <c r="F123" s="11">
        <f>SUM(D123:E123)</f>
        <v>2.2008918093561776</v>
      </c>
      <c r="G123" s="200">
        <f>IF(B123&gt;0,(1+(E123/B123))^(1/($C$6-$B$6))-1,0)</f>
        <v>2.7804554350475907E-2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2.1937811642543306</v>
      </c>
      <c r="C124" s="11">
        <v>2.6708150060113569</v>
      </c>
      <c r="D124" s="11">
        <f t="shared" ref="D124:D139" si="92">C124-B124</f>
        <v>0.47703384175702634</v>
      </c>
      <c r="E124" s="11">
        <v>1.4351263008141453</v>
      </c>
      <c r="F124" s="11">
        <f t="shared" ref="F124:F131" si="93">SUM(D124:E124)</f>
        <v>1.9121601425711716</v>
      </c>
      <c r="G124" s="200">
        <f t="shared" ref="G124:G147" si="94">IF(B124&gt;0,(1+(E124/B124))^(1/($C$6-$B$6))-1,0)</f>
        <v>3.4122941209641766E-2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2.3267817588561419</v>
      </c>
      <c r="C125" s="11">
        <v>3.3220159197589401</v>
      </c>
      <c r="D125" s="11">
        <f t="shared" si="92"/>
        <v>0.99523416090279815</v>
      </c>
      <c r="E125" s="11">
        <v>1.131320662999153</v>
      </c>
      <c r="F125" s="11">
        <f t="shared" si="93"/>
        <v>2.1265548239019512</v>
      </c>
      <c r="G125" s="200">
        <f t="shared" si="94"/>
        <v>2.6767578410124671E-2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5.7191051244373412</v>
      </c>
      <c r="C126" s="11">
        <v>1.3185553068320237</v>
      </c>
      <c r="D126" s="11">
        <f t="shared" si="92"/>
        <v>-4.4005498176053175</v>
      </c>
      <c r="E126" s="11">
        <v>1.0882761103542025</v>
      </c>
      <c r="F126" s="11">
        <f t="shared" si="93"/>
        <v>-3.3122737072511148</v>
      </c>
      <c r="G126" s="200">
        <f t="shared" si="94"/>
        <v>1.1680702975230384E-2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0.97730998025892679</v>
      </c>
      <c r="C127" s="11">
        <v>0.49983283152845248</v>
      </c>
      <c r="D127" s="11">
        <f t="shared" si="92"/>
        <v>-0.47747714873047431</v>
      </c>
      <c r="E127" s="11">
        <v>0.15869346819048533</v>
      </c>
      <c r="F127" s="11">
        <f t="shared" si="93"/>
        <v>-0.31878368053998896</v>
      </c>
      <c r="G127" s="200">
        <f>IF(B127&gt;0,(1+(E127/B127))^(1/($C$6-$B$6))-1,0)</f>
        <v>1.0081664677860758E-2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2.383555328034431</v>
      </c>
      <c r="C128" s="11">
        <v>2.4371558854036137</v>
      </c>
      <c r="D128" s="11">
        <f t="shared" si="92"/>
        <v>5.3600557369182678E-2</v>
      </c>
      <c r="E128" s="11">
        <v>0.90046309489280552</v>
      </c>
      <c r="F128" s="11">
        <f t="shared" si="93"/>
        <v>0.95406365226198819</v>
      </c>
      <c r="G128" s="200">
        <f t="shared" si="94"/>
        <v>2.159483801169948E-2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0.94794988581050399</v>
      </c>
      <c r="C129" s="11">
        <v>1.3563851067081483</v>
      </c>
      <c r="D129" s="11">
        <f t="shared" si="92"/>
        <v>0.40843522089764428</v>
      </c>
      <c r="E129" s="11">
        <v>0.51753541731602659</v>
      </c>
      <c r="F129" s="11">
        <f t="shared" si="93"/>
        <v>0.92597063821367087</v>
      </c>
      <c r="G129" s="200">
        <f t="shared" si="94"/>
        <v>2.9468523961617699E-2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2.9903362547847081</v>
      </c>
      <c r="C130" s="11">
        <v>2.2607929195971859</v>
      </c>
      <c r="D130" s="11">
        <f t="shared" si="92"/>
        <v>-0.72954333518752223</v>
      </c>
      <c r="E130" s="11">
        <v>1.3765091081137324</v>
      </c>
      <c r="F130" s="11">
        <f t="shared" si="93"/>
        <v>0.64696577292621016</v>
      </c>
      <c r="G130" s="200">
        <f t="shared" si="94"/>
        <v>2.5564987630026348E-2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0.88198372090645583</v>
      </c>
      <c r="C131" s="11">
        <v>1.0516325388662324</v>
      </c>
      <c r="D131" s="11">
        <f t="shared" si="92"/>
        <v>0.1696488179597766</v>
      </c>
      <c r="E131" s="11">
        <v>0.31685717474072245</v>
      </c>
      <c r="F131" s="11">
        <f t="shared" si="93"/>
        <v>0.48650599270049905</v>
      </c>
      <c r="G131" s="200">
        <f t="shared" si="94"/>
        <v>2.0673248038780345E-2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0.74581052693918681</v>
      </c>
      <c r="C132" s="11">
        <v>0.82668835152162046</v>
      </c>
      <c r="D132" s="11">
        <f t="shared" si="92"/>
        <v>8.0877824582433644E-2</v>
      </c>
      <c r="E132" s="11">
        <v>0.34056951190726298</v>
      </c>
      <c r="F132" s="11">
        <f t="shared" ref="F132:F133" si="95">SUM(D132:E132)</f>
        <v>0.42144733648969662</v>
      </c>
      <c r="G132" s="200">
        <f t="shared" si="94"/>
        <v>2.5392691989802874E-2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4.6326537264506982</v>
      </c>
      <c r="C133" s="11">
        <v>5.8587081248203496</v>
      </c>
      <c r="D133" s="11">
        <f t="shared" si="92"/>
        <v>1.2260543983696515</v>
      </c>
      <c r="E133" s="11">
        <v>2.5323448271864049</v>
      </c>
      <c r="F133" s="11">
        <f t="shared" si="95"/>
        <v>3.7583992255560563</v>
      </c>
      <c r="G133" s="200">
        <f t="shared" si="94"/>
        <v>2.9498578204079307E-2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6.7405605552597656</v>
      </c>
      <c r="C134" s="11">
        <v>9.5412869159688345</v>
      </c>
      <c r="D134" s="11">
        <f t="shared" si="92"/>
        <v>2.8007263607090689</v>
      </c>
      <c r="E134" s="11">
        <v>5.0177624227080422</v>
      </c>
      <c r="F134" s="11">
        <f t="shared" ref="F134:F137" si="96">SUM(D134:E134)</f>
        <v>7.8184887834171111</v>
      </c>
      <c r="G134" s="200">
        <f t="shared" si="94"/>
        <v>3.779113855509264E-2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1.4178044935898926</v>
      </c>
      <c r="C135" s="11">
        <v>1.7612590227750442</v>
      </c>
      <c r="D135" s="11">
        <f t="shared" si="92"/>
        <v>0.34345452918515162</v>
      </c>
      <c r="E135" s="11">
        <v>0.99167027894944926</v>
      </c>
      <c r="F135" s="11">
        <f t="shared" si="96"/>
        <v>1.335124808134601</v>
      </c>
      <c r="G135" s="200">
        <f t="shared" si="94"/>
        <v>3.598564014785044E-2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0.77278378249930235</v>
      </c>
      <c r="C136" s="11">
        <v>0.99476121524223027</v>
      </c>
      <c r="D136" s="11">
        <f t="shared" si="92"/>
        <v>0.22197743274292792</v>
      </c>
      <c r="E136" s="11">
        <v>0.61568232517460597</v>
      </c>
      <c r="F136" s="11">
        <f t="shared" si="96"/>
        <v>0.83765975791753389</v>
      </c>
      <c r="G136" s="200">
        <f t="shared" si="94"/>
        <v>3.9836726060710426E-2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0.74447210535092079</v>
      </c>
      <c r="C137" s="11">
        <v>1.0077640026655903</v>
      </c>
      <c r="D137" s="11">
        <f t="shared" si="92"/>
        <v>0.26329189731466951</v>
      </c>
      <c r="E137" s="11">
        <v>0.38688753347159405</v>
      </c>
      <c r="F137" s="11">
        <f t="shared" si="96"/>
        <v>0.65017943078626361</v>
      </c>
      <c r="G137" s="200">
        <f t="shared" si="94"/>
        <v>2.8292851696266164E-2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0.54716542864601636</v>
      </c>
      <c r="C138" s="11">
        <v>0.73634875442261372</v>
      </c>
      <c r="D138" s="11">
        <f t="shared" si="92"/>
        <v>0.18918332577659736</v>
      </c>
      <c r="E138" s="11">
        <v>0.33703565787726275</v>
      </c>
      <c r="F138" s="11">
        <f t="shared" ref="F138" si="97">SUM(D138:E138)</f>
        <v>0.52621898365386011</v>
      </c>
      <c r="G138" s="200">
        <f t="shared" si="94"/>
        <v>3.2512915743591275E-2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0.62613644408182956</v>
      </c>
      <c r="C139" s="11">
        <v>0.83982728407093821</v>
      </c>
      <c r="D139" s="11">
        <f t="shared" si="92"/>
        <v>0.21369083998910865</v>
      </c>
      <c r="E139" s="11">
        <v>0.3941307938027408</v>
      </c>
      <c r="F139" s="11">
        <f t="shared" ref="F139" si="98">SUM(D139:E139)</f>
        <v>0.60782163379184939</v>
      </c>
      <c r="G139" s="200">
        <f t="shared" si="94"/>
        <v>3.3085653622291433E-2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8.8007347866887926</v>
      </c>
      <c r="C140" s="11">
        <v>9.97497423145753</v>
      </c>
      <c r="D140" s="11">
        <f>C140-B140</f>
        <v>1.1742394447687374</v>
      </c>
      <c r="E140" s="11">
        <v>5.5423520035675313</v>
      </c>
      <c r="F140" s="11">
        <f>SUM(D140:E140)</f>
        <v>6.7165914483362688</v>
      </c>
      <c r="G140" s="200">
        <f t="shared" si="94"/>
        <v>3.3098139716572383E-2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1.6591666100768565</v>
      </c>
      <c r="C141" s="11">
        <v>2.5038815331053104</v>
      </c>
      <c r="D141" s="11">
        <f t="shared" ref="D141:D147" si="99">C141-B141</f>
        <v>0.84471492302845386</v>
      </c>
      <c r="E141" s="11">
        <v>1.2304902023720696</v>
      </c>
      <c r="F141" s="11">
        <f t="shared" ref="F141:F142" si="100">SUM(D141:E141)</f>
        <v>2.0752051254005233</v>
      </c>
      <c r="G141" s="200">
        <f t="shared" si="94"/>
        <v>3.7680728459943635E-2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5.6261338014993702E-2</v>
      </c>
      <c r="C142" s="11">
        <v>6.4691405719206563E-2</v>
      </c>
      <c r="D142" s="11">
        <f t="shared" si="99"/>
        <v>8.4300677042128611E-3</v>
      </c>
      <c r="E142" s="11">
        <v>2.9286336157377524E-2</v>
      </c>
      <c r="F142" s="11">
        <f t="shared" si="100"/>
        <v>3.7716403861590385E-2</v>
      </c>
      <c r="G142" s="200">
        <f t="shared" si="94"/>
        <v>2.8331667255224513E-2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2.9903190508432216</v>
      </c>
      <c r="C143" s="11">
        <v>4.4624620514361233</v>
      </c>
      <c r="D143" s="11">
        <f t="shared" si="99"/>
        <v>1.4721430005929017</v>
      </c>
      <c r="E143" s="11">
        <v>2.0822738017007745</v>
      </c>
      <c r="F143" s="11">
        <f t="shared" ref="F143:F144" si="101">SUM(D143:E143)</f>
        <v>3.5544168022936762</v>
      </c>
      <c r="G143" s="200">
        <f t="shared" si="94"/>
        <v>3.585944867395785E-2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0.97355600793110908</v>
      </c>
      <c r="C144" s="11">
        <v>1.5954573642230248</v>
      </c>
      <c r="D144" s="11">
        <f t="shared" si="99"/>
        <v>0.62190135629191567</v>
      </c>
      <c r="E144" s="11">
        <v>0.70173932043301468</v>
      </c>
      <c r="F144" s="11">
        <f t="shared" si="101"/>
        <v>1.3236406767249305</v>
      </c>
      <c r="G144" s="200">
        <f t="shared" si="94"/>
        <v>3.6848640139779176E-2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0.64331260257960099</v>
      </c>
      <c r="C145" s="11">
        <v>1.0844982077142196</v>
      </c>
      <c r="D145" s="11">
        <f t="shared" si="99"/>
        <v>0.44118560513461857</v>
      </c>
      <c r="E145" s="11">
        <v>0.43027645266836023</v>
      </c>
      <c r="F145" s="11">
        <f t="shared" ref="F145:F146" si="102">SUM(D145:E145)</f>
        <v>0.87146205780297881</v>
      </c>
      <c r="G145" s="200">
        <f t="shared" si="94"/>
        <v>3.4731652546958314E-2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1.0280611982411965</v>
      </c>
      <c r="C146" s="11">
        <v>1.4704819722460427</v>
      </c>
      <c r="D146" s="11">
        <f t="shared" si="99"/>
        <v>0.44242077400484625</v>
      </c>
      <c r="E146" s="11">
        <v>0.78670148009847574</v>
      </c>
      <c r="F146" s="11">
        <f t="shared" si="102"/>
        <v>1.229122254103322</v>
      </c>
      <c r="G146" s="200">
        <f t="shared" si="94"/>
        <v>3.8612132330423155E-2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0.67309355460237952</v>
      </c>
      <c r="C147" s="11">
        <v>2.4690795785910793</v>
      </c>
      <c r="D147" s="11">
        <f t="shared" si="99"/>
        <v>1.7959860239886998</v>
      </c>
      <c r="E147" s="11">
        <v>1.307200594948174</v>
      </c>
      <c r="F147" s="11">
        <f t="shared" ref="F147" si="103">SUM(D147:E147)</f>
        <v>3.1031866189368738</v>
      </c>
      <c r="G147" s="200">
        <f t="shared" si="94"/>
        <v>7.4592037391443267E-2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3.197497068869863</v>
      </c>
      <c r="C148" s="11">
        <v>4.2287436815234569</v>
      </c>
      <c r="D148" s="11">
        <f t="shared" ref="D148" si="104">C148-B148</f>
        <v>1.031246612653594</v>
      </c>
      <c r="E148" s="11">
        <v>2.0795442955719148</v>
      </c>
      <c r="F148" s="11">
        <f t="shared" ref="F148" si="105">SUM(D148:E148)</f>
        <v>3.1107909082255087</v>
      </c>
      <c r="G148" s="200">
        <f t="shared" ref="G148:G149" si="106">IF(B148&gt;0,(1+(E148/B148))^(1/($C$6-$B$6))-1,0)</f>
        <v>3.3963852953559748E-2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58.916644675924978</v>
      </c>
      <c r="C149" s="11">
        <f t="shared" ref="C149:F149" si="107">SUM(C123:C148)</f>
        <v>68.624458975726043</v>
      </c>
      <c r="D149" s="11">
        <f t="shared" si="107"/>
        <v>9.707814299801079</v>
      </c>
      <c r="E149" s="11">
        <f t="shared" si="107"/>
        <v>33.891713399772129</v>
      </c>
      <c r="F149" s="11">
        <f t="shared" si="107"/>
        <v>43.599527699573208</v>
      </c>
      <c r="G149" s="200">
        <f t="shared" si="106"/>
        <v>3.075774228625705E-2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6.6704719858281525</v>
      </c>
      <c r="C152" s="11">
        <v>6.642952493680248</v>
      </c>
      <c r="D152" s="11">
        <f>C152-B152</f>
        <v>-2.7519492147904501E-2</v>
      </c>
      <c r="E152" s="11">
        <v>3.2507777879795028</v>
      </c>
      <c r="F152" s="11">
        <f>SUM(D152:E152)</f>
        <v>3.2232582958315983</v>
      </c>
      <c r="G152" s="200">
        <f>IF(B152&gt;0,(1+(E152/B152))^(1/($C$6-$B$6))-1,0)</f>
        <v>2.6819216980349392E-2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2.5984589804001681</v>
      </c>
      <c r="C153" s="11">
        <v>3.3986055183873218</v>
      </c>
      <c r="D153" s="11">
        <f t="shared" ref="D153:D168" si="110">C153-B153</f>
        <v>0.80014653798715374</v>
      </c>
      <c r="E153" s="11">
        <v>1.7239689505956823</v>
      </c>
      <c r="F153" s="11">
        <f t="shared" ref="F153:F160" si="111">SUM(D153:E153)</f>
        <v>2.5241154885828361</v>
      </c>
      <c r="G153" s="200">
        <f t="shared" ref="G153:G155" si="112">IF(B153&gt;0,(1+(E153/B153))^(1/($C$6-$B$6))-1,0)</f>
        <v>3.4508650037425648E-2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6.2504054730943732</v>
      </c>
      <c r="C154" s="11">
        <v>7.3980790005563115</v>
      </c>
      <c r="D154" s="11">
        <f t="shared" si="110"/>
        <v>1.1476735274619383</v>
      </c>
      <c r="E154" s="11">
        <v>2.4841174038621494</v>
      </c>
      <c r="F154" s="11">
        <f t="shared" si="111"/>
        <v>3.6317909313240877</v>
      </c>
      <c r="G154" s="200">
        <f t="shared" si="112"/>
        <v>2.2559841773991396E-2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1.3259328168478239</v>
      </c>
      <c r="C155" s="11">
        <v>1.606057493871575</v>
      </c>
      <c r="D155" s="11">
        <f t="shared" si="110"/>
        <v>0.2801246770237511</v>
      </c>
      <c r="E155" s="11">
        <v>0.75997789309243835</v>
      </c>
      <c r="F155" s="11">
        <f t="shared" si="111"/>
        <v>1.0401025701161895</v>
      </c>
      <c r="G155" s="200">
        <f t="shared" si="112"/>
        <v>3.0666783194852609E-2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0.52845435747595459</v>
      </c>
      <c r="C156" s="11">
        <v>0.37576758198756655</v>
      </c>
      <c r="D156" s="11">
        <f t="shared" si="110"/>
        <v>-0.15268677548838805</v>
      </c>
      <c r="E156" s="11">
        <v>0.20102948009486227</v>
      </c>
      <c r="F156" s="11">
        <f t="shared" si="111"/>
        <v>4.8342704606474218E-2</v>
      </c>
      <c r="G156" s="200">
        <f>IF(B156&gt;0,(1+(E156/B156))^(1/($C$6-$B$6))-1,0)</f>
        <v>2.1724669163313282E-2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4.3625776786179919</v>
      </c>
      <c r="C157" s="11">
        <v>5.1884291660534592</v>
      </c>
      <c r="D157" s="11">
        <f t="shared" si="110"/>
        <v>0.82585148743546721</v>
      </c>
      <c r="E157" s="11">
        <v>2.2941098313522486</v>
      </c>
      <c r="F157" s="11">
        <f t="shared" si="111"/>
        <v>3.1199613187877158</v>
      </c>
      <c r="G157" s="200">
        <f t="shared" ref="G157:G178" si="113">IF(B157&gt;0,(1+(E157/B157))^(1/($C$6-$B$6))-1,0)</f>
        <v>2.8571136600473723E-2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2.353744675833362</v>
      </c>
      <c r="C158" s="11">
        <v>2.1407959162733956</v>
      </c>
      <c r="D158" s="11">
        <f t="shared" si="110"/>
        <v>-0.21294875955996639</v>
      </c>
      <c r="E158" s="11">
        <v>0.78601433036460833</v>
      </c>
      <c r="F158" s="11">
        <f t="shared" si="111"/>
        <v>0.57306557080464193</v>
      </c>
      <c r="G158" s="200">
        <f t="shared" si="113"/>
        <v>1.9394918270080996E-2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1.0145052026643679</v>
      </c>
      <c r="C159" s="11">
        <v>1.8897677906587507</v>
      </c>
      <c r="D159" s="11">
        <f t="shared" si="110"/>
        <v>0.87526258799438272</v>
      </c>
      <c r="E159" s="11">
        <v>0.9447302109599699</v>
      </c>
      <c r="F159" s="11">
        <f t="shared" si="111"/>
        <v>1.8199927989543525</v>
      </c>
      <c r="G159" s="200">
        <f t="shared" si="113"/>
        <v>4.4853711091712878E-2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0.64354600434387366</v>
      </c>
      <c r="C160" s="11">
        <v>0.52196098630359433</v>
      </c>
      <c r="D160" s="11">
        <f t="shared" si="110"/>
        <v>-0.12158501804027932</v>
      </c>
      <c r="E160" s="11">
        <v>0.17138115816196431</v>
      </c>
      <c r="F160" s="11">
        <f t="shared" si="111"/>
        <v>4.9796140121684984E-2</v>
      </c>
      <c r="G160" s="200">
        <f t="shared" si="113"/>
        <v>1.5864879999647918E-2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0.91537518891798908</v>
      </c>
      <c r="C161" s="11">
        <v>0.77526789595265966</v>
      </c>
      <c r="D161" s="11">
        <f t="shared" si="110"/>
        <v>-0.14010729296532942</v>
      </c>
      <c r="E161" s="11">
        <v>0.37161464320962401</v>
      </c>
      <c r="F161" s="11">
        <f t="shared" ref="F161:F162" si="114">SUM(D161:E161)</f>
        <v>0.23150735024429459</v>
      </c>
      <c r="G161" s="200">
        <f t="shared" si="113"/>
        <v>2.2975105857975242E-2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4.1466040166336162</v>
      </c>
      <c r="C162" s="11">
        <v>4.9194313150791196</v>
      </c>
      <c r="D162" s="11">
        <f t="shared" si="110"/>
        <v>0.77282729844550335</v>
      </c>
      <c r="E162" s="11">
        <v>2.1037418949983664</v>
      </c>
      <c r="F162" s="11">
        <f t="shared" si="114"/>
        <v>2.8765691934438697</v>
      </c>
      <c r="G162" s="200">
        <f t="shared" si="113"/>
        <v>2.7734098510557192E-2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6.2724223106237265</v>
      </c>
      <c r="C163" s="11">
        <v>8.3533735985781554</v>
      </c>
      <c r="D163" s="11">
        <f t="shared" si="110"/>
        <v>2.080951287954429</v>
      </c>
      <c r="E163" s="11">
        <v>4.2500070761044153</v>
      </c>
      <c r="F163" s="11">
        <f t="shared" ref="F163:F166" si="115">SUM(D163:E163)</f>
        <v>6.3309583640588443</v>
      </c>
      <c r="G163" s="200">
        <f t="shared" si="113"/>
        <v>3.509143571208706E-2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1.084643614809063</v>
      </c>
      <c r="C164" s="11">
        <v>1.0933652873068607</v>
      </c>
      <c r="D164" s="11">
        <f t="shared" si="110"/>
        <v>8.7216724977976501E-3</v>
      </c>
      <c r="E164" s="11">
        <v>0.68601904684299675</v>
      </c>
      <c r="F164" s="11">
        <f t="shared" si="115"/>
        <v>0.6947407193407944</v>
      </c>
      <c r="G164" s="200">
        <f t="shared" si="113"/>
        <v>3.3213132786971578E-2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1.1463818309676883</v>
      </c>
      <c r="C165" s="11">
        <v>1.5303709002676908</v>
      </c>
      <c r="D165" s="11">
        <f t="shared" si="110"/>
        <v>0.38398906930000254</v>
      </c>
      <c r="E165" s="11">
        <v>0.79366545124085397</v>
      </c>
      <c r="F165" s="11">
        <f t="shared" si="115"/>
        <v>1.1776545205408566</v>
      </c>
      <c r="G165" s="200">
        <f t="shared" si="113"/>
        <v>3.5695767256453292E-2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2.9292536293339517</v>
      </c>
      <c r="C166" s="11">
        <v>3.2544086636869345</v>
      </c>
      <c r="D166" s="11">
        <f t="shared" si="110"/>
        <v>0.32515503435298276</v>
      </c>
      <c r="E166" s="11">
        <v>1.3079504198995453</v>
      </c>
      <c r="F166" s="11">
        <f t="shared" si="115"/>
        <v>1.6331054542525281</v>
      </c>
      <c r="G166" s="200">
        <f t="shared" si="113"/>
        <v>2.4915733701273979E-2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0.77980436543704357</v>
      </c>
      <c r="C167" s="11">
        <v>0.98496648609145065</v>
      </c>
      <c r="D167" s="11">
        <f t="shared" si="110"/>
        <v>0.20516212065440709</v>
      </c>
      <c r="E167" s="11">
        <v>0.45898507246995218</v>
      </c>
      <c r="F167" s="11">
        <f t="shared" ref="F167" si="116">SUM(D167:E167)</f>
        <v>0.66414719312435921</v>
      </c>
      <c r="G167" s="200">
        <f t="shared" si="113"/>
        <v>3.1337451460426546E-2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0.63723382236962101</v>
      </c>
      <c r="C168" s="11">
        <v>0.91681446793495047</v>
      </c>
      <c r="D168" s="11">
        <f t="shared" si="110"/>
        <v>0.27958064556532947</v>
      </c>
      <c r="E168" s="11">
        <v>0.41908356969741462</v>
      </c>
      <c r="F168" s="11">
        <f t="shared" ref="F168" si="117">SUM(D168:E168)</f>
        <v>0.69866421526274403</v>
      </c>
      <c r="G168" s="200">
        <f t="shared" si="113"/>
        <v>3.4267887720963452E-2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5.1026398864125566</v>
      </c>
      <c r="C169" s="11">
        <v>6.3890931219553577</v>
      </c>
      <c r="D169" s="11">
        <f>C169-B169</f>
        <v>1.2864532355428011</v>
      </c>
      <c r="E169" s="11">
        <v>3.403523131807312</v>
      </c>
      <c r="F169" s="11">
        <f>SUM(D169:E169)</f>
        <v>4.6899763673501127</v>
      </c>
      <c r="G169" s="200">
        <f t="shared" si="113"/>
        <v>3.4655852824848621E-2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2.1214496370119251</v>
      </c>
      <c r="C170" s="11">
        <v>3.4764950441731179</v>
      </c>
      <c r="D170" s="11">
        <f t="shared" ref="D170:D176" si="118">C170-B170</f>
        <v>1.3550454071611928</v>
      </c>
      <c r="E170" s="11">
        <v>1.6630974152735345</v>
      </c>
      <c r="F170" s="11">
        <f t="shared" ref="F170:F171" si="119">SUM(D170:E170)</f>
        <v>3.0181428224347275</v>
      </c>
      <c r="G170" s="200">
        <f t="shared" si="113"/>
        <v>3.9342641299458414E-2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4.7185232464116288E-2</v>
      </c>
      <c r="C171" s="11">
        <v>4.0512831519004137E-2</v>
      </c>
      <c r="D171" s="11">
        <f t="shared" si="118"/>
        <v>-6.6724009451121502E-3</v>
      </c>
      <c r="E171" s="11">
        <v>2.1527808908484703E-2</v>
      </c>
      <c r="F171" s="11">
        <f t="shared" si="119"/>
        <v>1.4855407963372553E-2</v>
      </c>
      <c r="G171" s="200">
        <f t="shared" si="113"/>
        <v>2.5373772950750162E-2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2.5081764197855527</v>
      </c>
      <c r="C172" s="11">
        <v>3.2614092688982566</v>
      </c>
      <c r="D172" s="11">
        <f t="shared" si="118"/>
        <v>0.75323284911270383</v>
      </c>
      <c r="E172" s="11">
        <v>1.3223315924003176</v>
      </c>
      <c r="F172" s="11">
        <f t="shared" ref="F172:F173" si="120">SUM(D172:E172)</f>
        <v>2.0755644415130217</v>
      </c>
      <c r="G172" s="200">
        <f t="shared" si="113"/>
        <v>2.8631657788902753E-2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1.1571899772809227</v>
      </c>
      <c r="C173" s="11">
        <v>1.6804898595902784</v>
      </c>
      <c r="D173" s="11">
        <f t="shared" si="118"/>
        <v>0.52329988230935576</v>
      </c>
      <c r="E173" s="11">
        <v>0.70442452096242292</v>
      </c>
      <c r="F173" s="11">
        <f t="shared" si="120"/>
        <v>1.2277244032717787</v>
      </c>
      <c r="G173" s="200">
        <f t="shared" si="113"/>
        <v>3.2204320601600944E-2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1.4414759043076262</v>
      </c>
      <c r="C174" s="11">
        <v>2.3125931750038657</v>
      </c>
      <c r="D174" s="11">
        <f t="shared" si="118"/>
        <v>0.87111727069623957</v>
      </c>
      <c r="E174" s="11">
        <v>0.92583783892073401</v>
      </c>
      <c r="F174" s="11">
        <f t="shared" ref="F174:F175" si="121">SUM(D174:E174)</f>
        <v>1.7969551096169736</v>
      </c>
      <c r="G174" s="200">
        <f t="shared" si="113"/>
        <v>3.3625532833027716E-2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1.4766382446062181</v>
      </c>
      <c r="C175" s="11">
        <v>2.0183381110698178</v>
      </c>
      <c r="D175" s="11">
        <f t="shared" si="118"/>
        <v>0.54169986646359969</v>
      </c>
      <c r="E175" s="11">
        <v>1.1344152471920153</v>
      </c>
      <c r="F175" s="11">
        <f t="shared" si="121"/>
        <v>1.6761151136556149</v>
      </c>
      <c r="G175" s="200">
        <f t="shared" si="113"/>
        <v>3.873024461905028E-2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0.70191826370281707</v>
      </c>
      <c r="C176" s="11">
        <v>2.2154955982177014</v>
      </c>
      <c r="D176" s="11">
        <f t="shared" si="118"/>
        <v>1.5135773345148844</v>
      </c>
      <c r="E176" s="11">
        <v>1.0569485254618101</v>
      </c>
      <c r="F176" s="11">
        <f t="shared" ref="F176" si="122">SUM(D176:E176)</f>
        <v>2.5705258599766942</v>
      </c>
      <c r="G176" s="200">
        <f t="shared" si="113"/>
        <v>6.3154610893849217E-2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2.9064176504751398</v>
      </c>
      <c r="C177" s="11">
        <v>3.61249343831952</v>
      </c>
      <c r="D177" s="11">
        <f t="shared" ref="D177" si="123">C177-B177</f>
        <v>0.70607578784438019</v>
      </c>
      <c r="E177" s="11">
        <v>1.8116991762579455</v>
      </c>
      <c r="F177" s="11">
        <f t="shared" ref="F177" si="124">SUM(D177:E177)</f>
        <v>2.5177749641023257</v>
      </c>
      <c r="G177" s="200">
        <f t="shared" si="113"/>
        <v>3.2826512968243904E-2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61.122907170245639</v>
      </c>
      <c r="C178" s="11">
        <f t="shared" ref="C178:F178" si="125">SUM(C152:C177)</f>
        <v>75.997335011416979</v>
      </c>
      <c r="D178" s="11">
        <f t="shared" si="125"/>
        <v>14.874427841171322</v>
      </c>
      <c r="E178" s="11">
        <f t="shared" si="125"/>
        <v>35.050979478111167</v>
      </c>
      <c r="F178" s="11">
        <f t="shared" si="125"/>
        <v>49.925407319282492</v>
      </c>
      <c r="G178" s="200">
        <f t="shared" si="113"/>
        <v>3.0679277480917033E-2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16.761988925871531</v>
      </c>
      <c r="C181" s="11">
        <v>15.777649080514886</v>
      </c>
      <c r="D181" s="11">
        <f>C181-B181</f>
        <v>-0.98433984535664543</v>
      </c>
      <c r="E181" s="11">
        <v>6.8198202854020789</v>
      </c>
      <c r="F181" s="11">
        <f>SUM(D181:E181)</f>
        <v>5.8354804400454334</v>
      </c>
      <c r="G181" s="200">
        <f>IF(B181&gt;0,(1+(E181/B181))^(1/($C$6-$B$6))-1,0)</f>
        <v>2.3018383825242239E-2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7.1517869451327449</v>
      </c>
      <c r="C182" s="11">
        <v>7.7975713585242774</v>
      </c>
      <c r="D182" s="11">
        <f t="shared" ref="D182:D197" si="128">C182-B182</f>
        <v>0.64578441339153247</v>
      </c>
      <c r="E182" s="11">
        <v>3.2916874351241074</v>
      </c>
      <c r="F182" s="11">
        <f t="shared" ref="F182:F189" si="129">SUM(D182:E182)</f>
        <v>3.9374718485156399</v>
      </c>
      <c r="G182" s="200">
        <f t="shared" ref="G182:G184" si="130">IF(B182&gt;0,(1+(E182/B182))^(1/($C$6-$B$6))-1,0)</f>
        <v>2.5562256323581112E-2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10.939863996443341</v>
      </c>
      <c r="C183" s="11">
        <v>13.793088754117884</v>
      </c>
      <c r="D183" s="11">
        <f t="shared" si="128"/>
        <v>2.8532247576745426</v>
      </c>
      <c r="E183" s="11">
        <v>4.0150557880132318</v>
      </c>
      <c r="F183" s="11">
        <f t="shared" si="129"/>
        <v>6.8682805456877745</v>
      </c>
      <c r="G183" s="200">
        <f t="shared" si="130"/>
        <v>2.1060504577433914E-2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5.0720274305739803</v>
      </c>
      <c r="C184" s="11">
        <v>5.3126283365463243</v>
      </c>
      <c r="D184" s="11">
        <f t="shared" si="128"/>
        <v>0.24060090597234396</v>
      </c>
      <c r="E184" s="11">
        <v>2.7503828172566882</v>
      </c>
      <c r="F184" s="11">
        <f t="shared" si="129"/>
        <v>2.9909837232290322</v>
      </c>
      <c r="G184" s="200">
        <f t="shared" si="130"/>
        <v>2.930464587896453E-2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2.2705250176617455</v>
      </c>
      <c r="C185" s="11">
        <v>2.3654360876329865</v>
      </c>
      <c r="D185" s="11">
        <f t="shared" si="128"/>
        <v>9.4911069971240991E-2</v>
      </c>
      <c r="E185" s="11">
        <v>0.94161134478390096</v>
      </c>
      <c r="F185" s="11">
        <f t="shared" si="129"/>
        <v>1.036522414755142</v>
      </c>
      <c r="G185" s="200">
        <f>IF(B185&gt;0,(1+(E185/B185))^(1/($C$6-$B$6))-1,0)</f>
        <v>2.3397878040125608E-2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10.606477182127296</v>
      </c>
      <c r="C186" s="11">
        <v>12.085292623523308</v>
      </c>
      <c r="D186" s="11">
        <f t="shared" si="128"/>
        <v>1.4788154413960122</v>
      </c>
      <c r="E186" s="11">
        <v>4.7520759518135947</v>
      </c>
      <c r="F186" s="11">
        <f t="shared" si="129"/>
        <v>6.2308913932096068</v>
      </c>
      <c r="G186" s="200">
        <f t="shared" ref="G186:G205" si="131">IF(B186&gt;0,(1+(E186/B186))^(1/($C$6-$B$6))-1,0)</f>
        <v>2.4987595388423767E-2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4.6850636496950218</v>
      </c>
      <c r="C187" s="11">
        <v>3.6634670914577407</v>
      </c>
      <c r="D187" s="11">
        <f t="shared" si="128"/>
        <v>-1.021596558237281</v>
      </c>
      <c r="E187" s="11">
        <v>1.4057210162668956</v>
      </c>
      <c r="F187" s="11">
        <f t="shared" si="129"/>
        <v>0.38412445802961459</v>
      </c>
      <c r="G187" s="200">
        <f t="shared" si="131"/>
        <v>1.7647062571814809E-2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4.4232177519050913</v>
      </c>
      <c r="C188" s="11">
        <v>8.5642964634127718</v>
      </c>
      <c r="D188" s="11">
        <f t="shared" si="128"/>
        <v>4.1410787115076806</v>
      </c>
      <c r="E188" s="11">
        <v>4.2106307330985624</v>
      </c>
      <c r="F188" s="11">
        <f t="shared" si="129"/>
        <v>8.351709444606243</v>
      </c>
      <c r="G188" s="200">
        <f t="shared" si="131"/>
        <v>4.5597188665646327E-2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3.0322323187093985</v>
      </c>
      <c r="C189" s="11">
        <v>2.7779679689390715</v>
      </c>
      <c r="D189" s="11">
        <f t="shared" si="128"/>
        <v>-0.25426434977032697</v>
      </c>
      <c r="E189" s="11">
        <v>0.72031814170377106</v>
      </c>
      <c r="F189" s="11">
        <f t="shared" si="129"/>
        <v>0.46605379193344409</v>
      </c>
      <c r="G189" s="200">
        <f t="shared" si="131"/>
        <v>1.4310538866585842E-2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2.4534780967230452</v>
      </c>
      <c r="C190" s="11">
        <v>1.989964318661894</v>
      </c>
      <c r="D190" s="11">
        <f t="shared" si="128"/>
        <v>-0.46351377806115113</v>
      </c>
      <c r="E190" s="11">
        <v>0.76608126866004655</v>
      </c>
      <c r="F190" s="11">
        <f t="shared" ref="F190:F191" si="132">SUM(D190:E190)</f>
        <v>0.30256749059889543</v>
      </c>
      <c r="G190" s="200">
        <f t="shared" si="131"/>
        <v>1.8280944734680338E-2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13.188939234332619</v>
      </c>
      <c r="C191" s="11">
        <v>12.536193551397567</v>
      </c>
      <c r="D191" s="11">
        <f t="shared" si="128"/>
        <v>-0.65274568293505197</v>
      </c>
      <c r="E191" s="11">
        <v>5.3176917457685171</v>
      </c>
      <c r="F191" s="11">
        <f t="shared" si="132"/>
        <v>4.6649460628334651</v>
      </c>
      <c r="G191" s="200">
        <f t="shared" si="131"/>
        <v>2.2840305330195099E-2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20.960179095003699</v>
      </c>
      <c r="C192" s="11">
        <v>19.273510949021482</v>
      </c>
      <c r="D192" s="11">
        <f t="shared" si="128"/>
        <v>-1.6866681459822175</v>
      </c>
      <c r="E192" s="11">
        <v>9.6960692072198746</v>
      </c>
      <c r="F192" s="11">
        <f t="shared" ref="F192:F195" si="133">SUM(D192:E192)</f>
        <v>8.0094010612376572</v>
      </c>
      <c r="G192" s="200">
        <f t="shared" si="131"/>
        <v>2.567145191077902E-2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4.0879530629794578</v>
      </c>
      <c r="C193" s="11">
        <v>1.4957055769736631</v>
      </c>
      <c r="D193" s="11">
        <f t="shared" si="128"/>
        <v>-2.5922474860057947</v>
      </c>
      <c r="E193" s="11">
        <v>1.4270683601895837</v>
      </c>
      <c r="F193" s="11">
        <f t="shared" si="133"/>
        <v>-1.165179125816211</v>
      </c>
      <c r="G193" s="200">
        <f t="shared" si="131"/>
        <v>2.0162652416353621E-2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2.3039188257217544</v>
      </c>
      <c r="C194" s="11">
        <v>2.1059529992756421</v>
      </c>
      <c r="D194" s="11">
        <f t="shared" si="128"/>
        <v>-0.19796582644611238</v>
      </c>
      <c r="E194" s="11">
        <v>1.1124493752183715</v>
      </c>
      <c r="F194" s="11">
        <f t="shared" si="133"/>
        <v>0.91448354877225912</v>
      </c>
      <c r="G194" s="200">
        <f t="shared" si="131"/>
        <v>2.6612386331946292E-2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17.421959235784453</v>
      </c>
      <c r="C195" s="11">
        <v>16.910362341001811</v>
      </c>
      <c r="D195" s="11">
        <f t="shared" si="128"/>
        <v>-0.5115968947826417</v>
      </c>
      <c r="E195" s="11">
        <v>6.1874696265388209</v>
      </c>
      <c r="F195" s="11">
        <f t="shared" si="133"/>
        <v>5.6758727317561792</v>
      </c>
      <c r="G195" s="200">
        <f t="shared" si="131"/>
        <v>2.0467628600790544E-2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8.0389651690401536</v>
      </c>
      <c r="C196" s="11">
        <v>6.8174636978559731</v>
      </c>
      <c r="D196" s="11">
        <f t="shared" si="128"/>
        <v>-1.2215014711841805</v>
      </c>
      <c r="E196" s="11">
        <v>2.8185616881952122</v>
      </c>
      <c r="F196" s="11">
        <f t="shared" ref="F196" si="134">SUM(D196:E196)</f>
        <v>1.5970602170110317</v>
      </c>
      <c r="G196" s="200">
        <f t="shared" si="131"/>
        <v>2.023930544797814E-2</v>
      </c>
    </row>
    <row r="197" spans="1:14" x14ac:dyDescent="0.2">
      <c r="A197" t="str">
        <f t="shared" si="127"/>
        <v>54 Textiles, printing and other skilled trades</v>
      </c>
      <c r="B197" s="11">
        <v>4.0476589881197507</v>
      </c>
      <c r="C197" s="11">
        <v>4.0792053111931539</v>
      </c>
      <c r="D197" s="11">
        <f t="shared" si="128"/>
        <v>3.1546323073403215E-2</v>
      </c>
      <c r="E197" s="11">
        <v>1.7037753938593767</v>
      </c>
      <c r="F197" s="11">
        <f t="shared" ref="F197" si="135">SUM(D197:E197)</f>
        <v>1.7353217169327799</v>
      </c>
      <c r="G197" s="200">
        <f t="shared" si="131"/>
        <v>2.3697124834089589E-2</v>
      </c>
    </row>
    <row r="198" spans="1:14" x14ac:dyDescent="0.2">
      <c r="A198" t="str">
        <f t="shared" si="127"/>
        <v>61 Caring personal service occupations</v>
      </c>
      <c r="B198" s="11">
        <v>34.984191373399383</v>
      </c>
      <c r="C198" s="11">
        <v>41.338340520868897</v>
      </c>
      <c r="D198" s="11">
        <f>C198-B198</f>
        <v>6.3541491474695135</v>
      </c>
      <c r="E198" s="11">
        <v>20.855264725131043</v>
      </c>
      <c r="F198" s="11">
        <f>SUM(D198:E198)</f>
        <v>27.209413872600557</v>
      </c>
      <c r="G198" s="200">
        <f t="shared" si="131"/>
        <v>3.1663239586859238E-2</v>
      </c>
    </row>
    <row r="199" spans="1:14" x14ac:dyDescent="0.2">
      <c r="A199" t="str">
        <f t="shared" si="127"/>
        <v>62 Leisure, travel and related personal service occupations</v>
      </c>
      <c r="B199" s="11">
        <v>6.8835632240906905</v>
      </c>
      <c r="C199" s="11">
        <v>5.6692234818596434</v>
      </c>
      <c r="D199" s="11">
        <f t="shared" ref="D199:D205" si="136">C199-B199</f>
        <v>-1.2143397422310471</v>
      </c>
      <c r="E199" s="11">
        <v>2.6927666203249361</v>
      </c>
      <c r="F199" s="11">
        <f t="shared" ref="F199:F200" si="137">SUM(D199:E199)</f>
        <v>1.478426878093889</v>
      </c>
      <c r="G199" s="200">
        <f t="shared" si="131"/>
        <v>2.2254551085844065E-2</v>
      </c>
    </row>
    <row r="200" spans="1:14" x14ac:dyDescent="0.2">
      <c r="A200" t="str">
        <f t="shared" si="127"/>
        <v>63 Community and civil enforcement occupations</v>
      </c>
      <c r="B200" s="11">
        <v>0.22108279422990185</v>
      </c>
      <c r="C200" s="11">
        <v>0.19571360369437166</v>
      </c>
      <c r="D200" s="11">
        <f t="shared" si="136"/>
        <v>-2.5369190535530189E-2</v>
      </c>
      <c r="E200" s="11">
        <v>6.3230451227066886E-2</v>
      </c>
      <c r="F200" s="11">
        <f t="shared" si="137"/>
        <v>3.7861260691536697E-2</v>
      </c>
      <c r="G200" s="200">
        <f t="shared" si="131"/>
        <v>1.6910683213072097E-2</v>
      </c>
    </row>
    <row r="201" spans="1:14" x14ac:dyDescent="0.2">
      <c r="A201" t="str">
        <f t="shared" si="127"/>
        <v>71 Sales occupations</v>
      </c>
      <c r="B201" s="11">
        <v>19.147082104201079</v>
      </c>
      <c r="C201" s="11">
        <v>20.505638690086428</v>
      </c>
      <c r="D201" s="11">
        <f t="shared" si="136"/>
        <v>1.3585565858853492</v>
      </c>
      <c r="E201" s="11">
        <v>8.9027769571851714</v>
      </c>
      <c r="F201" s="11">
        <f t="shared" ref="F201:F202" si="138">SUM(D201:E201)</f>
        <v>10.261333543070521</v>
      </c>
      <c r="G201" s="200">
        <f t="shared" si="131"/>
        <v>2.5782310869691738E-2</v>
      </c>
    </row>
    <row r="202" spans="1:14" x14ac:dyDescent="0.2">
      <c r="A202" t="str">
        <f t="shared" si="127"/>
        <v>72 Customer service occupations</v>
      </c>
      <c r="B202" s="11">
        <v>4.7627654380219866</v>
      </c>
      <c r="C202" s="11">
        <v>5.6867495008998556</v>
      </c>
      <c r="D202" s="11">
        <f t="shared" si="136"/>
        <v>0.92398406287786905</v>
      </c>
      <c r="E202" s="11">
        <v>2.3170692343036379</v>
      </c>
      <c r="F202" s="11">
        <f t="shared" si="138"/>
        <v>3.2410532971815069</v>
      </c>
      <c r="G202" s="200">
        <f t="shared" si="131"/>
        <v>2.6780458944747121E-2</v>
      </c>
    </row>
    <row r="203" spans="1:14" x14ac:dyDescent="0.2">
      <c r="A203" t="str">
        <f t="shared" si="127"/>
        <v>81 Process, plant and machine operatives</v>
      </c>
      <c r="B203" s="11">
        <v>9.7675701636044678</v>
      </c>
      <c r="C203" s="11">
        <v>12.501663518498248</v>
      </c>
      <c r="D203" s="11">
        <f t="shared" si="136"/>
        <v>2.7340933548937798</v>
      </c>
      <c r="E203" s="11">
        <v>4.3325839856449697</v>
      </c>
      <c r="F203" s="11">
        <f t="shared" ref="F203:F204" si="139">SUM(D203:E203)</f>
        <v>7.0666773405387495</v>
      </c>
      <c r="G203" s="200">
        <f t="shared" si="131"/>
        <v>2.4776493037886205E-2</v>
      </c>
    </row>
    <row r="204" spans="1:14" x14ac:dyDescent="0.2">
      <c r="A204" t="str">
        <f t="shared" si="127"/>
        <v>82 Transport and mobile machine drivers and operatives</v>
      </c>
      <c r="B204" s="11">
        <v>8.8113557778092755</v>
      </c>
      <c r="C204" s="11">
        <v>11.413617010570167</v>
      </c>
      <c r="D204" s="11">
        <f t="shared" si="136"/>
        <v>2.6022612327608918</v>
      </c>
      <c r="E204" s="11">
        <v>5.349191386719772</v>
      </c>
      <c r="F204" s="11">
        <f t="shared" si="139"/>
        <v>7.9514526194806638</v>
      </c>
      <c r="G204" s="200">
        <f t="shared" si="131"/>
        <v>3.213337083312906E-2</v>
      </c>
    </row>
    <row r="205" spans="1:14" x14ac:dyDescent="0.2">
      <c r="A205" t="str">
        <f t="shared" si="127"/>
        <v>91 Elementary trades and related occupations</v>
      </c>
      <c r="B205" s="11">
        <v>2.8817876315487609</v>
      </c>
      <c r="C205" s="11">
        <v>7.0681685996005825</v>
      </c>
      <c r="D205" s="11">
        <f t="shared" si="136"/>
        <v>4.1863809680518216</v>
      </c>
      <c r="E205" s="11">
        <v>2.5626465158214655</v>
      </c>
      <c r="F205" s="11">
        <f t="shared" ref="F205" si="140">SUM(D205:E205)</f>
        <v>6.7490274838732871</v>
      </c>
      <c r="G205" s="200">
        <f t="shared" si="131"/>
        <v>4.3324450029480488E-2</v>
      </c>
    </row>
    <row r="206" spans="1:14" x14ac:dyDescent="0.2">
      <c r="A206" t="str">
        <f t="shared" si="127"/>
        <v>92 Elementary administration and service occupations</v>
      </c>
      <c r="B206" s="11">
        <v>17.078665026369052</v>
      </c>
      <c r="C206" s="11">
        <v>14.449647692785096</v>
      </c>
      <c r="D206" s="11">
        <f t="shared" ref="D206" si="141">C206-B206</f>
        <v>-2.6290173335839562</v>
      </c>
      <c r="E206" s="11">
        <v>6.7596697395525229</v>
      </c>
      <c r="F206" s="11">
        <f t="shared" ref="F206" si="142">SUM(D206:E206)</f>
        <v>4.1306524059685668</v>
      </c>
      <c r="G206" s="200">
        <f t="shared" ref="G206:G207" si="143">IF(B206&gt;0,(1+(E206/B206))^(1/($C$6-$B$6))-1,0)</f>
        <v>2.2479947612065843E-2</v>
      </c>
    </row>
    <row r="207" spans="1:14" x14ac:dyDescent="0.2">
      <c r="A207" t="str">
        <f t="shared" si="127"/>
        <v>All occupations</v>
      </c>
      <c r="B207" s="11">
        <f>SUM(B181:B206)</f>
        <v>241.9842984590997</v>
      </c>
      <c r="C207" s="11">
        <f t="shared" ref="C207:F207" si="144">SUM(C181:C206)</f>
        <v>256.17451912891374</v>
      </c>
      <c r="D207" s="11">
        <f t="shared" si="144"/>
        <v>14.190220669814043</v>
      </c>
      <c r="E207" s="11">
        <f t="shared" si="144"/>
        <v>111.77166979502321</v>
      </c>
      <c r="F207" s="11">
        <f t="shared" si="144"/>
        <v>125.96189046483727</v>
      </c>
      <c r="G207" s="200">
        <f t="shared" si="143"/>
        <v>2.5638793765792922E-2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11.691577853025722</v>
      </c>
      <c r="C210" s="11">
        <v>6.8519134494887917</v>
      </c>
      <c r="D210" s="11">
        <f>C210-B210</f>
        <v>-4.8396644035369301</v>
      </c>
      <c r="E210" s="11">
        <v>3.8807456733265639</v>
      </c>
      <c r="F210" s="11">
        <f>SUM(D210:E210)</f>
        <v>-0.95891873021036611</v>
      </c>
      <c r="G210" s="200">
        <f>IF(B210&gt;0,(1+(E210/B210))^(1/($C$6-$B$6))-1,0)</f>
        <v>1.9292165475346623E-2</v>
      </c>
    </row>
    <row r="211" spans="1:7" x14ac:dyDescent="0.2">
      <c r="A211" t="str">
        <f t="shared" si="146"/>
        <v>12 Other managers and proprietors</v>
      </c>
      <c r="B211" s="11">
        <v>6.7345870186799859</v>
      </c>
      <c r="C211" s="11">
        <v>5.4710170214280831</v>
      </c>
      <c r="D211" s="11">
        <f t="shared" ref="D211:D226" si="147">C211-B211</f>
        <v>-1.2635699972519028</v>
      </c>
      <c r="E211" s="11">
        <v>3.160042681381185</v>
      </c>
      <c r="F211" s="11">
        <f t="shared" ref="F211:F218" si="148">SUM(D211:E211)</f>
        <v>1.8964726841292823</v>
      </c>
      <c r="G211" s="200">
        <f t="shared" ref="G211:G213" si="149">IF(B211&gt;0,(1+(E211/B211))^(1/($C$6-$B$6))-1,0)</f>
        <v>2.5980811577922092E-2</v>
      </c>
    </row>
    <row r="212" spans="1:7" x14ac:dyDescent="0.2">
      <c r="A212" t="str">
        <f t="shared" si="146"/>
        <v>21 Science, research, engineering and technology professionals</v>
      </c>
      <c r="B212" s="11">
        <v>6.9570464047644789</v>
      </c>
      <c r="C212" s="11">
        <v>6.8990150832320944</v>
      </c>
      <c r="D212" s="11">
        <f t="shared" si="147"/>
        <v>-5.8031321532384439E-2</v>
      </c>
      <c r="E212" s="11">
        <v>2.4371677428908365</v>
      </c>
      <c r="F212" s="11">
        <f t="shared" si="148"/>
        <v>2.379136421358452</v>
      </c>
      <c r="G212" s="200">
        <f t="shared" si="149"/>
        <v>2.022439455334224E-2</v>
      </c>
    </row>
    <row r="213" spans="1:7" x14ac:dyDescent="0.2">
      <c r="A213" t="str">
        <f t="shared" si="146"/>
        <v>22 Health professionals</v>
      </c>
      <c r="B213" s="11">
        <v>3.691426829695883</v>
      </c>
      <c r="C213" s="11">
        <v>2.6085697810228226</v>
      </c>
      <c r="D213" s="11">
        <f t="shared" si="147"/>
        <v>-1.0828570486730604</v>
      </c>
      <c r="E213" s="11">
        <v>1.542217948255576</v>
      </c>
      <c r="F213" s="11">
        <f t="shared" si="148"/>
        <v>0.45936089958251558</v>
      </c>
      <c r="G213" s="200">
        <f t="shared" si="149"/>
        <v>2.3545920958790489E-2</v>
      </c>
    </row>
    <row r="214" spans="1:7" x14ac:dyDescent="0.2">
      <c r="A214" t="str">
        <f t="shared" si="146"/>
        <v>23 Teaching and other educational professionals</v>
      </c>
      <c r="B214" s="11">
        <v>1.5662464183394085</v>
      </c>
      <c r="C214" s="11">
        <v>0.96008555918292104</v>
      </c>
      <c r="D214" s="11">
        <f t="shared" si="147"/>
        <v>-0.60616085915648743</v>
      </c>
      <c r="E214" s="11">
        <v>0.56772858688743755</v>
      </c>
      <c r="F214" s="11">
        <f t="shared" si="148"/>
        <v>-3.8432272269049883E-2</v>
      </c>
      <c r="G214" s="200">
        <f>IF(B214&gt;0,(1+(E214/B214))^(1/($C$6-$B$6))-1,0)</f>
        <v>2.0834367212025251E-2</v>
      </c>
    </row>
    <row r="215" spans="1:7" x14ac:dyDescent="0.2">
      <c r="A215" t="str">
        <f t="shared" si="146"/>
        <v>24 Business, media and public service professionals</v>
      </c>
      <c r="B215" s="11">
        <v>6.9438368698436097</v>
      </c>
      <c r="C215" s="11">
        <v>5.0509766840766455</v>
      </c>
      <c r="D215" s="11">
        <f t="shared" si="147"/>
        <v>-1.8928601857669642</v>
      </c>
      <c r="E215" s="11">
        <v>2.4731258681457073</v>
      </c>
      <c r="F215" s="11">
        <f t="shared" si="148"/>
        <v>0.5802656823787431</v>
      </c>
      <c r="G215" s="200">
        <f t="shared" ref="G215:G234" si="150">IF(B215&gt;0,(1+(E215/B215))^(1/($C$6-$B$6))-1,0)</f>
        <v>2.0518204234597048E-2</v>
      </c>
    </row>
    <row r="216" spans="1:7" x14ac:dyDescent="0.2">
      <c r="A216" t="str">
        <f t="shared" si="146"/>
        <v>31 Science, engineering and technology associate professionals</v>
      </c>
      <c r="B216" s="11">
        <v>3.2265941349952696</v>
      </c>
      <c r="C216" s="11">
        <v>2.6217705256842305</v>
      </c>
      <c r="D216" s="11">
        <f t="shared" si="147"/>
        <v>-0.60482360931103907</v>
      </c>
      <c r="E216" s="11">
        <v>1.0532439192297596</v>
      </c>
      <c r="F216" s="11">
        <f t="shared" si="148"/>
        <v>0.44842030991872051</v>
      </c>
      <c r="G216" s="200">
        <f t="shared" si="150"/>
        <v>1.9010986504679472E-2</v>
      </c>
    </row>
    <row r="217" spans="1:7" x14ac:dyDescent="0.2">
      <c r="A217" t="str">
        <f t="shared" si="146"/>
        <v>32 Health and social care associate professionals</v>
      </c>
      <c r="B217" s="11">
        <v>3.235773048349988</v>
      </c>
      <c r="C217" s="11">
        <v>3.7101764934661814</v>
      </c>
      <c r="D217" s="11">
        <f t="shared" si="147"/>
        <v>0.47440344511619337</v>
      </c>
      <c r="E217" s="11">
        <v>2.316094188284104</v>
      </c>
      <c r="F217" s="11">
        <f t="shared" si="148"/>
        <v>2.7904976334002973</v>
      </c>
      <c r="G217" s="200">
        <f t="shared" si="150"/>
        <v>3.6646616622577621E-2</v>
      </c>
    </row>
    <row r="218" spans="1:7" x14ac:dyDescent="0.2">
      <c r="A218" t="str">
        <f t="shared" si="146"/>
        <v>33 Protective service occupations</v>
      </c>
      <c r="B218" s="11">
        <v>3.0377962738883073</v>
      </c>
      <c r="C218" s="11">
        <v>1.8476865576364789</v>
      </c>
      <c r="D218" s="11">
        <f t="shared" si="147"/>
        <v>-1.1901097162518284</v>
      </c>
      <c r="E218" s="11">
        <v>0.63219439156837687</v>
      </c>
      <c r="F218" s="11">
        <f t="shared" si="148"/>
        <v>-0.55791532468345151</v>
      </c>
      <c r="G218" s="200">
        <f t="shared" si="150"/>
        <v>1.268354751310885E-2</v>
      </c>
    </row>
    <row r="219" spans="1:7" x14ac:dyDescent="0.2">
      <c r="A219" t="str">
        <f t="shared" si="146"/>
        <v>34 Culture, media and sports occupations</v>
      </c>
      <c r="B219" s="11">
        <v>1.1397037367595955</v>
      </c>
      <c r="C219" s="11">
        <v>0.45804461158966514</v>
      </c>
      <c r="D219" s="11">
        <f t="shared" si="147"/>
        <v>-0.68165912516993032</v>
      </c>
      <c r="E219" s="11">
        <v>0.26898721986468316</v>
      </c>
      <c r="F219" s="11">
        <f t="shared" ref="F219:F220" si="151">SUM(D219:E219)</f>
        <v>-0.41267190530524717</v>
      </c>
      <c r="G219" s="200">
        <f t="shared" si="150"/>
        <v>1.4226414123124753E-2</v>
      </c>
    </row>
    <row r="220" spans="1:7" x14ac:dyDescent="0.2">
      <c r="A220" t="str">
        <f t="shared" si="146"/>
        <v>35 Business and public service associate professionals</v>
      </c>
      <c r="B220" s="11">
        <v>9.9269894106646479</v>
      </c>
      <c r="C220" s="11">
        <v>6.8563506487213903</v>
      </c>
      <c r="D220" s="11">
        <f t="shared" si="147"/>
        <v>-3.0706387619432576</v>
      </c>
      <c r="E220" s="11">
        <v>3.2908153931543955</v>
      </c>
      <c r="F220" s="11">
        <f t="shared" si="151"/>
        <v>0.22017663121113795</v>
      </c>
      <c r="G220" s="200">
        <f t="shared" si="150"/>
        <v>1.927049242039125E-2</v>
      </c>
    </row>
    <row r="221" spans="1:7" x14ac:dyDescent="0.2">
      <c r="A221" t="str">
        <f t="shared" si="146"/>
        <v>41 Administrative occupations</v>
      </c>
      <c r="B221" s="11">
        <v>22.959629229190028</v>
      </c>
      <c r="C221" s="11">
        <v>14.109994347536073</v>
      </c>
      <c r="D221" s="11">
        <f t="shared" si="147"/>
        <v>-8.8496348816539552</v>
      </c>
      <c r="E221" s="11">
        <v>8.6113479801922583</v>
      </c>
      <c r="F221" s="11">
        <f t="shared" ref="F221:F224" si="152">SUM(D221:E221)</f>
        <v>-0.23828690146169684</v>
      </c>
      <c r="G221" s="200">
        <f t="shared" si="150"/>
        <v>2.146042131407766E-2</v>
      </c>
    </row>
    <row r="222" spans="1:7" x14ac:dyDescent="0.2">
      <c r="A222" t="str">
        <f t="shared" si="146"/>
        <v>42 Secretarial and related occupations</v>
      </c>
      <c r="B222" s="11">
        <v>5.0687672256141072</v>
      </c>
      <c r="C222" s="11">
        <v>1.3279440391439832</v>
      </c>
      <c r="D222" s="11">
        <f t="shared" si="147"/>
        <v>-3.740823186470124</v>
      </c>
      <c r="E222" s="11">
        <v>1.4823091732458513</v>
      </c>
      <c r="F222" s="11">
        <f t="shared" si="152"/>
        <v>-2.2585140132242727</v>
      </c>
      <c r="G222" s="200">
        <f t="shared" si="150"/>
        <v>1.7249194072728846E-2</v>
      </c>
    </row>
    <row r="223" spans="1:7" x14ac:dyDescent="0.2">
      <c r="A223" t="str">
        <f t="shared" si="146"/>
        <v>51 Skilled agricultural and related trades</v>
      </c>
      <c r="B223" s="11">
        <v>3.40490945804232</v>
      </c>
      <c r="C223" s="11">
        <v>2.8401299690832986</v>
      </c>
      <c r="D223" s="11">
        <f t="shared" si="147"/>
        <v>-0.56477948895902141</v>
      </c>
      <c r="E223" s="11">
        <v>1.5933766603356849</v>
      </c>
      <c r="F223" s="11">
        <f t="shared" si="152"/>
        <v>1.0285971713766635</v>
      </c>
      <c r="G223" s="200">
        <f t="shared" si="150"/>
        <v>2.5922063058724687E-2</v>
      </c>
    </row>
    <row r="224" spans="1:7" x14ac:dyDescent="0.2">
      <c r="A224" t="str">
        <f t="shared" si="146"/>
        <v>52 Skilled metal, electrical and electronic trades</v>
      </c>
      <c r="B224" s="11">
        <v>9.5162382100196599</v>
      </c>
      <c r="C224" s="11">
        <v>6.9658425315138848</v>
      </c>
      <c r="D224" s="11">
        <f t="shared" si="147"/>
        <v>-2.5503956785057751</v>
      </c>
      <c r="E224" s="11">
        <v>2.9093121038489342</v>
      </c>
      <c r="F224" s="11">
        <f t="shared" si="152"/>
        <v>0.35891642534315915</v>
      </c>
      <c r="G224" s="200">
        <f t="shared" si="150"/>
        <v>1.7942753716283288E-2</v>
      </c>
    </row>
    <row r="225" spans="1:7" x14ac:dyDescent="0.2">
      <c r="A225" t="str">
        <f t="shared" si="146"/>
        <v>53 Skilled construction and building trades</v>
      </c>
      <c r="B225" s="11">
        <v>7.5561774927276826</v>
      </c>
      <c r="C225" s="11">
        <v>6.8479292525638522</v>
      </c>
      <c r="D225" s="11">
        <f t="shared" si="147"/>
        <v>-0.70824824016383037</v>
      </c>
      <c r="E225" s="11">
        <v>3.0720722290745388</v>
      </c>
      <c r="F225" s="11">
        <f t="shared" ref="F225" si="153">SUM(D225:E225)</f>
        <v>2.3638239889107084</v>
      </c>
      <c r="G225" s="200">
        <f t="shared" si="150"/>
        <v>2.3003940604078066E-2</v>
      </c>
    </row>
    <row r="226" spans="1:7" x14ac:dyDescent="0.2">
      <c r="A226" t="str">
        <f t="shared" si="146"/>
        <v>54 Textiles, printing and other skilled trades</v>
      </c>
      <c r="B226" s="11">
        <v>4.7495705180444281</v>
      </c>
      <c r="C226" s="11">
        <v>3.3652290353550223</v>
      </c>
      <c r="D226" s="11">
        <f t="shared" si="147"/>
        <v>-1.3843414826894058</v>
      </c>
      <c r="E226" s="11">
        <v>1.5868437356860352</v>
      </c>
      <c r="F226" s="11">
        <f t="shared" ref="F226" si="154">SUM(D226:E226)</f>
        <v>0.20250225299662938</v>
      </c>
      <c r="G226" s="200">
        <f t="shared" si="150"/>
        <v>1.9403095770806678E-2</v>
      </c>
    </row>
    <row r="227" spans="1:7" x14ac:dyDescent="0.2">
      <c r="A227" t="str">
        <f t="shared" si="146"/>
        <v>61 Caring personal service occupations</v>
      </c>
      <c r="B227" s="11">
        <v>24.228518730885551</v>
      </c>
      <c r="C227" s="11">
        <v>17.130392559497363</v>
      </c>
      <c r="D227" s="11">
        <f>C227-B227</f>
        <v>-7.0981261713881878</v>
      </c>
      <c r="E227" s="11">
        <v>10.657125542809958</v>
      </c>
      <c r="F227" s="11">
        <f>SUM(D227:E227)</f>
        <v>3.5589993714217698</v>
      </c>
      <c r="G227" s="200">
        <f t="shared" si="150"/>
        <v>2.4600725321466177E-2</v>
      </c>
    </row>
    <row r="228" spans="1:7" x14ac:dyDescent="0.2">
      <c r="A228" t="str">
        <f t="shared" si="146"/>
        <v>62 Leisure, travel and related personal service occupations</v>
      </c>
      <c r="B228" s="11">
        <v>6.8463876050468171</v>
      </c>
      <c r="C228" s="11">
        <v>4.2005305218385995</v>
      </c>
      <c r="D228" s="11">
        <f t="shared" ref="D228:D234" si="155">C228-B228</f>
        <v>-2.6458570832082176</v>
      </c>
      <c r="E228" s="11">
        <v>2.517437235876439</v>
      </c>
      <c r="F228" s="11">
        <f t="shared" ref="F228:F229" si="156">SUM(D228:E228)</f>
        <v>-0.12841984733177858</v>
      </c>
      <c r="G228" s="200">
        <f t="shared" si="150"/>
        <v>2.1094930178625848E-2</v>
      </c>
    </row>
    <row r="229" spans="1:7" x14ac:dyDescent="0.2">
      <c r="A229" t="str">
        <f t="shared" si="146"/>
        <v>63 Community and civil enforcement occupations</v>
      </c>
      <c r="B229" s="11">
        <v>0.30076079230456759</v>
      </c>
      <c r="C229" s="11">
        <v>0.22036671802751726</v>
      </c>
      <c r="D229" s="11">
        <f t="shared" si="155"/>
        <v>-8.0394074277050337E-2</v>
      </c>
      <c r="E229" s="11">
        <v>9.357087628136343E-2</v>
      </c>
      <c r="F229" s="11">
        <f t="shared" si="156"/>
        <v>1.3176802004313093E-2</v>
      </c>
      <c r="G229" s="200">
        <f t="shared" si="150"/>
        <v>1.8222514516694099E-2</v>
      </c>
    </row>
    <row r="230" spans="1:7" x14ac:dyDescent="0.2">
      <c r="A230" t="str">
        <f t="shared" si="146"/>
        <v>71 Sales occupations</v>
      </c>
      <c r="B230" s="11">
        <v>18.171965494778863</v>
      </c>
      <c r="C230" s="11">
        <v>13.843816925504065</v>
      </c>
      <c r="D230" s="11">
        <f t="shared" si="155"/>
        <v>-4.3281485692747985</v>
      </c>
      <c r="E230" s="11">
        <v>7.9892753235666403</v>
      </c>
      <c r="F230" s="11">
        <f t="shared" ref="F230:F231" si="157">SUM(D230:E230)</f>
        <v>3.6611267542918418</v>
      </c>
      <c r="G230" s="200">
        <f t="shared" si="150"/>
        <v>2.4590745884016441E-2</v>
      </c>
    </row>
    <row r="231" spans="1:7" x14ac:dyDescent="0.2">
      <c r="A231" t="str">
        <f t="shared" si="146"/>
        <v>72 Customer service occupations</v>
      </c>
      <c r="B231" s="11">
        <v>4.498356928422397</v>
      </c>
      <c r="C231" s="11">
        <v>3.9024873749236981</v>
      </c>
      <c r="D231" s="11">
        <f t="shared" si="155"/>
        <v>-0.59586955349869886</v>
      </c>
      <c r="E231" s="11">
        <v>2.1512788823240725</v>
      </c>
      <c r="F231" s="11">
        <f t="shared" si="157"/>
        <v>1.5554093288253736</v>
      </c>
      <c r="G231" s="200">
        <f t="shared" si="150"/>
        <v>2.6399101557817328E-2</v>
      </c>
    </row>
    <row r="232" spans="1:7" x14ac:dyDescent="0.2">
      <c r="A232" t="str">
        <f t="shared" si="146"/>
        <v>81 Process, plant and machine operatives</v>
      </c>
      <c r="B232" s="11">
        <v>11.774178289832856</v>
      </c>
      <c r="C232" s="11">
        <v>10.767011256905681</v>
      </c>
      <c r="D232" s="11">
        <f t="shared" si="155"/>
        <v>-1.0071670329271747</v>
      </c>
      <c r="E232" s="11">
        <v>4.7279574590138891</v>
      </c>
      <c r="F232" s="11">
        <f t="shared" ref="F232:F233" si="158">SUM(D232:E232)</f>
        <v>3.7207904260867144</v>
      </c>
      <c r="G232" s="200">
        <f t="shared" si="150"/>
        <v>2.2760554239827702E-2</v>
      </c>
    </row>
    <row r="233" spans="1:7" x14ac:dyDescent="0.2">
      <c r="A233" t="str">
        <f t="shared" si="146"/>
        <v>82 Transport and mobile machine drivers and operatives</v>
      </c>
      <c r="B233" s="11">
        <v>13.185004900036272</v>
      </c>
      <c r="C233" s="11">
        <v>12.870309981412579</v>
      </c>
      <c r="D233" s="11">
        <f t="shared" si="155"/>
        <v>-0.31469491862369381</v>
      </c>
      <c r="E233" s="11">
        <v>7.0145993194784007</v>
      </c>
      <c r="F233" s="11">
        <f t="shared" si="158"/>
        <v>6.6999044008547068</v>
      </c>
      <c r="G233" s="200">
        <f t="shared" si="150"/>
        <v>2.8847099690339606E-2</v>
      </c>
    </row>
    <row r="234" spans="1:7" x14ac:dyDescent="0.2">
      <c r="A234" t="str">
        <f t="shared" si="146"/>
        <v>91 Elementary trades and related occupations</v>
      </c>
      <c r="B234" s="11">
        <v>4.5927926114696396</v>
      </c>
      <c r="C234" s="11">
        <v>7.4556499017032651</v>
      </c>
      <c r="D234" s="11">
        <f t="shared" si="155"/>
        <v>2.8628572902336256</v>
      </c>
      <c r="E234" s="11">
        <v>3.1022863328099914</v>
      </c>
      <c r="F234" s="11">
        <f t="shared" ref="F234" si="159">SUM(D234:E234)</f>
        <v>5.965143623043617</v>
      </c>
      <c r="G234" s="200">
        <f t="shared" si="150"/>
        <v>3.5004924851811836E-2</v>
      </c>
    </row>
    <row r="235" spans="1:7" x14ac:dyDescent="0.2">
      <c r="A235" t="str">
        <f t="shared" si="146"/>
        <v>92 Elementary administration and service occupations</v>
      </c>
      <c r="B235" s="11">
        <v>27.713219835119858</v>
      </c>
      <c r="C235" s="11">
        <v>21.012942964191623</v>
      </c>
      <c r="D235" s="11">
        <f t="shared" ref="D235" si="160">C235-B235</f>
        <v>-6.700276870928235</v>
      </c>
      <c r="E235" s="11">
        <v>11.100928498251719</v>
      </c>
      <c r="F235" s="11">
        <f t="shared" ref="F235" si="161">SUM(D235:E235)</f>
        <v>4.4006516273234837</v>
      </c>
      <c r="G235" s="200">
        <f t="shared" ref="G235:G236" si="162">IF(B235&gt;0,(1+(E235/B235))^(1/($C$6-$B$6))-1,0)</f>
        <v>2.2712439228271819E-2</v>
      </c>
    </row>
    <row r="236" spans="1:7" x14ac:dyDescent="0.2">
      <c r="A236" t="str">
        <f t="shared" si="146"/>
        <v>All occupations</v>
      </c>
      <c r="B236" s="11">
        <f>SUM(B210:B235)</f>
        <v>222.71805532054196</v>
      </c>
      <c r="C236" s="11">
        <f t="shared" ref="C236:F236" si="163">SUM(C210:C235)</f>
        <v>170.19618379472985</v>
      </c>
      <c r="D236" s="11">
        <f t="shared" si="163"/>
        <v>-52.521871525812131</v>
      </c>
      <c r="E236" s="11">
        <f t="shared" si="163"/>
        <v>90.232084965784409</v>
      </c>
      <c r="F236" s="11">
        <f t="shared" si="163"/>
        <v>37.710213439972264</v>
      </c>
      <c r="G236" s="200">
        <f t="shared" si="162"/>
        <v>2.2934866401213228E-2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8.5404788425106162</v>
      </c>
      <c r="C239" s="11">
        <v>4.9456160428260736</v>
      </c>
      <c r="D239" s="11">
        <f>C239-B239</f>
        <v>-3.5948627996845426</v>
      </c>
      <c r="E239" s="11">
        <v>2.8706710859506286</v>
      </c>
      <c r="F239" s="11">
        <f>SUM(D239:E239)</f>
        <v>-0.724191713733914</v>
      </c>
      <c r="G239" s="200">
        <f>IF(B239&gt;0,(1+(E239/B239))^(1/($C$6-$B$6))-1,0)</f>
        <v>1.9506062579576211E-2</v>
      </c>
    </row>
    <row r="240" spans="1:7" x14ac:dyDescent="0.2">
      <c r="A240" t="str">
        <f t="shared" si="165"/>
        <v>12 Other managers and proprietors</v>
      </c>
      <c r="B240" s="11">
        <v>4.5284061830571058</v>
      </c>
      <c r="C240" s="11">
        <v>2.7811274061162323</v>
      </c>
      <c r="D240" s="11">
        <f t="shared" ref="D240:D255" si="166">C240-B240</f>
        <v>-1.7472787769408735</v>
      </c>
      <c r="E240" s="11">
        <v>1.6995425816308058</v>
      </c>
      <c r="F240" s="11">
        <f t="shared" ref="F240:F247" si="167">SUM(D240:E240)</f>
        <v>-4.7736195310067675E-2</v>
      </c>
      <c r="G240" s="200">
        <f t="shared" ref="G240:G242" si="168">IF(B240&gt;0,(1+(E240/B240))^(1/($C$6-$B$6))-1,0)</f>
        <v>2.147241691556645E-2</v>
      </c>
    </row>
    <row r="241" spans="1:7" x14ac:dyDescent="0.2">
      <c r="A241" t="str">
        <f t="shared" si="165"/>
        <v>21 Science, research, engineering and technology professionals</v>
      </c>
      <c r="B241" s="11">
        <v>4.3854668955362257</v>
      </c>
      <c r="C241" s="11">
        <v>3.2467182984556198</v>
      </c>
      <c r="D241" s="11">
        <f t="shared" si="166"/>
        <v>-1.1387485970806059</v>
      </c>
      <c r="E241" s="11">
        <v>1.3304757462438106</v>
      </c>
      <c r="F241" s="11">
        <f t="shared" si="167"/>
        <v>0.19172714916320466</v>
      </c>
      <c r="G241" s="200">
        <f t="shared" si="168"/>
        <v>1.7821143453125021E-2</v>
      </c>
    </row>
    <row r="242" spans="1:7" x14ac:dyDescent="0.2">
      <c r="A242" t="str">
        <f t="shared" si="165"/>
        <v>22 Health professionals</v>
      </c>
      <c r="B242" s="11">
        <v>1.990908351882646</v>
      </c>
      <c r="C242" s="11">
        <v>1.4114162714720448</v>
      </c>
      <c r="D242" s="11">
        <f t="shared" si="166"/>
        <v>-0.57949208041060118</v>
      </c>
      <c r="E242" s="11">
        <v>0.77912571478347314</v>
      </c>
      <c r="F242" s="11">
        <f t="shared" si="167"/>
        <v>0.19963363437287196</v>
      </c>
      <c r="G242" s="200">
        <f t="shared" si="168"/>
        <v>2.2262091366927139E-2</v>
      </c>
    </row>
    <row r="243" spans="1:7" x14ac:dyDescent="0.2">
      <c r="A243" t="str">
        <f t="shared" si="165"/>
        <v>23 Teaching and other educational professionals</v>
      </c>
      <c r="B243" s="11">
        <v>1.181406396184647</v>
      </c>
      <c r="C243" s="11">
        <v>0.71318093743446409</v>
      </c>
      <c r="D243" s="11">
        <f t="shared" si="166"/>
        <v>-0.46822545875018295</v>
      </c>
      <c r="E243" s="11">
        <v>0.42006374263706964</v>
      </c>
      <c r="F243" s="11">
        <f t="shared" si="167"/>
        <v>-4.8161716113113318E-2</v>
      </c>
      <c r="G243" s="200">
        <f>IF(B243&gt;0,(1+(E243/B243))^(1/($C$6-$B$6))-1,0)</f>
        <v>2.0488155817299125E-2</v>
      </c>
    </row>
    <row r="244" spans="1:7" x14ac:dyDescent="0.2">
      <c r="A244" t="str">
        <f t="shared" si="165"/>
        <v>24 Business, media and public service professionals</v>
      </c>
      <c r="B244" s="11">
        <v>4.4125366330196396</v>
      </c>
      <c r="C244" s="11">
        <v>2.640295414303663</v>
      </c>
      <c r="D244" s="11">
        <f t="shared" si="166"/>
        <v>-1.7722412187159766</v>
      </c>
      <c r="E244" s="11">
        <v>1.478363005158944</v>
      </c>
      <c r="F244" s="11">
        <f t="shared" si="167"/>
        <v>-0.29387821355703259</v>
      </c>
      <c r="G244" s="200">
        <f t="shared" ref="G244:G263" si="169">IF(B244&gt;0,(1+(E244/B244))^(1/($C$6-$B$6))-1,0)</f>
        <v>1.945068023775276E-2</v>
      </c>
    </row>
    <row r="245" spans="1:7" x14ac:dyDescent="0.2">
      <c r="A245" t="str">
        <f t="shared" si="165"/>
        <v>31 Science, engineering and technology associate professionals</v>
      </c>
      <c r="B245" s="11">
        <v>2.797497385279176</v>
      </c>
      <c r="C245" s="11">
        <v>1.8219286221053017</v>
      </c>
      <c r="D245" s="11">
        <f t="shared" si="166"/>
        <v>-0.97556876317387431</v>
      </c>
      <c r="E245" s="11">
        <v>0.81680528486867732</v>
      </c>
      <c r="F245" s="11">
        <f t="shared" si="167"/>
        <v>-0.15876347830519699</v>
      </c>
      <c r="G245" s="200">
        <f>IF(B245&gt;0,(1+(E245/B245))^(1/($C$6-$B$6))-1,0)</f>
        <v>1.7224914448059847E-2</v>
      </c>
    </row>
    <row r="246" spans="1:7" x14ac:dyDescent="0.2">
      <c r="A246" t="str">
        <f t="shared" si="165"/>
        <v>32 Health and social care associate professionals</v>
      </c>
      <c r="B246" s="11">
        <v>0.93895796403439313</v>
      </c>
      <c r="C246" s="11">
        <v>0.96548345902853328</v>
      </c>
      <c r="D246" s="11">
        <f t="shared" si="166"/>
        <v>2.6525494994140142E-2</v>
      </c>
      <c r="E246" s="11">
        <v>0.52772639429310675</v>
      </c>
      <c r="F246" s="11">
        <f t="shared" si="167"/>
        <v>0.55425188928724689</v>
      </c>
      <c r="G246" s="200">
        <f t="shared" si="169"/>
        <v>3.017901915712673E-2</v>
      </c>
    </row>
    <row r="247" spans="1:7" x14ac:dyDescent="0.2">
      <c r="A247" t="str">
        <f t="shared" si="165"/>
        <v>33 Protective service occupations</v>
      </c>
      <c r="B247" s="11">
        <v>1.5864462636969938</v>
      </c>
      <c r="C247" s="11">
        <v>0.87767725983832223</v>
      </c>
      <c r="D247" s="11">
        <f t="shared" si="166"/>
        <v>-0.70876900385867159</v>
      </c>
      <c r="E247" s="11">
        <v>0.37368413194657418</v>
      </c>
      <c r="F247" s="11">
        <f t="shared" si="167"/>
        <v>-0.3350848719120974</v>
      </c>
      <c r="G247" s="200">
        <f t="shared" si="169"/>
        <v>1.4200856880742574E-2</v>
      </c>
    </row>
    <row r="248" spans="1:7" x14ac:dyDescent="0.2">
      <c r="A248" t="str">
        <f t="shared" si="165"/>
        <v>34 Culture, media and sports occupations</v>
      </c>
      <c r="B248" s="11">
        <v>0.98176771358873527</v>
      </c>
      <c r="C248" s="11">
        <v>0.44342033647640278</v>
      </c>
      <c r="D248" s="11">
        <f t="shared" si="166"/>
        <v>-0.53834737711233249</v>
      </c>
      <c r="E248" s="11">
        <v>0.24266504559694849</v>
      </c>
      <c r="F248" s="11">
        <f t="shared" ref="F248:F249" si="170">SUM(D248:E248)</f>
        <v>-0.29568233151538403</v>
      </c>
      <c r="G248" s="200">
        <f t="shared" si="169"/>
        <v>1.4834165149810064E-2</v>
      </c>
    </row>
    <row r="249" spans="1:7" x14ac:dyDescent="0.2">
      <c r="A249" t="str">
        <f t="shared" si="165"/>
        <v>35 Business and public service associate professionals</v>
      </c>
      <c r="B249" s="11">
        <v>5.9761412502311613</v>
      </c>
      <c r="C249" s="11">
        <v>3.2768920897862523</v>
      </c>
      <c r="D249" s="11">
        <f t="shared" si="166"/>
        <v>-2.6992491604449089</v>
      </c>
      <c r="E249" s="11">
        <v>1.6972270179652316</v>
      </c>
      <c r="F249" s="11">
        <f t="shared" si="170"/>
        <v>-1.0020221424796774</v>
      </c>
      <c r="G249" s="200">
        <f t="shared" si="169"/>
        <v>1.6805014204272606E-2</v>
      </c>
    </row>
    <row r="250" spans="1:7" x14ac:dyDescent="0.2">
      <c r="A250" t="str">
        <f t="shared" si="165"/>
        <v>41 Administrative occupations</v>
      </c>
      <c r="B250" s="11">
        <v>10.444402177861603</v>
      </c>
      <c r="C250" s="11">
        <v>2.8932643258829867</v>
      </c>
      <c r="D250" s="11">
        <f t="shared" si="166"/>
        <v>-7.5511378519786163</v>
      </c>
      <c r="E250" s="11">
        <v>2.2599678103209428</v>
      </c>
      <c r="F250" s="11">
        <f t="shared" ref="F250:F253" si="171">SUM(D250:E250)</f>
        <v>-5.2911700416576739</v>
      </c>
      <c r="G250" s="200">
        <f t="shared" si="169"/>
        <v>1.3144294615330843E-2</v>
      </c>
    </row>
    <row r="251" spans="1:7" x14ac:dyDescent="0.2">
      <c r="A251" t="str">
        <f t="shared" si="165"/>
        <v>42 Secretarial and related occupations</v>
      </c>
      <c r="B251" s="11">
        <v>4.0954378483733311</v>
      </c>
      <c r="C251" s="11">
        <v>0.80383788452849259</v>
      </c>
      <c r="D251" s="11">
        <f t="shared" si="166"/>
        <v>-3.2915999638448383</v>
      </c>
      <c r="E251" s="11">
        <v>0.79932662182879943</v>
      </c>
      <c r="F251" s="11">
        <f t="shared" si="171"/>
        <v>-2.492273342016039</v>
      </c>
      <c r="G251" s="200">
        <f t="shared" si="169"/>
        <v>1.1957089490221451E-2</v>
      </c>
    </row>
    <row r="252" spans="1:7" x14ac:dyDescent="0.2">
      <c r="A252" t="str">
        <f t="shared" si="165"/>
        <v>51 Skilled agricultural and related trades</v>
      </c>
      <c r="B252" s="11">
        <v>2.5196369372015504</v>
      </c>
      <c r="C252" s="11">
        <v>1.3899607873566311</v>
      </c>
      <c r="D252" s="11">
        <f t="shared" si="166"/>
        <v>-1.1296761498449193</v>
      </c>
      <c r="E252" s="11">
        <v>0.85067362556668491</v>
      </c>
      <c r="F252" s="11">
        <f t="shared" si="171"/>
        <v>-0.27900252427823435</v>
      </c>
      <c r="G252" s="200">
        <f t="shared" si="169"/>
        <v>1.9581931069936998E-2</v>
      </c>
    </row>
    <row r="253" spans="1:7" x14ac:dyDescent="0.2">
      <c r="A253" t="str">
        <f t="shared" si="165"/>
        <v>52 Skilled metal, electrical and electronic trades</v>
      </c>
      <c r="B253" s="11">
        <v>4.8777192899754782</v>
      </c>
      <c r="C253" s="11">
        <v>2.1221976696219116</v>
      </c>
      <c r="D253" s="11">
        <f t="shared" si="166"/>
        <v>-2.7555216203535666</v>
      </c>
      <c r="E253" s="11">
        <v>1.2615921997312207</v>
      </c>
      <c r="F253" s="11">
        <f t="shared" si="171"/>
        <v>-1.4939294206223459</v>
      </c>
      <c r="G253" s="200">
        <f t="shared" si="169"/>
        <v>1.5453851181471245E-2</v>
      </c>
    </row>
    <row r="254" spans="1:7" x14ac:dyDescent="0.2">
      <c r="A254" t="str">
        <f t="shared" si="165"/>
        <v>53 Skilled construction and building trades</v>
      </c>
      <c r="B254" s="11">
        <v>3.8793615493422124</v>
      </c>
      <c r="C254" s="11">
        <v>2.2811271666929303</v>
      </c>
      <c r="D254" s="11">
        <f t="shared" si="166"/>
        <v>-1.5982343826492822</v>
      </c>
      <c r="E254" s="11">
        <v>1.2683791280428578</v>
      </c>
      <c r="F254" s="11">
        <f t="shared" ref="F254" si="172">SUM(D254:E254)</f>
        <v>-0.3298552546064244</v>
      </c>
      <c r="G254" s="200">
        <f t="shared" si="169"/>
        <v>1.9038112021321218E-2</v>
      </c>
    </row>
    <row r="255" spans="1:7" x14ac:dyDescent="0.2">
      <c r="A255" t="str">
        <f t="shared" si="165"/>
        <v>54 Textiles, printing and other skilled trades</v>
      </c>
      <c r="B255" s="11">
        <v>3.850587056673143</v>
      </c>
      <c r="C255" s="11">
        <v>2.5955820614195528</v>
      </c>
      <c r="D255" s="11">
        <f t="shared" si="166"/>
        <v>-1.2550049952535902</v>
      </c>
      <c r="E255" s="11">
        <v>1.2257979553923919</v>
      </c>
      <c r="F255" s="11">
        <f t="shared" ref="F255" si="173">SUM(D255:E255)</f>
        <v>-2.9207039861198325E-2</v>
      </c>
      <c r="G255" s="200">
        <f t="shared" si="169"/>
        <v>1.859570460835025E-2</v>
      </c>
    </row>
    <row r="256" spans="1:7" x14ac:dyDescent="0.2">
      <c r="A256" t="str">
        <f t="shared" si="165"/>
        <v>61 Caring personal service occupations</v>
      </c>
      <c r="B256" s="11">
        <v>3.7200949706214033</v>
      </c>
      <c r="C256" s="11">
        <v>1.7810182041668658</v>
      </c>
      <c r="D256" s="11">
        <f>C256-B256</f>
        <v>-1.9390767664545374</v>
      </c>
      <c r="E256" s="11">
        <v>0.81705711028973393</v>
      </c>
      <c r="F256" s="11">
        <f>SUM(D256:E256)</f>
        <v>-1.1220196561648035</v>
      </c>
      <c r="G256" s="200">
        <f t="shared" si="169"/>
        <v>1.332468094399486E-2</v>
      </c>
    </row>
    <row r="257" spans="1:7" x14ac:dyDescent="0.2">
      <c r="A257" t="str">
        <f t="shared" si="165"/>
        <v>62 Leisure, travel and related personal service occupations</v>
      </c>
      <c r="B257" s="11">
        <v>4.5098716128261671</v>
      </c>
      <c r="C257" s="11">
        <v>3.378045304772952</v>
      </c>
      <c r="D257" s="11">
        <f t="shared" ref="D257:D263" si="174">C257-B257</f>
        <v>-1.1318263080532152</v>
      </c>
      <c r="E257" s="11">
        <v>1.6909175713369105</v>
      </c>
      <c r="F257" s="11">
        <f t="shared" ref="F257:F258" si="175">SUM(D257:E257)</f>
        <v>0.55909126328369529</v>
      </c>
      <c r="G257" s="200">
        <f t="shared" si="169"/>
        <v>2.1454091872830094E-2</v>
      </c>
    </row>
    <row r="258" spans="1:7" x14ac:dyDescent="0.2">
      <c r="A258" t="str">
        <f t="shared" si="165"/>
        <v>63 Community and civil enforcement occupations</v>
      </c>
      <c r="B258" s="11">
        <v>0.25745582961043367</v>
      </c>
      <c r="C258" s="11">
        <v>0.14370525995352712</v>
      </c>
      <c r="D258" s="11">
        <f t="shared" si="174"/>
        <v>-0.11375056965690655</v>
      </c>
      <c r="E258" s="11">
        <v>7.0646188287411163E-2</v>
      </c>
      <c r="F258" s="11">
        <f t="shared" si="175"/>
        <v>-4.310438136949539E-2</v>
      </c>
      <c r="G258" s="200">
        <f t="shared" si="169"/>
        <v>1.6296456702003637E-2</v>
      </c>
    </row>
    <row r="259" spans="1:7" x14ac:dyDescent="0.2">
      <c r="A259" t="str">
        <f t="shared" si="165"/>
        <v>71 Sales occupations</v>
      </c>
      <c r="B259" s="11">
        <v>12.014909510366426</v>
      </c>
      <c r="C259" s="11">
        <v>3.7189314826602824</v>
      </c>
      <c r="D259" s="11">
        <f t="shared" si="174"/>
        <v>-8.295978027706143</v>
      </c>
      <c r="E259" s="11">
        <v>2.9489265862411194</v>
      </c>
      <c r="F259" s="11">
        <f t="shared" ref="F259:F260" si="176">SUM(D259:E259)</f>
        <v>-5.3470514414650232</v>
      </c>
      <c r="G259" s="200">
        <f t="shared" si="169"/>
        <v>1.4740114652723291E-2</v>
      </c>
    </row>
    <row r="260" spans="1:7" x14ac:dyDescent="0.2">
      <c r="A260" t="str">
        <f t="shared" si="165"/>
        <v>72 Customer service occupations</v>
      </c>
      <c r="B260" s="11">
        <v>2.1215547515882092</v>
      </c>
      <c r="C260" s="11">
        <v>1.3376659691716688</v>
      </c>
      <c r="D260" s="11">
        <f t="shared" si="174"/>
        <v>-0.78388878241654036</v>
      </c>
      <c r="E260" s="11">
        <v>0.5800634371032799</v>
      </c>
      <c r="F260" s="11">
        <f t="shared" si="176"/>
        <v>-0.20382534531326046</v>
      </c>
      <c r="G260" s="200">
        <f t="shared" si="169"/>
        <v>1.6243970345347636E-2</v>
      </c>
    </row>
    <row r="261" spans="1:7" x14ac:dyDescent="0.2">
      <c r="A261" t="str">
        <f t="shared" si="165"/>
        <v>81 Process, plant and machine operatives</v>
      </c>
      <c r="B261" s="11">
        <v>9.7345390295996719</v>
      </c>
      <c r="C261" s="11">
        <v>4.1651265619653266</v>
      </c>
      <c r="D261" s="11">
        <f t="shared" si="174"/>
        <v>-5.5694124676343453</v>
      </c>
      <c r="E261" s="11">
        <v>2.5981762195853291</v>
      </c>
      <c r="F261" s="11">
        <f t="shared" ref="F261:F262" si="177">SUM(D261:E261)</f>
        <v>-2.9712362480490162</v>
      </c>
      <c r="G261" s="200">
        <f t="shared" si="169"/>
        <v>1.5896710874681697E-2</v>
      </c>
    </row>
    <row r="262" spans="1:7" x14ac:dyDescent="0.2">
      <c r="A262" t="str">
        <f t="shared" si="165"/>
        <v>82 Transport and mobile machine drivers and operatives</v>
      </c>
      <c r="B262" s="11">
        <v>11.061922215302644</v>
      </c>
      <c r="C262" s="11">
        <v>6.0219167814935171</v>
      </c>
      <c r="D262" s="11">
        <f t="shared" si="174"/>
        <v>-5.0400054338091271</v>
      </c>
      <c r="E262" s="11">
        <v>4.0296834187650612</v>
      </c>
      <c r="F262" s="11">
        <f t="shared" si="177"/>
        <v>-1.0103220150440659</v>
      </c>
      <c r="G262" s="200">
        <f t="shared" si="169"/>
        <v>2.0924571536728775E-2</v>
      </c>
    </row>
    <row r="263" spans="1:7" x14ac:dyDescent="0.2">
      <c r="A263" t="str">
        <f t="shared" si="165"/>
        <v>91 Elementary trades and related occupations</v>
      </c>
      <c r="B263" s="11">
        <v>6.5758313464748896</v>
      </c>
      <c r="C263" s="11">
        <v>9.1218535979347664</v>
      </c>
      <c r="D263" s="11">
        <f t="shared" si="174"/>
        <v>2.5460222514598767</v>
      </c>
      <c r="E263" s="11">
        <v>4.1315939157042427</v>
      </c>
      <c r="F263" s="11">
        <f t="shared" ref="F263" si="178">SUM(D263:E263)</f>
        <v>6.6776161671641194</v>
      </c>
      <c r="G263" s="200">
        <f t="shared" si="169"/>
        <v>3.3036402726080993E-2</v>
      </c>
    </row>
    <row r="264" spans="1:7" x14ac:dyDescent="0.2">
      <c r="A264" t="str">
        <f t="shared" si="165"/>
        <v>92 Elementary administration and service occupations</v>
      </c>
      <c r="B264" s="11">
        <v>24.688287206043967</v>
      </c>
      <c r="C264" s="11">
        <v>13.048768175496658</v>
      </c>
      <c r="D264" s="11">
        <f t="shared" ref="D264" si="179">C264-B264</f>
        <v>-11.639519030547309</v>
      </c>
      <c r="E264" s="11">
        <v>7.3434289807262605</v>
      </c>
      <c r="F264" s="11">
        <f>SUM(D264:E264)</f>
        <v>-4.2960900498210481</v>
      </c>
      <c r="G264" s="200">
        <f t="shared" ref="G264:G265" si="180">IF(B264&gt;0,(1+(E264/B264))^(1/($C$6-$B$6))-1,0)</f>
        <v>1.7511398695181812E-2</v>
      </c>
    </row>
    <row r="265" spans="1:7" x14ac:dyDescent="0.2">
      <c r="A265" t="str">
        <f t="shared" si="165"/>
        <v>All occupations</v>
      </c>
      <c r="B265" s="11">
        <f>SUM(B239:B264)</f>
        <v>141.6716252108825</v>
      </c>
      <c r="C265" s="11">
        <f t="shared" ref="C265:F265" si="181">SUM(C239:C264)</f>
        <v>77.926757370960985</v>
      </c>
      <c r="D265" s="11">
        <f t="shared" si="181"/>
        <v>-63.744867839921483</v>
      </c>
      <c r="E265" s="11">
        <f t="shared" si="181"/>
        <v>44.112580519997515</v>
      </c>
      <c r="F265" s="11">
        <f t="shared" si="181"/>
        <v>-19.632287319923975</v>
      </c>
      <c r="G265" s="200">
        <f t="shared" si="180"/>
        <v>1.8235875043109973E-2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1.4027299342551902</v>
      </c>
      <c r="C268" s="11">
        <v>1.2677134150297906</v>
      </c>
      <c r="D268" s="11">
        <f>C268-B268</f>
        <v>-0.13501651922539959</v>
      </c>
      <c r="E268" s="11">
        <v>0.47824125187185434</v>
      </c>
      <c r="F268" s="11">
        <f>SUM(D268:E268)</f>
        <v>0.34322473264645476</v>
      </c>
      <c r="G268" s="200">
        <f>IF(B268&gt;0,(1+(E268/B268))^(1/($C$6-$B$6))-1,0)</f>
        <v>1.9750370687246166E-2</v>
      </c>
    </row>
    <row r="269" spans="1:7" x14ac:dyDescent="0.2">
      <c r="A269" t="str">
        <f t="shared" si="183"/>
        <v>12 Other managers and proprietors</v>
      </c>
      <c r="B269" s="11">
        <v>1.4001692260807164</v>
      </c>
      <c r="C269" s="11">
        <v>1.8456159228014735</v>
      </c>
      <c r="D269" s="11">
        <f t="shared" ref="D269:D284" si="184">C269-B269</f>
        <v>0.4454466967207571</v>
      </c>
      <c r="E269" s="11">
        <v>0.6484647068169539</v>
      </c>
      <c r="F269" s="11">
        <f t="shared" ref="F269:F276" si="185">SUM(D269:E269)</f>
        <v>1.0939114035377111</v>
      </c>
      <c r="G269" s="200">
        <f t="shared" ref="G269:G271" si="186">IF(B269&gt;0,(1+(E269/B269))^(1/($C$6-$B$6))-1,0)</f>
        <v>2.5696614974813903E-2</v>
      </c>
    </row>
    <row r="270" spans="1:7" x14ac:dyDescent="0.2">
      <c r="A270" t="str">
        <f t="shared" si="183"/>
        <v>21 Science, research, engineering and technology professionals</v>
      </c>
      <c r="B270" s="11">
        <v>0.77534716260927228</v>
      </c>
      <c r="C270" s="11">
        <v>1.1796979485756212</v>
      </c>
      <c r="D270" s="11">
        <f t="shared" si="184"/>
        <v>0.40435078596634888</v>
      </c>
      <c r="E270" s="11">
        <v>0.33092525116734539</v>
      </c>
      <c r="F270" s="11">
        <f t="shared" si="185"/>
        <v>0.73527603713369427</v>
      </c>
      <c r="G270" s="200">
        <f t="shared" si="186"/>
        <v>2.3979020304354615E-2</v>
      </c>
    </row>
    <row r="271" spans="1:7" x14ac:dyDescent="0.2">
      <c r="A271" t="str">
        <f t="shared" si="183"/>
        <v>22 Health professionals</v>
      </c>
      <c r="B271" s="11">
        <v>0.23019774233810059</v>
      </c>
      <c r="C271" s="11">
        <v>0.26631555093981291</v>
      </c>
      <c r="D271" s="11">
        <f t="shared" si="184"/>
        <v>3.611780860171232E-2</v>
      </c>
      <c r="E271" s="11">
        <v>0.10549584690709636</v>
      </c>
      <c r="F271" s="11">
        <f t="shared" si="185"/>
        <v>0.14161365550880867</v>
      </c>
      <c r="G271" s="200">
        <f t="shared" si="186"/>
        <v>2.5469621060167924E-2</v>
      </c>
    </row>
    <row r="272" spans="1:7" x14ac:dyDescent="0.2">
      <c r="A272" t="str">
        <f t="shared" si="183"/>
        <v>23 Teaching and other educational professionals</v>
      </c>
      <c r="B272" s="11">
        <v>0.27281527663198218</v>
      </c>
      <c r="C272" s="11">
        <v>0.28843518054052902</v>
      </c>
      <c r="D272" s="11">
        <f t="shared" si="184"/>
        <v>1.5619903908546839E-2</v>
      </c>
      <c r="E272" s="11">
        <v>0.13641513807271061</v>
      </c>
      <c r="F272" s="11">
        <f t="shared" si="185"/>
        <v>0.15203504198125745</v>
      </c>
      <c r="G272" s="200">
        <f>IF(B272&gt;0,(1+(E272/B272))^(1/($C$6-$B$6))-1,0)</f>
        <v>2.7400914317893266E-2</v>
      </c>
    </row>
    <row r="273" spans="1:7" x14ac:dyDescent="0.2">
      <c r="A273" t="str">
        <f t="shared" si="183"/>
        <v>24 Business, media and public service professionals</v>
      </c>
      <c r="B273" s="11">
        <v>0.85674410094566378</v>
      </c>
      <c r="C273" s="11">
        <v>0.93375288907387144</v>
      </c>
      <c r="D273" s="11">
        <f t="shared" si="184"/>
        <v>7.7008788128207661E-2</v>
      </c>
      <c r="E273" s="11">
        <v>0.37562979696876575</v>
      </c>
      <c r="F273" s="11">
        <f t="shared" si="185"/>
        <v>0.45263858509697341</v>
      </c>
      <c r="G273" s="200">
        <f t="shared" ref="G273" si="187">IF(B273&gt;0,(1+(E273/B273))^(1/($C$6-$B$6))-1,0)</f>
        <v>2.453332963211774E-2</v>
      </c>
    </row>
    <row r="274" spans="1:7" x14ac:dyDescent="0.2">
      <c r="A274" t="str">
        <f t="shared" si="183"/>
        <v>31 Science, engineering and technology associate professionals</v>
      </c>
      <c r="B274" s="11">
        <v>0.45778066944860712</v>
      </c>
      <c r="C274" s="11">
        <v>0.55960572139221554</v>
      </c>
      <c r="D274" s="11">
        <f t="shared" si="184"/>
        <v>0.10182505194360841</v>
      </c>
      <c r="E274" s="11">
        <v>0.21379817482673436</v>
      </c>
      <c r="F274" s="11">
        <f t="shared" si="185"/>
        <v>0.31562322677034277</v>
      </c>
      <c r="G274" s="200">
        <f>IF(B274&gt;0,(1+(E274/B274))^(1/($C$6-$B$6))-1,0)</f>
        <v>2.5878600004382246E-2</v>
      </c>
    </row>
    <row r="275" spans="1:7" x14ac:dyDescent="0.2">
      <c r="A275" t="str">
        <f t="shared" si="183"/>
        <v>32 Health and social care associate professionals</v>
      </c>
      <c r="B275" s="11">
        <v>0.13313609797968445</v>
      </c>
      <c r="C275" s="11">
        <v>0.266254857536252</v>
      </c>
      <c r="D275" s="11">
        <f t="shared" si="184"/>
        <v>0.13311875955656755</v>
      </c>
      <c r="E275" s="11">
        <v>0.10626971019001255</v>
      </c>
      <c r="F275" s="11">
        <f t="shared" si="185"/>
        <v>0.2393884697465801</v>
      </c>
      <c r="G275" s="200">
        <f t="shared" ref="G275:G292" si="188">IF(B275&gt;0,(1+(E275/B275))^(1/($C$6-$B$6))-1,0)</f>
        <v>3.9894442500481908E-2</v>
      </c>
    </row>
    <row r="276" spans="1:7" x14ac:dyDescent="0.2">
      <c r="A276" t="str">
        <f t="shared" si="183"/>
        <v>33 Protective service occupations</v>
      </c>
      <c r="B276" s="11">
        <v>0.2080965606513899</v>
      </c>
      <c r="C276" s="11">
        <v>5.8293850326908724E-2</v>
      </c>
      <c r="D276" s="11">
        <f t="shared" si="184"/>
        <v>-0.14980271032448117</v>
      </c>
      <c r="E276" s="11">
        <v>3.0622284137224676E-2</v>
      </c>
      <c r="F276" s="11">
        <f t="shared" si="185"/>
        <v>-0.11918042618725649</v>
      </c>
      <c r="G276" s="200">
        <f t="shared" si="188"/>
        <v>9.194295019519183E-3</v>
      </c>
    </row>
    <row r="277" spans="1:7" x14ac:dyDescent="0.2">
      <c r="A277" t="str">
        <f t="shared" si="183"/>
        <v>34 Culture, media and sports occupations</v>
      </c>
      <c r="B277" s="11">
        <v>0.3139120682253041</v>
      </c>
      <c r="C277" s="11">
        <v>0.27243912601003162</v>
      </c>
      <c r="D277" s="11">
        <f t="shared" si="184"/>
        <v>-4.1472942215272479E-2</v>
      </c>
      <c r="E277" s="11">
        <v>0.10971198816609767</v>
      </c>
      <c r="F277" s="11">
        <f t="shared" ref="F277:F278" si="189">SUM(D277:E277)</f>
        <v>6.8239045950825195E-2</v>
      </c>
      <c r="G277" s="200">
        <f t="shared" si="188"/>
        <v>2.0183214152996509E-2</v>
      </c>
    </row>
    <row r="278" spans="1:7" x14ac:dyDescent="0.2">
      <c r="A278" t="str">
        <f t="shared" si="183"/>
        <v>35 Business and public service associate professionals</v>
      </c>
      <c r="B278" s="11">
        <v>1.0595681829659283</v>
      </c>
      <c r="C278" s="11">
        <v>0.85608292734505786</v>
      </c>
      <c r="D278" s="11">
        <f t="shared" si="184"/>
        <v>-0.20348525562087039</v>
      </c>
      <c r="E278" s="11">
        <v>0.32003271847500314</v>
      </c>
      <c r="F278" s="11">
        <f t="shared" si="189"/>
        <v>0.11654746285413276</v>
      </c>
      <c r="G278" s="200">
        <f t="shared" si="188"/>
        <v>1.7751233439760705E-2</v>
      </c>
    </row>
    <row r="279" spans="1:7" x14ac:dyDescent="0.2">
      <c r="A279" t="str">
        <f t="shared" si="183"/>
        <v>41 Administrative occupations</v>
      </c>
      <c r="B279" s="11">
        <v>1.9923200531514365</v>
      </c>
      <c r="C279" s="11">
        <v>1.104678395094939</v>
      </c>
      <c r="D279" s="11">
        <f t="shared" si="184"/>
        <v>-0.88764165805649742</v>
      </c>
      <c r="E279" s="11">
        <v>0.55670544998800686</v>
      </c>
      <c r="F279" s="11">
        <f t="shared" ref="F279:F282" si="190">SUM(D279:E279)</f>
        <v>-0.33093620806849056</v>
      </c>
      <c r="G279" s="200">
        <f t="shared" si="188"/>
        <v>1.6563092975070859E-2</v>
      </c>
    </row>
    <row r="280" spans="1:7" x14ac:dyDescent="0.2">
      <c r="A280" t="str">
        <f t="shared" si="183"/>
        <v>42 Secretarial and related occupations</v>
      </c>
      <c r="B280" s="11">
        <v>0.90452504872181305</v>
      </c>
      <c r="C280" s="11">
        <v>0.90540233164828321</v>
      </c>
      <c r="D280" s="11">
        <f t="shared" si="184"/>
        <v>8.772829264701576E-4</v>
      </c>
      <c r="E280" s="11">
        <v>0.46068139979076206</v>
      </c>
      <c r="F280" s="11">
        <f t="shared" si="190"/>
        <v>0.46155868271723222</v>
      </c>
      <c r="G280" s="200">
        <f t="shared" si="188"/>
        <v>2.7823434722243467E-2</v>
      </c>
    </row>
    <row r="281" spans="1:7" x14ac:dyDescent="0.2">
      <c r="A281" t="str">
        <f t="shared" si="183"/>
        <v>51 Skilled agricultural and related trades</v>
      </c>
      <c r="B281" s="11">
        <v>1.3723914080492794</v>
      </c>
      <c r="C281" s="11">
        <v>0.99773230040459426</v>
      </c>
      <c r="D281" s="11">
        <f t="shared" si="184"/>
        <v>-0.37465910764468513</v>
      </c>
      <c r="E281" s="11">
        <v>0.44255946623473019</v>
      </c>
      <c r="F281" s="11">
        <f t="shared" si="190"/>
        <v>6.7900358590045062E-2</v>
      </c>
      <c r="G281" s="200">
        <f t="shared" si="188"/>
        <v>1.8808263692818183E-2</v>
      </c>
    </row>
    <row r="282" spans="1:7" x14ac:dyDescent="0.2">
      <c r="A282" t="str">
        <f t="shared" si="183"/>
        <v>52 Skilled metal, electrical and electronic trades</v>
      </c>
      <c r="B282" s="11">
        <v>1.5683713779367507</v>
      </c>
      <c r="C282" s="11">
        <v>1.1124167193720604</v>
      </c>
      <c r="D282" s="11">
        <f t="shared" si="184"/>
        <v>-0.45595465856469031</v>
      </c>
      <c r="E282" s="11">
        <v>0.4522891549410481</v>
      </c>
      <c r="F282" s="11">
        <f t="shared" si="190"/>
        <v>-3.6655036236422078E-3</v>
      </c>
      <c r="G282" s="200">
        <f t="shared" si="188"/>
        <v>1.7035931677380267E-2</v>
      </c>
    </row>
    <row r="283" spans="1:7" x14ac:dyDescent="0.2">
      <c r="A283" t="str">
        <f t="shared" si="183"/>
        <v>53 Skilled construction and building trades</v>
      </c>
      <c r="B283" s="11">
        <v>1.5627118285419446</v>
      </c>
      <c r="C283" s="11">
        <v>0.44153400547544847</v>
      </c>
      <c r="D283" s="11">
        <f t="shared" si="184"/>
        <v>-1.1211778230664962</v>
      </c>
      <c r="E283" s="11">
        <v>0.29925754356041451</v>
      </c>
      <c r="F283" s="11">
        <f t="shared" ref="F283" si="191">SUM(D283:E283)</f>
        <v>-0.8219202795060816</v>
      </c>
      <c r="G283" s="200">
        <f t="shared" si="188"/>
        <v>1.1749291402988638E-2</v>
      </c>
    </row>
    <row r="284" spans="1:7" x14ac:dyDescent="0.2">
      <c r="A284" t="str">
        <f t="shared" si="183"/>
        <v>54 Textiles, printing and other skilled trades</v>
      </c>
      <c r="B284" s="11">
        <v>1.3387103376989338</v>
      </c>
      <c r="C284" s="11">
        <v>0.66906753572784261</v>
      </c>
      <c r="D284" s="11">
        <f t="shared" si="184"/>
        <v>-0.66964280197109116</v>
      </c>
      <c r="E284" s="11">
        <v>0.30501754987712065</v>
      </c>
      <c r="F284" s="11">
        <f t="shared" ref="F284" si="192">SUM(D284:E284)</f>
        <v>-0.36462525209397051</v>
      </c>
      <c r="G284" s="200">
        <f t="shared" si="188"/>
        <v>1.3778057726949067E-2</v>
      </c>
    </row>
    <row r="285" spans="1:7" x14ac:dyDescent="0.2">
      <c r="A285" t="str">
        <f t="shared" si="183"/>
        <v>61 Caring personal service occupations</v>
      </c>
      <c r="B285" s="11">
        <v>0.71118232889781829</v>
      </c>
      <c r="C285" s="11">
        <v>1.1046023172412183</v>
      </c>
      <c r="D285" s="11">
        <f>C285-B285</f>
        <v>0.39341998834339997</v>
      </c>
      <c r="E285" s="11">
        <v>0.29335979147286761</v>
      </c>
      <c r="F285" s="11">
        <f>SUM(D285:E285)</f>
        <v>0.68677977981626759</v>
      </c>
      <c r="G285" s="200">
        <f t="shared" si="188"/>
        <v>2.3290980768100544E-2</v>
      </c>
    </row>
    <row r="286" spans="1:7" x14ac:dyDescent="0.2">
      <c r="A286" t="str">
        <f t="shared" si="183"/>
        <v>62 Leisure, travel and related personal service occupations</v>
      </c>
      <c r="B286" s="11">
        <v>1.0000121549165781</v>
      </c>
      <c r="C286" s="11">
        <v>0.38538030165747822</v>
      </c>
      <c r="D286" s="11">
        <f t="shared" ref="D286:D292" si="193">C286-B286</f>
        <v>-0.61463185325909997</v>
      </c>
      <c r="E286" s="11">
        <v>0.20941589248082687</v>
      </c>
      <c r="F286" s="11">
        <f t="shared" ref="F286:F287" si="194">SUM(D286:E286)</f>
        <v>-0.4052159607782731</v>
      </c>
      <c r="G286" s="200">
        <f t="shared" si="188"/>
        <v>1.2756370784842819E-2</v>
      </c>
    </row>
    <row r="287" spans="1:7" x14ac:dyDescent="0.2">
      <c r="A287" t="str">
        <f t="shared" si="183"/>
        <v>63 Community and civil enforcement occupations</v>
      </c>
      <c r="B287" s="11">
        <v>5.5486383318674753E-2</v>
      </c>
      <c r="C287" s="11">
        <v>1.8607503625609513E-2</v>
      </c>
      <c r="D287" s="11">
        <f t="shared" si="193"/>
        <v>-3.687887969306524E-2</v>
      </c>
      <c r="E287" s="11">
        <v>6.8379209967337476E-3</v>
      </c>
      <c r="F287" s="11">
        <f t="shared" si="194"/>
        <v>-3.0040958696331492E-2</v>
      </c>
      <c r="G287" s="200">
        <f t="shared" si="188"/>
        <v>7.7776783595995269E-3</v>
      </c>
    </row>
    <row r="288" spans="1:7" x14ac:dyDescent="0.2">
      <c r="A288" t="str">
        <f t="shared" si="183"/>
        <v>71 Sales occupations</v>
      </c>
      <c r="B288" s="11">
        <v>3.5926615695167423</v>
      </c>
      <c r="C288" s="11">
        <v>2.0413271895417631</v>
      </c>
      <c r="D288" s="11">
        <f t="shared" si="193"/>
        <v>-1.5513343799749792</v>
      </c>
      <c r="E288" s="11">
        <v>0.74556529889654577</v>
      </c>
      <c r="F288" s="11">
        <f t="shared" ref="F288:F289" si="195">SUM(D288:E288)</f>
        <v>-0.80576908107843348</v>
      </c>
      <c r="G288" s="200">
        <f t="shared" si="188"/>
        <v>1.2650846527190618E-2</v>
      </c>
    </row>
    <row r="289" spans="1:7" x14ac:dyDescent="0.2">
      <c r="A289" t="str">
        <f t="shared" si="183"/>
        <v>72 Customer service occupations</v>
      </c>
      <c r="B289" s="11">
        <v>0.61534794626519351</v>
      </c>
      <c r="C289" s="11">
        <v>0.93550387941711088</v>
      </c>
      <c r="D289" s="11">
        <f t="shared" si="193"/>
        <v>0.32015593315191737</v>
      </c>
      <c r="E289" s="11">
        <v>0.28428376977320646</v>
      </c>
      <c r="F289" s="11">
        <f t="shared" si="195"/>
        <v>0.60443970292512383</v>
      </c>
      <c r="G289" s="200">
        <f t="shared" si="188"/>
        <v>2.5643109834954325E-2</v>
      </c>
    </row>
    <row r="290" spans="1:7" x14ac:dyDescent="0.2">
      <c r="A290" t="str">
        <f t="shared" si="183"/>
        <v>81 Process, plant and machine operatives</v>
      </c>
      <c r="B290" s="11">
        <v>2.8368550316200754</v>
      </c>
      <c r="C290" s="11">
        <v>0.59295821772010693</v>
      </c>
      <c r="D290" s="11">
        <f t="shared" si="193"/>
        <v>-2.2438968138999682</v>
      </c>
      <c r="E290" s="11">
        <v>0.33159078966746464</v>
      </c>
      <c r="F290" s="11">
        <f t="shared" ref="F290:F291" si="196">SUM(D290:E290)</f>
        <v>-1.9123060242325036</v>
      </c>
      <c r="G290" s="200">
        <f t="shared" si="188"/>
        <v>7.3968985685715083E-3</v>
      </c>
    </row>
    <row r="291" spans="1:7" x14ac:dyDescent="0.2">
      <c r="A291" t="str">
        <f t="shared" si="183"/>
        <v>82 Transport and mobile machine drivers and operatives</v>
      </c>
      <c r="B291" s="11">
        <v>4.2403336277005907</v>
      </c>
      <c r="C291" s="11">
        <v>2.2424040589209864</v>
      </c>
      <c r="D291" s="11">
        <f t="shared" si="193"/>
        <v>-1.9979295687796044</v>
      </c>
      <c r="E291" s="11">
        <v>1.3482038614887244</v>
      </c>
      <c r="F291" s="11">
        <f t="shared" si="196"/>
        <v>-0.64972570729087997</v>
      </c>
      <c r="G291" s="200">
        <f t="shared" si="188"/>
        <v>1.8575461484299449E-2</v>
      </c>
    </row>
    <row r="292" spans="1:7" x14ac:dyDescent="0.2">
      <c r="A292" t="str">
        <f t="shared" si="183"/>
        <v>91 Elementary trades and related occupations</v>
      </c>
      <c r="B292" s="11">
        <v>2.4727812350765617</v>
      </c>
      <c r="C292" s="11">
        <v>2.925886008235592</v>
      </c>
      <c r="D292" s="11">
        <f t="shared" si="193"/>
        <v>0.45310477315903031</v>
      </c>
      <c r="E292" s="11">
        <v>1.1608969940735914</v>
      </c>
      <c r="F292" s="11">
        <f t="shared" ref="F292" si="197">SUM(D292:E292)</f>
        <v>1.6140017672326217</v>
      </c>
      <c r="G292" s="200">
        <f t="shared" si="188"/>
        <v>2.5992181705477124E-2</v>
      </c>
    </row>
    <row r="293" spans="1:7" x14ac:dyDescent="0.2">
      <c r="A293" t="str">
        <f t="shared" si="183"/>
        <v>92 Elementary administration and service occupations</v>
      </c>
      <c r="B293" s="11">
        <v>6.8610673481725657</v>
      </c>
      <c r="C293" s="11">
        <v>2.7267888402417793</v>
      </c>
      <c r="D293" s="11">
        <f t="shared" ref="D293" si="198">C293-B293</f>
        <v>-4.1342785079307864</v>
      </c>
      <c r="E293" s="11">
        <v>1.170008123531215</v>
      </c>
      <c r="F293" s="11">
        <f t="shared" ref="F293" si="199">SUM(D293:E293)</f>
        <v>-2.9642703843995717</v>
      </c>
      <c r="G293" s="200">
        <f t="shared" ref="G293:G294" si="200">IF(B293&gt;0,(1+(E293/B293))^(1/($C$6-$B$6))-1,0)</f>
        <v>1.0552315817602631E-2</v>
      </c>
    </row>
    <row r="294" spans="1:7" x14ac:dyDescent="0.2">
      <c r="A294" s="24" t="str">
        <f t="shared" si="183"/>
        <v>All occupations</v>
      </c>
      <c r="B294" s="34">
        <f>SUM(B268:B293)</f>
        <v>38.235254701716798</v>
      </c>
      <c r="C294" s="34">
        <f t="shared" ref="C294:F294" si="201">SUM(C268:C293)</f>
        <v>25.998496993896381</v>
      </c>
      <c r="D294" s="34">
        <f t="shared" si="201"/>
        <v>-12.23675770782042</v>
      </c>
      <c r="E294" s="34">
        <f t="shared" si="201"/>
        <v>10.922279874373057</v>
      </c>
      <c r="F294" s="34">
        <f t="shared" si="201"/>
        <v>-1.3144778334473637</v>
      </c>
      <c r="G294" s="234">
        <f t="shared" si="200"/>
        <v>1.6892569013174041E-2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Derbyshire and Nottinghamshire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-3.3497034236874157</v>
      </c>
      <c r="Q7" s="11">
        <f>'Occ T1'!J16</f>
        <v>48.115513396664106</v>
      </c>
    </row>
    <row r="8" spans="1:17" x14ac:dyDescent="0.2">
      <c r="O8" t="str">
        <f>name!E11</f>
        <v>Process, plant and machine operatives</v>
      </c>
      <c r="P8" s="11">
        <f>'Occ T1'!H15</f>
        <v>-4.2637165066070963</v>
      </c>
      <c r="Q8" s="11">
        <f>'Occ T1'!J15</f>
        <v>32.510597968554237</v>
      </c>
    </row>
    <row r="9" spans="1:17" x14ac:dyDescent="0.2">
      <c r="O9" t="str">
        <f>name!E10</f>
        <v>Sales and customer service occupations</v>
      </c>
      <c r="P9" s="11">
        <f>'Occ T1'!H14</f>
        <v>-0.3911568167084738</v>
      </c>
      <c r="Q9" s="11">
        <f>'Occ T1'!J14</f>
        <v>40.064788792967889</v>
      </c>
    </row>
    <row r="10" spans="1:17" x14ac:dyDescent="0.2">
      <c r="O10" t="str">
        <f>name!E9</f>
        <v>Caring, leisure and other service occupations</v>
      </c>
      <c r="P10" s="11">
        <f>'Occ T1'!H13</f>
        <v>9.054169309066495</v>
      </c>
      <c r="Q10" s="11">
        <f>'Occ T1'!J13</f>
        <v>76.363899665747269</v>
      </c>
    </row>
    <row r="11" spans="1:17" x14ac:dyDescent="0.2">
      <c r="O11" t="str">
        <f>name!E8</f>
        <v>Skilled trades occupations</v>
      </c>
      <c r="P11" s="11">
        <f>'Occ T1'!H12</f>
        <v>-10.022605720208475</v>
      </c>
      <c r="Q11" s="11">
        <f>'Occ T1'!J12</f>
        <v>27.380623644062588</v>
      </c>
    </row>
    <row r="12" spans="1:17" x14ac:dyDescent="0.2">
      <c r="O12" t="str">
        <f>name!E7</f>
        <v>Administrative and secretarial occupations</v>
      </c>
      <c r="P12" s="11">
        <f>'Occ T1'!H11</f>
        <v>-7.3172220123083775</v>
      </c>
      <c r="Q12" s="11">
        <f>'Occ T1'!J11</f>
        <v>49.200459512441157</v>
      </c>
    </row>
    <row r="13" spans="1:17" x14ac:dyDescent="0.2">
      <c r="O13" t="str">
        <f>name!E6</f>
        <v>Associate professional occupations</v>
      </c>
      <c r="P13" s="11">
        <f>'Occ T1'!H10</f>
        <v>18.620507980299436</v>
      </c>
      <c r="Q13" s="11">
        <f>'Occ T1'!J10</f>
        <v>85.599378482979205</v>
      </c>
    </row>
    <row r="14" spans="1:17" x14ac:dyDescent="0.2">
      <c r="O14" t="str">
        <f>name!E5</f>
        <v>Professional occupations</v>
      </c>
      <c r="P14" s="11">
        <f>'Occ T1'!H9</f>
        <v>38.925542293006401</v>
      </c>
      <c r="Q14" s="11">
        <f>'Occ T1'!J9</f>
        <v>151.43768308664417</v>
      </c>
    </row>
    <row r="15" spans="1:17" x14ac:dyDescent="0.2">
      <c r="O15" t="str">
        <f>name!E4</f>
        <v>Managers, directors and senior officials</v>
      </c>
      <c r="P15" s="11">
        <f>'Occ T1'!H8</f>
        <v>2.0071848971464021</v>
      </c>
      <c r="Q15" s="11">
        <f>'Occ T1'!J8</f>
        <v>60.617378165799252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Derbyshire and Nottinghamshire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-2.8602670860946091</v>
      </c>
      <c r="Q37" s="11">
        <f>'Occ T2'!J8</f>
        <v>35.479940741978787</v>
      </c>
    </row>
    <row r="38" spans="1:17" x14ac:dyDescent="0.2">
      <c r="O38" s="10" t="str">
        <f>name!D5</f>
        <v>12 Other managers and proprietors</v>
      </c>
      <c r="P38" s="11">
        <f>'Occ T2'!H9</f>
        <v>4.8674519832410041</v>
      </c>
      <c r="Q38" s="11">
        <f>'Occ T2'!J9</f>
        <v>25.137437423820462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26.783348421776154</v>
      </c>
      <c r="Q39" s="11">
        <f>'Occ T2'!J10</f>
        <v>57.894132093006462</v>
      </c>
    </row>
    <row r="40" spans="1:17" x14ac:dyDescent="0.2">
      <c r="O40" s="10" t="str">
        <f>name!D7</f>
        <v>22 Health professionals</v>
      </c>
      <c r="P40" s="11">
        <f>'Occ T2'!H11</f>
        <v>2.8787851192442488</v>
      </c>
      <c r="Q40" s="11">
        <f>'Occ T2'!J11</f>
        <v>27.801186162189978</v>
      </c>
    </row>
    <row r="41" spans="1:17" x14ac:dyDescent="0.2">
      <c r="O41" s="10" t="str">
        <f>name!D8</f>
        <v>23 Teaching and other educational professionals</v>
      </c>
      <c r="P41" s="11">
        <f>'Occ T2'!H12</f>
        <v>-2.1167915446873522</v>
      </c>
      <c r="Q41" s="11">
        <f>'Occ T2'!J12</f>
        <v>17.268228513432142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11.380200296673394</v>
      </c>
      <c r="Q42" s="11">
        <f>'Occ T2'!J13</f>
        <v>48.474136318015624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-0.15780232946765693</v>
      </c>
      <c r="Q43" s="11">
        <f>'Occ T2'!J14</f>
        <v>8.2875205135725949</v>
      </c>
    </row>
    <row r="44" spans="1:17" x14ac:dyDescent="0.2">
      <c r="O44" s="10" t="str">
        <f>name!D11</f>
        <v>32 Health and social care associate professionals</v>
      </c>
      <c r="P44" s="11">
        <f>'Occ T2'!H15</f>
        <v>18.307840550954957</v>
      </c>
      <c r="Q44" s="11">
        <f>'Occ T2'!J15</f>
        <v>37.94832987718884</v>
      </c>
    </row>
    <row r="45" spans="1:17" x14ac:dyDescent="0.2">
      <c r="O45" s="10" t="str">
        <f>name!D12</f>
        <v>33 Protective service occupations</v>
      </c>
      <c r="P45" s="11">
        <f>'Occ T2'!H16</f>
        <v>-1.0025803580594932</v>
      </c>
      <c r="Q45" s="11">
        <f>'Occ T2'!J16</f>
        <v>2.8184804029316717</v>
      </c>
    </row>
    <row r="46" spans="1:17" x14ac:dyDescent="0.2">
      <c r="O46" s="10" t="str">
        <f>name!D13</f>
        <v>34 Culture, media and sports occupations</v>
      </c>
      <c r="P46" s="11">
        <f>'Occ T2'!H17</f>
        <v>-1.4605171922495579</v>
      </c>
      <c r="Q46" s="11">
        <f>'Occ T2'!J17</f>
        <v>4.4656161683968696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2.9335673091211945</v>
      </c>
      <c r="Q47" s="11">
        <f>'Occ T2'!J18</f>
        <v>32.079431520889237</v>
      </c>
    </row>
    <row r="48" spans="1:17" x14ac:dyDescent="0.2">
      <c r="O48" s="10" t="str">
        <f>name!D15</f>
        <v>41 Administrative occupations</v>
      </c>
      <c r="P48" s="11">
        <f>'Occ T2'!H19</f>
        <v>-0.99592292070192912</v>
      </c>
      <c r="Q48" s="11">
        <f>'Occ T2'!J19</f>
        <v>46.265935395927954</v>
      </c>
    </row>
    <row r="49" spans="15:17" x14ac:dyDescent="0.2">
      <c r="O49" s="10" t="str">
        <f>name!D16</f>
        <v>42 Secretarial and related occupations</v>
      </c>
      <c r="P49" s="11">
        <f>'Occ T2'!H20</f>
        <v>-6.3212990916064342</v>
      </c>
      <c r="Q49" s="11">
        <f>'Occ T2'!J20</f>
        <v>2.934524116513213</v>
      </c>
    </row>
    <row r="50" spans="15:17" x14ac:dyDescent="0.2">
      <c r="O50" s="10" t="str">
        <f>name!D17</f>
        <v>51 Skilled agricultural and related trades</v>
      </c>
      <c r="P50" s="11">
        <f>'Occ T2'!H21</f>
        <v>-0.62538947038084203</v>
      </c>
      <c r="Q50" s="11">
        <f>'Occ T2'!J21</f>
        <v>6.6609180976037017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-4.1225094537972424</v>
      </c>
      <c r="Q51" s="11">
        <f>'Occ T2'!J22</f>
        <v>9.9945542814544037</v>
      </c>
    </row>
    <row r="52" spans="15:17" x14ac:dyDescent="0.2">
      <c r="O52" s="10" t="str">
        <f>name!D19</f>
        <v>53 Skilled construction and building trades</v>
      </c>
      <c r="P52" s="11">
        <f>'Occ T2'!H23</f>
        <v>-3.8363700123525568</v>
      </c>
      <c r="Q52" s="11">
        <f>'Occ T2'!J23</f>
        <v>5.0491018445354943</v>
      </c>
    </row>
    <row r="53" spans="15:17" x14ac:dyDescent="0.2">
      <c r="O53" s="10" t="str">
        <f>name!D20</f>
        <v>54 Textiles, printing and other skilled trades</v>
      </c>
      <c r="P53" s="11">
        <f>'Occ T2'!H24</f>
        <v>-1.4383367836778351</v>
      </c>
      <c r="Q53" s="11">
        <f>'Occ T2'!J24</f>
        <v>5.6760494204689804</v>
      </c>
    </row>
    <row r="54" spans="15:17" x14ac:dyDescent="0.2">
      <c r="O54" s="10" t="str">
        <f>name!D21</f>
        <v>61 Caring personal service occupations</v>
      </c>
      <c r="P54" s="11">
        <f>'Occ T2'!H25</f>
        <v>10.701538042407719</v>
      </c>
      <c r="Q54" s="11">
        <f>'Occ T2'!J25</f>
        <v>65.178797698714135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-1.4957438853680287</v>
      </c>
      <c r="Q55" s="11">
        <f>'Occ T2'!J26</f>
        <v>10.898818025111282</v>
      </c>
    </row>
    <row r="56" spans="15:17" x14ac:dyDescent="0.2">
      <c r="O56" s="10" t="str">
        <f>name!D23</f>
        <v>63 Community and civil enforcement occupations</v>
      </c>
      <c r="P56" s="11">
        <f>'Occ T2'!H27</f>
        <v>-0.1516248479732103</v>
      </c>
      <c r="Q56" s="11">
        <f>'Occ T2'!J27</f>
        <v>0.28628394192182199</v>
      </c>
    </row>
    <row r="57" spans="15:17" x14ac:dyDescent="0.2">
      <c r="O57" s="10" t="str">
        <f>name!D24</f>
        <v>71 Sales occupations</v>
      </c>
      <c r="P57" s="11">
        <f>'Occ T2'!H28</f>
        <v>-3.8909766696231856</v>
      </c>
      <c r="Q57" s="11">
        <f>'Occ T2'!J28</f>
        <v>27.418991384456397</v>
      </c>
    </row>
    <row r="58" spans="15:17" x14ac:dyDescent="0.2">
      <c r="O58" s="10" t="str">
        <f>name!D25</f>
        <v>72 Customer service occupations</v>
      </c>
      <c r="P58" s="11">
        <f>'Occ T2'!H29</f>
        <v>3.4998198529147153</v>
      </c>
      <c r="Q58" s="11">
        <f>'Occ T2'!J29</f>
        <v>12.645797408511498</v>
      </c>
    </row>
    <row r="59" spans="15:17" x14ac:dyDescent="0.2">
      <c r="O59" s="10" t="str">
        <f>name!D26</f>
        <v>81 Process, plant and machine operatives</v>
      </c>
      <c r="P59" s="11">
        <f>'Occ T2'!H30</f>
        <v>-1.8462779269278329</v>
      </c>
      <c r="Q59" s="11">
        <f>'Occ T2'!J30</f>
        <v>13.179508144362257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-2.4174385796792492</v>
      </c>
      <c r="Q60" s="11">
        <f>'Occ T2'!J31</f>
        <v>19.331089824191995</v>
      </c>
    </row>
    <row r="61" spans="15:17" x14ac:dyDescent="0.2">
      <c r="O61" s="10" t="str">
        <f>name!D28</f>
        <v>91 Elementary trades and related occupations</v>
      </c>
      <c r="P61" s="11">
        <f>'Occ T2'!H32</f>
        <v>16.179545794181482</v>
      </c>
      <c r="Q61" s="11">
        <f>'Occ T2'!J32</f>
        <v>31.417937321221331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-19.529249217868895</v>
      </c>
      <c r="Q62" s="11">
        <f>'Occ T2'!J33</f>
        <v>16.697576075442782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43.262999999999238</v>
      </c>
      <c r="Q64" s="11">
        <f>'Occ T2'!J35</f>
        <v>571.2903227158597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Derbyshire and Nottinghamshire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1086.2270000000005</v>
      </c>
      <c r="C8" s="305">
        <f>SUM(C9:C17)</f>
        <v>1100.6840000000007</v>
      </c>
      <c r="D8" s="305">
        <f>SUM(D9:D17)</f>
        <v>1129.4900000000002</v>
      </c>
      <c r="E8" s="304"/>
      <c r="F8" s="305">
        <f>SUM(F9:F17)</f>
        <v>14.328034028714338</v>
      </c>
      <c r="G8" s="305">
        <f>SUM(G9:G17)</f>
        <v>17.375579337686279</v>
      </c>
      <c r="H8" s="305">
        <f>SUM(H9:H17)</f>
        <v>22.539490478919625</v>
      </c>
      <c r="I8" s="304"/>
      <c r="J8" s="305">
        <f>SUM(J9:J17)</f>
        <v>97.928221300739992</v>
      </c>
      <c r="K8" s="305">
        <f>SUM(K9:K17)</f>
        <v>118.61858134636039</v>
      </c>
      <c r="L8" s="305">
        <f>SUM(L9:L17)</f>
        <v>155.45627410035345</v>
      </c>
      <c r="M8" s="304"/>
      <c r="N8" s="305">
        <f>SUM(N9:N17)</f>
        <v>209.32195913213477</v>
      </c>
      <c r="O8" s="305">
        <f>SUM(O9:O17)</f>
        <v>228.89368980639574</v>
      </c>
      <c r="P8" s="305">
        <f>SUM(P9:P17)</f>
        <v>276.57648414508321</v>
      </c>
      <c r="Q8" s="306"/>
      <c r="R8" s="305">
        <f>SUM(R9:R17)</f>
        <v>58.916644675924971</v>
      </c>
      <c r="S8" s="305">
        <f>SUM(S9:S17)</f>
        <v>60.071338110617837</v>
      </c>
      <c r="T8" s="305">
        <f>SUM(T9:T17)</f>
        <v>68.624458975726057</v>
      </c>
      <c r="U8" s="306"/>
      <c r="V8" s="305">
        <f>SUM(V9:V17)</f>
        <v>61.122907170245639</v>
      </c>
      <c r="W8" s="305">
        <f>SUM(W9:W17)</f>
        <v>64.181093590956237</v>
      </c>
      <c r="X8" s="305">
        <f>SUM(X9:X17)</f>
        <v>75.997335011416965</v>
      </c>
      <c r="Y8" s="306"/>
      <c r="Z8" s="305">
        <f>SUM(Z9:Z17)</f>
        <v>241.9842984590997</v>
      </c>
      <c r="AA8" s="305">
        <f>SUM(AA9:AA17)</f>
        <v>245.41046329529729</v>
      </c>
      <c r="AB8" s="305">
        <f>SUM(AB9:AB17)</f>
        <v>256.17451912891369</v>
      </c>
      <c r="AC8" s="306"/>
      <c r="AD8" s="305">
        <f>SUM(AD9:AD17)</f>
        <v>222.71805532054191</v>
      </c>
      <c r="AE8" s="305">
        <f>SUM(AE9:AE17)</f>
        <v>205.61110209259121</v>
      </c>
      <c r="AF8" s="305">
        <f>SUM(AF9:AF17)</f>
        <v>170.19618379472982</v>
      </c>
      <c r="AG8" s="306"/>
      <c r="AH8" s="305">
        <f>SUM(AH9:AH17)</f>
        <v>141.67162521088244</v>
      </c>
      <c r="AI8" s="305">
        <f>SUM(AI9:AI17)</f>
        <v>124.47121076510265</v>
      </c>
      <c r="AJ8" s="305">
        <f>SUM(AJ9:AJ17)</f>
        <v>77.926757370960985</v>
      </c>
      <c r="AK8" s="306"/>
      <c r="AL8" s="305">
        <f>SUM(AL9:AL17)</f>
        <v>38.235254701716805</v>
      </c>
      <c r="AM8" s="305">
        <f>SUM(AM9:AM17)</f>
        <v>36.050941654992769</v>
      </c>
      <c r="AN8" s="305">
        <f>SUM(AN9:AN17)</f>
        <v>25.998496993896378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117.83400912479755</v>
      </c>
      <c r="C9" s="304">
        <f t="shared" ref="B9:D17" si="0">SUM(C21,C33,C51,C63,C75,C93)</f>
        <v>110.11902832789225</v>
      </c>
      <c r="D9" s="304">
        <f t="shared" si="0"/>
        <v>119.84119402194416</v>
      </c>
      <c r="E9" s="304"/>
      <c r="F9" s="304">
        <f t="shared" ref="F9:H17" si="1">SUM(F21,F33,F51,F63,F75,F93)</f>
        <v>1.3889275561583074</v>
      </c>
      <c r="G9" s="304">
        <f t="shared" si="1"/>
        <v>1.570530618390287</v>
      </c>
      <c r="H9" s="304">
        <f t="shared" si="1"/>
        <v>2.1172203279023334</v>
      </c>
      <c r="I9" s="304"/>
      <c r="J9" s="304">
        <f t="shared" ref="J9:L17" si="2">SUM(J21,J33,J51,J63,J75,J93)</f>
        <v>11.816530327828414</v>
      </c>
      <c r="K9" s="304">
        <f t="shared" si="2"/>
        <v>13.04993096471069</v>
      </c>
      <c r="L9" s="304">
        <f t="shared" si="2"/>
        <v>17.41385231656902</v>
      </c>
      <c r="M9" s="304"/>
      <c r="N9" s="304">
        <f t="shared" ref="N9:P17" si="3">SUM(N21,N33,N51,N63,N75,N93)</f>
        <v>30.707662003798067</v>
      </c>
      <c r="O9" s="304">
        <f t="shared" si="3"/>
        <v>30.143401377968736</v>
      </c>
      <c r="P9" s="304">
        <f t="shared" si="3"/>
        <v>36.573164899147393</v>
      </c>
      <c r="Q9" s="306"/>
      <c r="R9" s="304">
        <f t="shared" ref="R9:T9" si="4">SUM(R21,R33,R51,R63,R75,R93)</f>
        <v>6.4402333421708402</v>
      </c>
      <c r="S9" s="304">
        <f t="shared" si="4"/>
        <v>6.0067454194949041</v>
      </c>
      <c r="T9" s="304">
        <f t="shared" si="4"/>
        <v>6.957174769528244</v>
      </c>
      <c r="U9" s="306"/>
      <c r="V9" s="304">
        <f t="shared" ref="V9:X9" si="5">SUM(V21,V33,V51,V63,V75,V93)</f>
        <v>9.2689309662283215</v>
      </c>
      <c r="W9" s="304">
        <f t="shared" si="5"/>
        <v>8.6251455462582101</v>
      </c>
      <c r="X9" s="304">
        <f t="shared" si="5"/>
        <v>10.041558012067572</v>
      </c>
      <c r="Y9" s="306"/>
      <c r="Z9" s="304">
        <f t="shared" ref="Z9:AB9" si="6">SUM(Z21,Z33,Z51,Z63,Z75,Z93)</f>
        <v>23.913775871004272</v>
      </c>
      <c r="AA9" s="304">
        <f t="shared" si="6"/>
        <v>21.634385529912663</v>
      </c>
      <c r="AB9" s="304">
        <f t="shared" si="6"/>
        <v>23.57522043903916</v>
      </c>
      <c r="AC9" s="306"/>
      <c r="AD9" s="304">
        <f>SUM(AD21,AD33,AD51,AD63,AD75,AD93)</f>
        <v>18.426164871705705</v>
      </c>
      <c r="AE9" s="304">
        <f t="shared" ref="AE9:AF9" si="7">SUM(AE21,AE33,AE51,AE63,AE75,AE93)</f>
        <v>15.119401310159633</v>
      </c>
      <c r="AF9" s="304">
        <f t="shared" si="7"/>
        <v>12.322930470916882</v>
      </c>
      <c r="AG9" s="306"/>
      <c r="AH9" s="304">
        <f t="shared" ref="AH9:AJ9" si="8">SUM(AH21,AH33,AH51,AH63,AH75,AH93)</f>
        <v>13.068885025567718</v>
      </c>
      <c r="AI9" s="304">
        <f t="shared" si="8"/>
        <v>10.882625135962106</v>
      </c>
      <c r="AJ9" s="304">
        <f t="shared" si="8"/>
        <v>7.7267434489423046</v>
      </c>
      <c r="AK9" s="306"/>
      <c r="AL9" s="304">
        <f t="shared" ref="AL9:AN9" si="9">SUM(AL21,AL33,AL51,AL63,AL75,AL93)</f>
        <v>2.8028991603359059</v>
      </c>
      <c r="AM9" s="304">
        <f t="shared" si="9"/>
        <v>3.0868624250350249</v>
      </c>
      <c r="AN9" s="304">
        <f t="shared" si="9"/>
        <v>3.1133293378312645</v>
      </c>
    </row>
    <row r="10" spans="1:40" x14ac:dyDescent="0.2">
      <c r="A10" s="13" t="str">
        <f>name!E5</f>
        <v>Professional occupations</v>
      </c>
      <c r="B10" s="304">
        <f t="shared" si="0"/>
        <v>229.75843444949976</v>
      </c>
      <c r="C10" s="304">
        <f t="shared" si="0"/>
        <v>244.12058558510159</v>
      </c>
      <c r="D10" s="304">
        <f t="shared" si="0"/>
        <v>268.6839767425065</v>
      </c>
      <c r="E10" s="304"/>
      <c r="F10" s="304">
        <f t="shared" si="1"/>
        <v>10.47269529882071</v>
      </c>
      <c r="G10" s="304">
        <f t="shared" si="1"/>
        <v>12.67133506333837</v>
      </c>
      <c r="H10" s="304">
        <f t="shared" si="1"/>
        <v>15.942240760340916</v>
      </c>
      <c r="I10" s="304"/>
      <c r="J10" s="304">
        <f t="shared" si="2"/>
        <v>54.322870921974598</v>
      </c>
      <c r="K10" s="304">
        <f t="shared" si="2"/>
        <v>64.247997382251526</v>
      </c>
      <c r="L10" s="304">
        <f t="shared" si="2"/>
        <v>80.21939422469687</v>
      </c>
      <c r="M10" s="304"/>
      <c r="N10" s="304">
        <f t="shared" si="3"/>
        <v>78.935873002483504</v>
      </c>
      <c r="O10" s="304">
        <f t="shared" si="3"/>
        <v>82.045036669810031</v>
      </c>
      <c r="P10" s="304">
        <f t="shared" si="3"/>
        <v>90.621543171346175</v>
      </c>
      <c r="Q10" s="306"/>
      <c r="R10" s="304">
        <f t="shared" ref="R10:T10" si="10">SUM(R22,R34,R52,R64,R76,R94)</f>
        <v>11.406752191586843</v>
      </c>
      <c r="S10" s="304">
        <f t="shared" si="10"/>
        <v>8.5894734783628124</v>
      </c>
      <c r="T10" s="304">
        <f t="shared" si="10"/>
        <v>7.5775599435230312</v>
      </c>
      <c r="U10" s="306"/>
      <c r="V10" s="304">
        <f t="shared" ref="V10:X10" si="11">SUM(V22,V34,V52,V64,V76,V94)</f>
        <v>12.467370326036139</v>
      </c>
      <c r="W10" s="304">
        <f t="shared" si="11"/>
        <v>13.08453924665638</v>
      </c>
      <c r="X10" s="304">
        <f t="shared" si="11"/>
        <v>14.568333242468913</v>
      </c>
      <c r="Y10" s="306"/>
      <c r="Z10" s="304">
        <f t="shared" ref="Z10:AB10" si="12">SUM(Z22,Z34,Z52,Z64,Z76,Z94)</f>
        <v>28.888893626806379</v>
      </c>
      <c r="AA10" s="304">
        <f t="shared" si="12"/>
        <v>30.751502453749289</v>
      </c>
      <c r="AB10" s="304">
        <f t="shared" si="12"/>
        <v>33.556445801820495</v>
      </c>
      <c r="AC10" s="306"/>
      <c r="AD10" s="304">
        <f t="shared" ref="AD10:AF10" si="13">SUM(AD22,AD34,AD52,AD64,AD76,AD94)</f>
        <v>19.15855652264338</v>
      </c>
      <c r="AE10" s="304">
        <f t="shared" si="13"/>
        <v>18.129744040387379</v>
      </c>
      <c r="AF10" s="304">
        <f t="shared" si="13"/>
        <v>15.518647107514479</v>
      </c>
      <c r="AG10" s="306"/>
      <c r="AH10" s="304">
        <f t="shared" ref="AH10:AJ10" si="14">SUM(AH22,AH34,AH52,AH64,AH76,AH94)</f>
        <v>11.970318276623154</v>
      </c>
      <c r="AI10" s="304">
        <f t="shared" si="14"/>
        <v>11.757322280395211</v>
      </c>
      <c r="AJ10" s="304">
        <f t="shared" si="14"/>
        <v>8.0116109216657918</v>
      </c>
      <c r="AK10" s="306"/>
      <c r="AL10" s="304">
        <f t="shared" ref="AL10:AN10" si="15">SUM(AL22,AL34,AL52,AL64,AL76,AL94)</f>
        <v>2.1351042825250186</v>
      </c>
      <c r="AM10" s="304">
        <f t="shared" si="15"/>
        <v>2.8436349701506112</v>
      </c>
      <c r="AN10" s="304">
        <f t="shared" si="15"/>
        <v>2.6682015691298355</v>
      </c>
    </row>
    <row r="11" spans="1:40" x14ac:dyDescent="0.2">
      <c r="A11" s="13" t="str">
        <f>name!E6</f>
        <v>Associate professional occupations</v>
      </c>
      <c r="B11" s="304">
        <f>SUM(B23,B35,B53,B65,B77,B95)</f>
        <v>134.4401858501235</v>
      </c>
      <c r="C11" s="304">
        <f t="shared" si="0"/>
        <v>141.15300094407735</v>
      </c>
      <c r="D11" s="304">
        <f>SUM(D23,D35,D53,D65,D77,D95)</f>
        <v>153.06069383042308</v>
      </c>
      <c r="E11" s="304"/>
      <c r="F11" s="304">
        <f t="shared" si="1"/>
        <v>1.3726166777726811</v>
      </c>
      <c r="G11" s="304">
        <f t="shared" si="1"/>
        <v>1.6780573058358903</v>
      </c>
      <c r="H11" s="304">
        <f t="shared" si="1"/>
        <v>2.3577502453664216</v>
      </c>
      <c r="I11" s="304"/>
      <c r="J11" s="304">
        <f t="shared" si="2"/>
        <v>14.733735878898667</v>
      </c>
      <c r="K11" s="304">
        <f t="shared" si="2"/>
        <v>18.425180461066798</v>
      </c>
      <c r="L11" s="304">
        <f t="shared" si="2"/>
        <v>24.989835241263201</v>
      </c>
      <c r="M11" s="304"/>
      <c r="N11" s="304">
        <f t="shared" si="3"/>
        <v>36.258232278043025</v>
      </c>
      <c r="O11" s="304">
        <f t="shared" si="3"/>
        <v>40.869657445856944</v>
      </c>
      <c r="P11" s="304">
        <f t="shared" si="3"/>
        <v>49.687680917200126</v>
      </c>
      <c r="Q11" s="306"/>
      <c r="R11" s="304">
        <f t="shared" ref="R11:T11" si="16">SUM(R23,R35,R53,R65,R77,R95)</f>
        <v>10.19873411489155</v>
      </c>
      <c r="S11" s="304">
        <f t="shared" si="16"/>
        <v>10.882356517437199</v>
      </c>
      <c r="T11" s="304">
        <f t="shared" si="16"/>
        <v>11.35420704151354</v>
      </c>
      <c r="U11" s="306"/>
      <c r="V11" s="304">
        <f t="shared" ref="V11:X11" si="17">SUM(V23,V35,V53,V65,V77,V95)</f>
        <v>9.0737750883932105</v>
      </c>
      <c r="W11" s="304">
        <f t="shared" si="17"/>
        <v>9.0079462108157973</v>
      </c>
      <c r="X11" s="304">
        <f t="shared" si="17"/>
        <v>10.247223904267523</v>
      </c>
      <c r="Y11" s="306"/>
      <c r="Z11" s="304">
        <f t="shared" ref="Z11:AB11" si="18">SUM(Z23,Z35,Z53,Z65,Z77,Z95)</f>
        <v>27.782931051365178</v>
      </c>
      <c r="AA11" s="304">
        <f t="shared" si="18"/>
        <v>28.400996926471294</v>
      </c>
      <c r="AB11" s="304">
        <f t="shared" si="18"/>
        <v>29.531889393869044</v>
      </c>
      <c r="AC11" s="306"/>
      <c r="AD11" s="304">
        <f t="shared" ref="AD11:AF11" si="19">SUM(AD23,AD35,AD53,AD65,AD77,AD95)</f>
        <v>20.566856604657811</v>
      </c>
      <c r="AE11" s="304">
        <f t="shared" si="19"/>
        <v>18.923690068500264</v>
      </c>
      <c r="AF11" s="304">
        <f t="shared" si="19"/>
        <v>15.494028837097947</v>
      </c>
      <c r="AG11" s="306"/>
      <c r="AH11" s="304">
        <f t="shared" ref="AH11:AJ11" si="20">SUM(AH23,AH35,AH53,AH65,AH77,AH95)</f>
        <v>12.280810576830463</v>
      </c>
      <c r="AI11" s="304">
        <f t="shared" si="20"/>
        <v>10.725549716637106</v>
      </c>
      <c r="AJ11" s="304">
        <f t="shared" si="20"/>
        <v>7.3854017672348098</v>
      </c>
      <c r="AK11" s="306"/>
      <c r="AL11" s="304">
        <f t="shared" ref="AL11:AN11" si="21">SUM(AL23,AL35,AL53,AL65,AL77,AL95)</f>
        <v>2.1724935792709137</v>
      </c>
      <c r="AM11" s="304">
        <f t="shared" si="21"/>
        <v>2.2395662914560464</v>
      </c>
      <c r="AN11" s="304">
        <f t="shared" si="21"/>
        <v>2.0126764826104662</v>
      </c>
    </row>
    <row r="12" spans="1:40" x14ac:dyDescent="0.2">
      <c r="A12" s="13" t="str">
        <f>name!E7</f>
        <v>Administrative and secretarial occupations</v>
      </c>
      <c r="B12" s="304">
        <f t="shared" si="0"/>
        <v>113.18663106475437</v>
      </c>
      <c r="C12" s="304">
        <f t="shared" si="0"/>
        <v>112.95614956849825</v>
      </c>
      <c r="D12" s="304">
        <f t="shared" si="0"/>
        <v>105.86940905244592</v>
      </c>
      <c r="E12" s="304"/>
      <c r="F12" s="304">
        <f t="shared" si="1"/>
        <v>0.47787847365503167</v>
      </c>
      <c r="G12" s="304">
        <f t="shared" si="1"/>
        <v>0.63449409884903762</v>
      </c>
      <c r="H12" s="304">
        <f t="shared" si="1"/>
        <v>0.91282455111291882</v>
      </c>
      <c r="I12" s="304"/>
      <c r="J12" s="304">
        <f t="shared" si="2"/>
        <v>6.1760112576828146</v>
      </c>
      <c r="K12" s="304">
        <f t="shared" si="2"/>
        <v>8.3449690141714683</v>
      </c>
      <c r="L12" s="304">
        <f t="shared" si="2"/>
        <v>11.445993154177696</v>
      </c>
      <c r="M12" s="304"/>
      <c r="N12" s="304">
        <f t="shared" si="3"/>
        <v>20.504096618238602</v>
      </c>
      <c r="O12" s="304">
        <f t="shared" si="3"/>
        <v>24.784448795369531</v>
      </c>
      <c r="P12" s="304">
        <f t="shared" si="3"/>
        <v>30.846968672696519</v>
      </c>
      <c r="Q12" s="306"/>
      <c r="R12" s="304">
        <f t="shared" ref="R12:T12" si="22">SUM(R24,R36,R54,R66,R78,R96)</f>
        <v>8.1583650488496566</v>
      </c>
      <c r="S12" s="304">
        <f t="shared" si="22"/>
        <v>9.4683586432985294</v>
      </c>
      <c r="T12" s="304">
        <f t="shared" si="22"/>
        <v>11.302545938743878</v>
      </c>
      <c r="U12" s="306"/>
      <c r="V12" s="304">
        <f t="shared" ref="V12:X12" si="23">SUM(V24,V36,V54,V66,V78,V96)</f>
        <v>7.357065925432793</v>
      </c>
      <c r="W12" s="304">
        <f t="shared" si="23"/>
        <v>8.1766129763463056</v>
      </c>
      <c r="X12" s="304">
        <f t="shared" si="23"/>
        <v>9.4467388858850185</v>
      </c>
      <c r="Y12" s="306"/>
      <c r="Z12" s="304">
        <f t="shared" ref="Z12:AA12" si="24">SUM(Z24,Z36,Z54,Z66,Z78,Z96)</f>
        <v>25.048132157983147</v>
      </c>
      <c r="AA12" s="304">
        <f t="shared" si="24"/>
        <v>24.500214426171009</v>
      </c>
      <c r="AB12" s="304">
        <f>SUM(AB24,AB36,AB54,AB66,AB78,AB96)</f>
        <v>20.769216525995141</v>
      </c>
      <c r="AC12" s="306"/>
      <c r="AD12" s="304">
        <f t="shared" ref="AD12:AE12" si="25">SUM(AD24,AD36,AD54,AD66,AD78,AD96)</f>
        <v>28.028396454804135</v>
      </c>
      <c r="AE12" s="304">
        <f t="shared" si="25"/>
        <v>24.044423374439702</v>
      </c>
      <c r="AF12" s="304">
        <f>SUM(AF24,AF36,AF54,AF66,AF78,AF96)</f>
        <v>15.437938386680059</v>
      </c>
      <c r="AG12" s="306"/>
      <c r="AH12" s="304">
        <f t="shared" ref="AH12:AI12" si="26">SUM(AH24,AH36,AH54,AH66,AH78,AH96)</f>
        <v>14.539840026234939</v>
      </c>
      <c r="AI12" s="304">
        <f t="shared" si="26"/>
        <v>10.213852288684144</v>
      </c>
      <c r="AJ12" s="304">
        <f>SUM(AJ24,AJ36,AJ54,AJ66,AJ78,AJ96)</f>
        <v>3.697102210411479</v>
      </c>
      <c r="AK12" s="306"/>
      <c r="AL12" s="304">
        <f t="shared" ref="AL12:AM12" si="27">SUM(AL24,AL36,AL54,AL66,AL78,AL96)</f>
        <v>2.8968451018732493</v>
      </c>
      <c r="AM12" s="304">
        <f t="shared" si="27"/>
        <v>2.7887759511685233</v>
      </c>
      <c r="AN12" s="304">
        <f>SUM(AN24,AN36,AN54,AN66,AN78,AN96)</f>
        <v>2.0100807267432219</v>
      </c>
    </row>
    <row r="13" spans="1:40" x14ac:dyDescent="0.2">
      <c r="A13" s="13" t="str">
        <f>name!E8</f>
        <v>Skilled trades occupations</v>
      </c>
      <c r="B13" s="304">
        <f t="shared" si="0"/>
        <v>94.443580095199778</v>
      </c>
      <c r="C13" s="304">
        <f t="shared" si="0"/>
        <v>91.45406526576285</v>
      </c>
      <c r="D13" s="304">
        <f t="shared" si="0"/>
        <v>84.420974374991303</v>
      </c>
      <c r="E13" s="304"/>
      <c r="F13" s="304">
        <f t="shared" si="1"/>
        <v>0.14119265624576607</v>
      </c>
      <c r="G13" s="304">
        <f t="shared" si="1"/>
        <v>0.19079053905340479</v>
      </c>
      <c r="H13" s="304">
        <f t="shared" si="1"/>
        <v>0.26287008166347375</v>
      </c>
      <c r="I13" s="304"/>
      <c r="J13" s="304">
        <f t="shared" si="2"/>
        <v>1.6016495154256616</v>
      </c>
      <c r="K13" s="304">
        <f t="shared" si="2"/>
        <v>2.073953735939277</v>
      </c>
      <c r="L13" s="304">
        <f t="shared" si="2"/>
        <v>2.9527343944990729</v>
      </c>
      <c r="M13" s="304"/>
      <c r="N13" s="304">
        <f t="shared" si="3"/>
        <v>6.5086188319224894</v>
      </c>
      <c r="O13" s="304">
        <f t="shared" si="3"/>
        <v>7.3699017617841429</v>
      </c>
      <c r="P13" s="304">
        <f t="shared" si="3"/>
        <v>9.3983747405327698</v>
      </c>
      <c r="Q13" s="306"/>
      <c r="R13" s="304">
        <f t="shared" ref="R13:T13" si="28">SUM(R25,R37,R55,R67,R79,R97)</f>
        <v>2.6905577605780699</v>
      </c>
      <c r="S13" s="304">
        <f t="shared" si="28"/>
        <v>2.8911768534153821</v>
      </c>
      <c r="T13" s="304">
        <f t="shared" si="28"/>
        <v>3.5787012564013732</v>
      </c>
      <c r="U13" s="306"/>
      <c r="V13" s="304">
        <f t="shared" ref="V13:X13" si="29">SUM(V25,V37,V55,V67,V79,V97)</f>
        <v>5.4926736481083029</v>
      </c>
      <c r="W13" s="304">
        <f t="shared" si="29"/>
        <v>5.7027869977782677</v>
      </c>
      <c r="X13" s="304">
        <f t="shared" si="29"/>
        <v>6.6865605179810252</v>
      </c>
      <c r="Y13" s="306"/>
      <c r="Z13" s="304">
        <f t="shared" ref="Z13:AB13" si="30">SUM(Z25,Z37,Z55,Z67,Z79,Z97)</f>
        <v>31.812502218666111</v>
      </c>
      <c r="AA13" s="304">
        <f t="shared" si="30"/>
        <v>31.681925351762533</v>
      </c>
      <c r="AB13" s="304">
        <f t="shared" si="30"/>
        <v>29.912984349326564</v>
      </c>
      <c r="AC13" s="306"/>
      <c r="AD13" s="304">
        <f t="shared" ref="AD13:AF13" si="31">SUM(AD25,AD37,AD55,AD67,AD79,AD97)</f>
        <v>25.226895678834087</v>
      </c>
      <c r="AE13" s="304">
        <f t="shared" si="31"/>
        <v>23.416883277982681</v>
      </c>
      <c r="AF13" s="304">
        <f t="shared" si="31"/>
        <v>20.019130788516058</v>
      </c>
      <c r="AG13" s="306"/>
      <c r="AH13" s="304">
        <f t="shared" ref="AH13:AJ13" si="32">SUM(AH25,AH37,AH55,AH67,AH79,AH97)</f>
        <v>15.127304833192383</v>
      </c>
      <c r="AI13" s="304">
        <f t="shared" si="32"/>
        <v>12.673745680807388</v>
      </c>
      <c r="AJ13" s="304">
        <f t="shared" si="32"/>
        <v>8.3888676850910269</v>
      </c>
      <c r="AK13" s="306"/>
      <c r="AL13" s="304">
        <f t="shared" ref="AL13:AN13" si="33">SUM(AL25,AL37,AL55,AL67,AL79,AL97)</f>
        <v>5.8421849522269094</v>
      </c>
      <c r="AM13" s="304">
        <f t="shared" si="33"/>
        <v>5.4529010672397824</v>
      </c>
      <c r="AN13" s="304">
        <f t="shared" si="33"/>
        <v>3.2207505609799458</v>
      </c>
    </row>
    <row r="14" spans="1:40" x14ac:dyDescent="0.2">
      <c r="A14" s="13" t="str">
        <f>name!E9</f>
        <v>Caring, leisure and other service occupations</v>
      </c>
      <c r="B14" s="304">
        <f t="shared" si="0"/>
        <v>119.77238250458646</v>
      </c>
      <c r="C14" s="304">
        <f t="shared" si="0"/>
        <v>121.7550767173193</v>
      </c>
      <c r="D14" s="304">
        <f t="shared" si="0"/>
        <v>128.82655181365294</v>
      </c>
      <c r="E14" s="304"/>
      <c r="F14" s="304">
        <f t="shared" si="1"/>
        <v>8.5516080454781776E-2</v>
      </c>
      <c r="G14" s="304">
        <f t="shared" si="1"/>
        <v>0.12000445769693788</v>
      </c>
      <c r="H14" s="304">
        <f t="shared" si="1"/>
        <v>0.17879997007632942</v>
      </c>
      <c r="I14" s="304"/>
      <c r="J14" s="304">
        <f t="shared" si="2"/>
        <v>4.0088866624454553</v>
      </c>
      <c r="K14" s="304">
        <f t="shared" si="2"/>
        <v>5.4698939076056732</v>
      </c>
      <c r="L14" s="304">
        <f t="shared" si="2"/>
        <v>7.7898711585123381</v>
      </c>
      <c r="M14" s="304"/>
      <c r="N14" s="304">
        <f t="shared" si="3"/>
        <v>14.17193447086898</v>
      </c>
      <c r="O14" s="304">
        <f t="shared" si="3"/>
        <v>17.231180440128895</v>
      </c>
      <c r="P14" s="304">
        <f t="shared" si="3"/>
        <v>22.842306219930709</v>
      </c>
      <c r="Q14" s="306"/>
      <c r="R14" s="304">
        <f>SUM(R26,R38,R56,R68,R80,R98)</f>
        <v>10.516162734780643</v>
      </c>
      <c r="S14" s="304">
        <f t="shared" ref="S14:T14" si="34">SUM(S26,S38,S56,S68,S80,S98)</f>
        <v>11.06913829906469</v>
      </c>
      <c r="T14" s="304">
        <f t="shared" si="34"/>
        <v>12.543547170282048</v>
      </c>
      <c r="U14" s="306"/>
      <c r="V14" s="304">
        <f t="shared" ref="V14:X14" si="35">SUM(V26,V38,V56,V68,V80,V98)</f>
        <v>7.2712747558886015</v>
      </c>
      <c r="W14" s="304">
        <f t="shared" si="35"/>
        <v>7.8969463826753152</v>
      </c>
      <c r="X14" s="304">
        <f t="shared" si="35"/>
        <v>9.9061009976474814</v>
      </c>
      <c r="Y14" s="306"/>
      <c r="Z14" s="304">
        <f t="shared" ref="Z14:AB14" si="36">SUM(Z26,Z38,Z56,Z68,Z80,Z98)</f>
        <v>42.088837391719977</v>
      </c>
      <c r="AA14" s="304">
        <f t="shared" si="36"/>
        <v>43.18563997287918</v>
      </c>
      <c r="AB14" s="304">
        <f t="shared" si="36"/>
        <v>47.203277606422915</v>
      </c>
      <c r="AC14" s="306"/>
      <c r="AD14" s="304">
        <f t="shared" ref="AD14:AF14" si="37">SUM(AD26,AD38,AD56,AD68,AD80,AD98)</f>
        <v>31.375667128236937</v>
      </c>
      <c r="AE14" s="304">
        <f t="shared" si="37"/>
        <v>27.86350945108218</v>
      </c>
      <c r="AF14" s="304">
        <f t="shared" si="37"/>
        <v>21.551289799363474</v>
      </c>
      <c r="AG14" s="306"/>
      <c r="AH14" s="304">
        <f t="shared" ref="AH14:AJ14" si="38">SUM(AH26,AH38,AH56,AH68,AH80,AH98)</f>
        <v>8.4874224130580025</v>
      </c>
      <c r="AI14" s="304">
        <f t="shared" si="38"/>
        <v>7.1445591080066748</v>
      </c>
      <c r="AJ14" s="304">
        <f t="shared" si="38"/>
        <v>5.302768768893344</v>
      </c>
      <c r="AK14" s="306"/>
      <c r="AL14" s="304">
        <f t="shared" ref="AL14:AN14" si="39">SUM(AL26,AL38,AL56,AL68,AL80,AL98)</f>
        <v>1.7666808671330712</v>
      </c>
      <c r="AM14" s="304">
        <f t="shared" si="39"/>
        <v>1.7742046981797595</v>
      </c>
      <c r="AN14" s="304">
        <f t="shared" si="39"/>
        <v>1.5085901225243068</v>
      </c>
    </row>
    <row r="15" spans="1:40" x14ac:dyDescent="0.2">
      <c r="A15" s="13" t="str">
        <f>name!E10</f>
        <v>Sales and customer service occupations</v>
      </c>
      <c r="B15" s="304">
        <f t="shared" si="0"/>
        <v>86.611671527340945</v>
      </c>
      <c r="C15" s="304">
        <f t="shared" si="0"/>
        <v>86.351809055908092</v>
      </c>
      <c r="D15" s="304">
        <f t="shared" si="0"/>
        <v>86.220514710632514</v>
      </c>
      <c r="E15" s="304"/>
      <c r="F15" s="304">
        <f t="shared" si="1"/>
        <v>0.18821020464074575</v>
      </c>
      <c r="G15" s="304">
        <f t="shared" si="1"/>
        <v>0.24270040627260581</v>
      </c>
      <c r="H15" s="304">
        <f t="shared" si="1"/>
        <v>0.32648681027061227</v>
      </c>
      <c r="I15" s="304"/>
      <c r="J15" s="304">
        <f t="shared" si="2"/>
        <v>2.5788146889365966</v>
      </c>
      <c r="K15" s="304">
        <f t="shared" si="2"/>
        <v>3.3897452218914115</v>
      </c>
      <c r="L15" s="304">
        <f t="shared" si="2"/>
        <v>5.0543432418086871</v>
      </c>
      <c r="M15" s="304"/>
      <c r="N15" s="304">
        <f t="shared" si="3"/>
        <v>11.290761434761889</v>
      </c>
      <c r="O15" s="304">
        <f t="shared" si="3"/>
        <v>13.019081449330526</v>
      </c>
      <c r="P15" s="304">
        <f t="shared" si="3"/>
        <v>17.867745102200658</v>
      </c>
      <c r="Q15" s="306"/>
      <c r="R15" s="304">
        <f t="shared" ref="R15:T15" si="40">SUM(R27,R39,R57,R69,R81,R99)</f>
        <v>3.9638750587743306</v>
      </c>
      <c r="S15" s="304">
        <f t="shared" si="40"/>
        <v>4.3923192014214463</v>
      </c>
      <c r="T15" s="304">
        <f t="shared" si="40"/>
        <v>6.0579194156591472</v>
      </c>
      <c r="U15" s="306"/>
      <c r="V15" s="304">
        <f t="shared" ref="V15:X15" si="41">SUM(V27,V39,V57,V69,V81,V99)</f>
        <v>3.6653663970664754</v>
      </c>
      <c r="W15" s="304">
        <f t="shared" si="41"/>
        <v>3.9520510055768194</v>
      </c>
      <c r="X15" s="304">
        <f t="shared" si="41"/>
        <v>4.9418991284885365</v>
      </c>
      <c r="Y15" s="306"/>
      <c r="Z15" s="304">
        <f t="shared" ref="Z15:AB15" si="42">SUM(Z27,Z39,Z57,Z69,Z81,Z99)</f>
        <v>23.909847542223073</v>
      </c>
      <c r="AA15" s="304">
        <f t="shared" si="42"/>
        <v>24.188727917444371</v>
      </c>
      <c r="AB15" s="304">
        <f t="shared" si="42"/>
        <v>26.192388190986289</v>
      </c>
      <c r="AC15" s="306"/>
      <c r="AD15" s="304">
        <f t="shared" ref="AD15:AF15" si="43">SUM(AD27,AD39,AD57,AD69,AD81,AD99)</f>
        <v>22.670322423201252</v>
      </c>
      <c r="AE15" s="304">
        <f t="shared" si="43"/>
        <v>21.032798746428959</v>
      </c>
      <c r="AF15" s="304">
        <f t="shared" si="43"/>
        <v>17.746304300427767</v>
      </c>
      <c r="AG15" s="306"/>
      <c r="AH15" s="304">
        <f t="shared" ref="AH15:AJ15" si="44">SUM(AH27,AH39,AH57,AH69,AH81,AH99)</f>
        <v>14.136464261954643</v>
      </c>
      <c r="AI15" s="304">
        <f t="shared" si="44"/>
        <v>12.281728985480703</v>
      </c>
      <c r="AJ15" s="304">
        <f t="shared" si="44"/>
        <v>5.0565974518319514</v>
      </c>
      <c r="AK15" s="306"/>
      <c r="AL15" s="304">
        <f t="shared" ref="AL15:AN15" si="45">SUM(AL27,AL39,AL57,AL69,AL81,AL99)</f>
        <v>4.2080095157819368</v>
      </c>
      <c r="AM15" s="304">
        <f t="shared" si="45"/>
        <v>3.8526561220612332</v>
      </c>
      <c r="AN15" s="304">
        <f t="shared" si="45"/>
        <v>2.9768310689588744</v>
      </c>
    </row>
    <row r="16" spans="1:40" x14ac:dyDescent="0.2">
      <c r="A16" s="13" t="str">
        <f>name!E11</f>
        <v>Process, plant and machine operatives</v>
      </c>
      <c r="B16" s="304">
        <f t="shared" si="0"/>
        <v>80.349585509805493</v>
      </c>
      <c r="C16" s="304">
        <f t="shared" si="0"/>
        <v>80.743841503750403</v>
      </c>
      <c r="D16" s="304">
        <f t="shared" si="0"/>
        <v>76.085869003198368</v>
      </c>
      <c r="E16" s="304"/>
      <c r="F16" s="304">
        <f t="shared" si="1"/>
        <v>0.13620598434892076</v>
      </c>
      <c r="G16" s="304">
        <f t="shared" si="1"/>
        <v>0.18922571690315268</v>
      </c>
      <c r="H16" s="304">
        <f t="shared" si="1"/>
        <v>0.32785368264976755</v>
      </c>
      <c r="I16" s="304"/>
      <c r="J16" s="304">
        <f t="shared" si="2"/>
        <v>0.88763118683801523</v>
      </c>
      <c r="K16" s="304">
        <f t="shared" si="2"/>
        <v>1.2663898545127494</v>
      </c>
      <c r="L16" s="304">
        <f t="shared" si="2"/>
        <v>2.0757630234286748</v>
      </c>
      <c r="M16" s="304"/>
      <c r="N16" s="304">
        <f t="shared" si="3"/>
        <v>3.3245013533780408</v>
      </c>
      <c r="O16" s="304">
        <f t="shared" si="3"/>
        <v>4.1565818430036297</v>
      </c>
      <c r="P16" s="304">
        <f t="shared" si="3"/>
        <v>6.2213334435993515</v>
      </c>
      <c r="Q16" s="306"/>
      <c r="R16" s="304">
        <f t="shared" ref="R16:T16" si="46">SUM(R28,R40,R58,R70,R82,R100)</f>
        <v>1.6713738008207975</v>
      </c>
      <c r="S16" s="304">
        <f t="shared" si="46"/>
        <v>1.9391017637239176</v>
      </c>
      <c r="T16" s="304">
        <f t="shared" si="46"/>
        <v>2.5549801799602618</v>
      </c>
      <c r="U16" s="306"/>
      <c r="V16" s="304">
        <f t="shared" ref="V16:X16" si="47">SUM(V28,V40,V58,V70,V82,V100)</f>
        <v>2.9181141489138436</v>
      </c>
      <c r="W16" s="304">
        <f t="shared" si="47"/>
        <v>3.3519440686072555</v>
      </c>
      <c r="X16" s="304">
        <f t="shared" si="47"/>
        <v>4.3309312860736853</v>
      </c>
      <c r="Y16" s="306"/>
      <c r="Z16" s="304">
        <f t="shared" ref="Z16:AB16" si="48">SUM(Z28,Z40,Z58,Z70,Z82,Z100)</f>
        <v>18.57892594141375</v>
      </c>
      <c r="AA16" s="304">
        <f t="shared" si="48"/>
        <v>21.098921186776963</v>
      </c>
      <c r="AB16" s="304">
        <f t="shared" si="48"/>
        <v>23.915280529068422</v>
      </c>
      <c r="AC16" s="306"/>
      <c r="AD16" s="304">
        <f t="shared" ref="AD16:AF16" si="49">SUM(AD28,AD40,AD58,AD70,AD82,AD100)</f>
        <v>24.959183189869126</v>
      </c>
      <c r="AE16" s="304">
        <f t="shared" si="49"/>
        <v>25.504893073858526</v>
      </c>
      <c r="AF16" s="304">
        <f t="shared" si="49"/>
        <v>23.637321238318254</v>
      </c>
      <c r="AG16" s="306"/>
      <c r="AH16" s="304">
        <f t="shared" ref="AH16:AJ16" si="50">SUM(AH28,AH40,AH58,AH70,AH82,AH100)</f>
        <v>20.796461244902318</v>
      </c>
      <c r="AI16" s="304">
        <f t="shared" si="50"/>
        <v>17.693840850815349</v>
      </c>
      <c r="AJ16" s="304">
        <f t="shared" si="50"/>
        <v>10.187043343458848</v>
      </c>
      <c r="AK16" s="306"/>
      <c r="AL16" s="304">
        <f t="shared" ref="AL16:AN16" si="51">SUM(AL28,AL40,AL58,AL70,AL82,AL100)</f>
        <v>7.0771886593206643</v>
      </c>
      <c r="AM16" s="304">
        <f t="shared" si="51"/>
        <v>5.5429431455488656</v>
      </c>
      <c r="AN16" s="304">
        <f t="shared" si="51"/>
        <v>2.8353622766410922</v>
      </c>
    </row>
    <row r="17" spans="1:40" x14ac:dyDescent="0.2">
      <c r="A17" s="13" t="str">
        <f>name!E12</f>
        <v>Elementary occupations</v>
      </c>
      <c r="B17" s="304">
        <f t="shared" si="0"/>
        <v>109.83051987389273</v>
      </c>
      <c r="C17" s="304">
        <f t="shared" si="0"/>
        <v>112.03044303169033</v>
      </c>
      <c r="D17" s="304">
        <f t="shared" si="0"/>
        <v>106.48081645020541</v>
      </c>
      <c r="E17" s="304"/>
      <c r="F17" s="304">
        <f t="shared" si="1"/>
        <v>6.4791096617392643E-2</v>
      </c>
      <c r="G17" s="304">
        <f t="shared" si="1"/>
        <v>7.8441131346592932E-2</v>
      </c>
      <c r="H17" s="304">
        <f t="shared" si="1"/>
        <v>0.11344404953684956</v>
      </c>
      <c r="I17" s="304"/>
      <c r="J17" s="304">
        <f t="shared" si="2"/>
        <v>1.8020908607097346</v>
      </c>
      <c r="K17" s="304">
        <f t="shared" si="2"/>
        <v>2.3505208042107899</v>
      </c>
      <c r="L17" s="304">
        <f t="shared" si="2"/>
        <v>3.5144873453979146</v>
      </c>
      <c r="M17" s="304"/>
      <c r="N17" s="304">
        <f t="shared" si="3"/>
        <v>7.6202791386401367</v>
      </c>
      <c r="O17" s="304">
        <f t="shared" si="3"/>
        <v>9.2744000231433077</v>
      </c>
      <c r="P17" s="304">
        <f t="shared" si="3"/>
        <v>12.517366978429541</v>
      </c>
      <c r="Q17" s="306"/>
      <c r="R17" s="304">
        <f t="shared" ref="R17:T17" si="52">SUM(R29,R41,R59,R71,R83,R101)</f>
        <v>3.8705906234722436</v>
      </c>
      <c r="S17" s="304">
        <f t="shared" si="52"/>
        <v>4.8326679343989651</v>
      </c>
      <c r="T17" s="304">
        <f t="shared" si="52"/>
        <v>6.697823260114534</v>
      </c>
      <c r="U17" s="306"/>
      <c r="V17" s="304">
        <f t="shared" ref="V17:X17" si="53">SUM(V29,V41,V59,V71,V83,V101)</f>
        <v>3.6083359141779572</v>
      </c>
      <c r="W17" s="304">
        <f t="shared" si="53"/>
        <v>4.3831211562418879</v>
      </c>
      <c r="X17" s="304">
        <f t="shared" si="53"/>
        <v>5.8279890365372209</v>
      </c>
      <c r="Y17" s="306"/>
      <c r="Z17" s="304">
        <f t="shared" ref="Z17:AB17" si="54">SUM(Z29,Z41,Z59,Z71,Z83,Z101)</f>
        <v>19.960452657917809</v>
      </c>
      <c r="AA17" s="304">
        <f t="shared" si="54"/>
        <v>19.968149530129999</v>
      </c>
      <c r="AB17" s="304">
        <f t="shared" si="54"/>
        <v>21.517816292385671</v>
      </c>
      <c r="AC17" s="306"/>
      <c r="AD17" s="304">
        <f t="shared" ref="AD17:AF17" si="55">SUM(AD29,AD41,AD59,AD71,AD83,AD101)</f>
        <v>32.306012446589492</v>
      </c>
      <c r="AE17" s="304">
        <f t="shared" si="55"/>
        <v>31.575758749751884</v>
      </c>
      <c r="AF17" s="304">
        <f t="shared" si="55"/>
        <v>28.468592865894887</v>
      </c>
      <c r="AG17" s="306"/>
      <c r="AH17" s="304">
        <f t="shared" ref="AH17:AJ17" si="56">SUM(AH29,AH41,AH59,AH71,AH83,AH101)</f>
        <v>31.264118552518834</v>
      </c>
      <c r="AI17" s="304">
        <f t="shared" si="56"/>
        <v>31.097986718313976</v>
      </c>
      <c r="AJ17" s="304">
        <f t="shared" si="56"/>
        <v>22.170621773431421</v>
      </c>
      <c r="AK17" s="306"/>
      <c r="AL17" s="304">
        <f t="shared" ref="AL17:AN17" si="57">SUM(AL29,AL41,AL59,AL71,AL83,AL101)</f>
        <v>9.3338485832491322</v>
      </c>
      <c r="AM17" s="304">
        <f t="shared" si="57"/>
        <v>8.4693969841529277</v>
      </c>
      <c r="AN17" s="304">
        <f t="shared" si="57"/>
        <v>5.6526748484773703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30.037000000000031</v>
      </c>
      <c r="C20" s="305">
        <f>SUM(C21:C29)</f>
        <v>29.575000000000017</v>
      </c>
      <c r="D20" s="305">
        <f>SUM(D21:D29)</f>
        <v>29.047000000000018</v>
      </c>
      <c r="E20" s="304"/>
      <c r="F20" s="305">
        <f>SUM(F21:F29)</f>
        <v>0.29416389993193115</v>
      </c>
      <c r="G20" s="305">
        <f>SUM(G21:G29)</f>
        <v>0.35974831128597684</v>
      </c>
      <c r="H20" s="305">
        <f>SUM(H21:H29)</f>
        <v>0.48358532093867673</v>
      </c>
      <c r="I20" s="304"/>
      <c r="J20" s="305">
        <f>SUM(J21:J29)</f>
        <v>1.6639553116002037</v>
      </c>
      <c r="K20" s="305">
        <f>SUM(K21:K29)</f>
        <v>1.9709817799614628</v>
      </c>
      <c r="L20" s="305">
        <f>SUM(L21:L29)</f>
        <v>2.5874002240309442</v>
      </c>
      <c r="M20" s="304"/>
      <c r="N20" s="305">
        <f>SUM(N21:N29)</f>
        <v>5.4216539736277598</v>
      </c>
      <c r="O20" s="305">
        <f>SUM(O21:O29)</f>
        <v>5.6810766049086157</v>
      </c>
      <c r="P20" s="305">
        <f>SUM(P21:P29)</f>
        <v>6.6448376564123155</v>
      </c>
      <c r="Q20" s="306"/>
      <c r="R20" s="305">
        <f>SUM(R21:R29)</f>
        <v>1.1386145035078494</v>
      </c>
      <c r="S20" s="305">
        <f>SUM(S21:S29)</f>
        <v>1.1814347691939469</v>
      </c>
      <c r="T20" s="305">
        <f>SUM(T21:T29)</f>
        <v>1.3795350654682732</v>
      </c>
      <c r="U20" s="306"/>
      <c r="V20" s="305">
        <f>SUM(V21:V29)</f>
        <v>2.5477826190521689</v>
      </c>
      <c r="W20" s="305">
        <f>SUM(W21:W29)</f>
        <v>2.576437116290462</v>
      </c>
      <c r="X20" s="305">
        <f>SUM(X21:X29)</f>
        <v>2.9049683652041098</v>
      </c>
      <c r="Y20" s="306"/>
      <c r="Z20" s="305">
        <f>SUM(Z21:Z29)</f>
        <v>6.4733582460320234</v>
      </c>
      <c r="AA20" s="305">
        <f>SUM(AA21:AA29)</f>
        <v>6.2736145583766367</v>
      </c>
      <c r="AB20" s="305">
        <f>SUM(AB21:AB29)</f>
        <v>6.110847160984914</v>
      </c>
      <c r="AC20" s="306"/>
      <c r="AD20" s="305">
        <f>SUM(AD21:AD29)</f>
        <v>6.0954024798076105</v>
      </c>
      <c r="AE20" s="305">
        <f>SUM(AE21:AE29)</f>
        <v>5.5710236235511008</v>
      </c>
      <c r="AF20" s="305">
        <f>SUM(AF21:AF29)</f>
        <v>4.7975246434316983</v>
      </c>
      <c r="AG20" s="306"/>
      <c r="AH20" s="305">
        <f>SUM(AH21:AH29)</f>
        <v>4.2224050464208522</v>
      </c>
      <c r="AI20" s="305">
        <f>SUM(AI21:AI29)</f>
        <v>3.3787723729124872</v>
      </c>
      <c r="AJ20" s="305">
        <f>SUM(AJ21:AJ29)</f>
        <v>1.9998891458840666</v>
      </c>
      <c r="AK20" s="306"/>
      <c r="AL20" s="305">
        <f>SUM(AL21:AL29)</f>
        <v>2.1796639200196379</v>
      </c>
      <c r="AM20" s="305">
        <f>SUM(AM21:AM29)</f>
        <v>2.58191086351933</v>
      </c>
      <c r="AN20" s="305">
        <f>SUM(AN21:AN29)</f>
        <v>2.1384124176450188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3.1550584557109729</v>
      </c>
      <c r="C21" s="304">
        <f t="shared" ref="C21:D21" si="59">SUM(G21,K21,O21,S21,W21,AA21,AE21,AI21,AM21)</f>
        <v>3.0590332865927161</v>
      </c>
      <c r="D21" s="304">
        <f t="shared" si="59"/>
        <v>3.1994781323511061</v>
      </c>
      <c r="E21" s="304"/>
      <c r="F21" s="304">
        <v>6.0916284821161792E-2</v>
      </c>
      <c r="G21" s="304">
        <v>6.6052811531787173E-2</v>
      </c>
      <c r="H21" s="304">
        <v>7.8539270956278523E-2</v>
      </c>
      <c r="I21" s="304"/>
      <c r="J21" s="304">
        <v>0.33135394983273642</v>
      </c>
      <c r="K21" s="304">
        <v>0.32979842374771862</v>
      </c>
      <c r="L21" s="304">
        <v>0.38662123545826516</v>
      </c>
      <c r="M21" s="304"/>
      <c r="N21" s="304">
        <v>0.6847635882668629</v>
      </c>
      <c r="O21" s="304">
        <v>0.65213670620813591</v>
      </c>
      <c r="P21" s="304">
        <v>0.73146597461172402</v>
      </c>
      <c r="Q21" s="306"/>
      <c r="R21" s="304">
        <v>0.1625044001732536</v>
      </c>
      <c r="S21" s="304">
        <v>0.15967464831762856</v>
      </c>
      <c r="T21" s="304">
        <v>0.17525117727308839</v>
      </c>
      <c r="U21" s="306"/>
      <c r="V21" s="304">
        <v>0.21879080812854076</v>
      </c>
      <c r="W21" s="304">
        <v>0.18628370998339497</v>
      </c>
      <c r="X21" s="304">
        <v>0.19100273520702496</v>
      </c>
      <c r="Y21" s="306"/>
      <c r="Z21" s="304">
        <v>0.68440528102072085</v>
      </c>
      <c r="AA21" s="304">
        <v>0.75347027441053904</v>
      </c>
      <c r="AB21" s="304">
        <v>0.92813417238586637</v>
      </c>
      <c r="AC21" s="306"/>
      <c r="AD21" s="304">
        <v>0.50069118041206473</v>
      </c>
      <c r="AE21" s="304">
        <v>0.44027125136439271</v>
      </c>
      <c r="AF21" s="304">
        <v>0.34377711653348175</v>
      </c>
      <c r="AG21" s="306"/>
      <c r="AH21" s="304">
        <v>0.35052706413087192</v>
      </c>
      <c r="AI21" s="304">
        <v>0.29152076685817296</v>
      </c>
      <c r="AJ21" s="304">
        <v>0.17446416531818254</v>
      </c>
      <c r="AK21" s="306"/>
      <c r="AL21" s="304">
        <v>0.16110589892476004</v>
      </c>
      <c r="AM21" s="304">
        <v>0.17982469417094671</v>
      </c>
      <c r="AN21" s="304">
        <v>0.19022228460719406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4.2625451340295397</v>
      </c>
      <c r="C22" s="304">
        <f t="shared" ref="C22:C29" si="61">SUM(G22,K22,O22,S22,W22,AA22,AE22,AI22,AM22)</f>
        <v>4.690695645579118</v>
      </c>
      <c r="D22" s="304">
        <f t="shared" ref="D22:D29" si="62">SUM(H22,L22,P22,T22,X22,AB22,AF22,AJ22,AN22)</f>
        <v>5.2473877684936197</v>
      </c>
      <c r="E22" s="304"/>
      <c r="F22" s="304">
        <v>0.13977891186885638</v>
      </c>
      <c r="G22" s="304">
        <v>0.18910300215756062</v>
      </c>
      <c r="H22" s="304">
        <v>0.27141382750518644</v>
      </c>
      <c r="I22" s="304"/>
      <c r="J22" s="304">
        <v>0.71197353666509688</v>
      </c>
      <c r="K22" s="304">
        <v>0.92884860748880627</v>
      </c>
      <c r="L22" s="304">
        <v>1.2701067769504362</v>
      </c>
      <c r="M22" s="304"/>
      <c r="N22" s="304">
        <v>1.3859295592620804</v>
      </c>
      <c r="O22" s="304">
        <v>1.4375795728682492</v>
      </c>
      <c r="P22" s="304">
        <v>1.54769032922411</v>
      </c>
      <c r="Q22" s="306"/>
      <c r="R22" s="304">
        <v>0.14256091138116703</v>
      </c>
      <c r="S22" s="304">
        <v>0.15865510794222279</v>
      </c>
      <c r="T22" s="304">
        <v>0.18138882337718473</v>
      </c>
      <c r="U22" s="306"/>
      <c r="V22" s="304">
        <v>0.55108569391808626</v>
      </c>
      <c r="W22" s="304">
        <v>0.58634938836041162</v>
      </c>
      <c r="X22" s="304">
        <v>0.65753035758207468</v>
      </c>
      <c r="Y22" s="306"/>
      <c r="Z22" s="304">
        <v>0.5536830589591335</v>
      </c>
      <c r="AA22" s="304">
        <v>0.58184051758568733</v>
      </c>
      <c r="AB22" s="304">
        <v>0.57028826396933086</v>
      </c>
      <c r="AC22" s="306"/>
      <c r="AD22" s="304">
        <v>0.40357454301362305</v>
      </c>
      <c r="AE22" s="304">
        <v>0.38558527168600848</v>
      </c>
      <c r="AF22" s="304">
        <v>0.39790485185613739</v>
      </c>
      <c r="AG22" s="306"/>
      <c r="AH22" s="304">
        <v>0.27126239842635919</v>
      </c>
      <c r="AI22" s="304">
        <v>0.27443223784592896</v>
      </c>
      <c r="AJ22" s="304">
        <v>0.20460630834446228</v>
      </c>
      <c r="AK22" s="306"/>
      <c r="AL22" s="304">
        <v>0.10269652053513649</v>
      </c>
      <c r="AM22" s="304">
        <v>0.14830193964424318</v>
      </c>
      <c r="AN22" s="304">
        <v>0.14645822968469774</v>
      </c>
    </row>
    <row r="23" spans="1:40" x14ac:dyDescent="0.2">
      <c r="A23" s="13" t="str">
        <f t="shared" si="58"/>
        <v>Associate professional occupations</v>
      </c>
      <c r="B23" s="304">
        <f t="shared" si="60"/>
        <v>2.608559987786621</v>
      </c>
      <c r="C23" s="304">
        <f t="shared" si="61"/>
        <v>2.4340373261943107</v>
      </c>
      <c r="D23" s="304">
        <f t="shared" si="62"/>
        <v>2.5694850155122051</v>
      </c>
      <c r="E23" s="304"/>
      <c r="F23" s="304">
        <v>5.0222594920924617E-2</v>
      </c>
      <c r="G23" s="304">
        <v>5.29736685137586E-2</v>
      </c>
      <c r="H23" s="304">
        <v>7.0015851175640478E-2</v>
      </c>
      <c r="I23" s="304"/>
      <c r="J23" s="304">
        <v>0.23197811935000542</v>
      </c>
      <c r="K23" s="304">
        <v>0.25525548549367599</v>
      </c>
      <c r="L23" s="304">
        <v>0.34054247437888674</v>
      </c>
      <c r="M23" s="304"/>
      <c r="N23" s="304">
        <v>0.63571583547774535</v>
      </c>
      <c r="O23" s="304">
        <v>0.59024512049372102</v>
      </c>
      <c r="P23" s="304">
        <v>0.63681152016978748</v>
      </c>
      <c r="Q23" s="306"/>
      <c r="R23" s="304">
        <v>7.2529080890788314E-2</v>
      </c>
      <c r="S23" s="304">
        <v>7.0173864499358626E-2</v>
      </c>
      <c r="T23" s="304">
        <v>8.6234007186570386E-2</v>
      </c>
      <c r="U23" s="306"/>
      <c r="V23" s="304">
        <v>0.32559124415653845</v>
      </c>
      <c r="W23" s="304">
        <v>0.32453280459950629</v>
      </c>
      <c r="X23" s="304">
        <v>0.40410245870735623</v>
      </c>
      <c r="Y23" s="306"/>
      <c r="Z23" s="304">
        <v>0.64215088742536819</v>
      </c>
      <c r="AA23" s="304">
        <v>0.57564023163389244</v>
      </c>
      <c r="AB23" s="304">
        <v>0.56980395678171958</v>
      </c>
      <c r="AC23" s="306"/>
      <c r="AD23" s="304">
        <v>0.32236080618892332</v>
      </c>
      <c r="AE23" s="304">
        <v>0.23552196541159437</v>
      </c>
      <c r="AF23" s="304">
        <v>0.18117111758624099</v>
      </c>
      <c r="AG23" s="306"/>
      <c r="AH23" s="304">
        <v>0.23491270492478425</v>
      </c>
      <c r="AI23" s="304">
        <v>0.21641844618640607</v>
      </c>
      <c r="AJ23" s="304">
        <v>0.16933389487142628</v>
      </c>
      <c r="AK23" s="306"/>
      <c r="AL23" s="304">
        <v>9.3098714451542594E-2</v>
      </c>
      <c r="AM23" s="304">
        <v>0.11327573936239753</v>
      </c>
      <c r="AN23" s="304">
        <v>0.11146973465457671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1.9834202323420371</v>
      </c>
      <c r="C24" s="304">
        <f t="shared" si="61"/>
        <v>1.9018825353003463</v>
      </c>
      <c r="D24" s="304">
        <f t="shared" si="62"/>
        <v>1.6205230664309511</v>
      </c>
      <c r="E24" s="304"/>
      <c r="F24" s="304">
        <v>6.933090064878222E-3</v>
      </c>
      <c r="G24" s="304">
        <v>8.1638561328049638E-3</v>
      </c>
      <c r="H24" s="304">
        <v>9.7197897306093035E-3</v>
      </c>
      <c r="I24" s="304"/>
      <c r="J24" s="304">
        <v>8.8216480622787932E-2</v>
      </c>
      <c r="K24" s="304">
        <v>0.10913597413327066</v>
      </c>
      <c r="L24" s="304">
        <v>0.14872044981582988</v>
      </c>
      <c r="M24" s="304"/>
      <c r="N24" s="304">
        <v>0.32867942519237103</v>
      </c>
      <c r="O24" s="304">
        <v>0.36493908404164938</v>
      </c>
      <c r="P24" s="304">
        <v>0.3915572967148625</v>
      </c>
      <c r="Q24" s="306"/>
      <c r="R24" s="304">
        <v>5.8459052925210496E-2</v>
      </c>
      <c r="S24" s="304">
        <v>5.5489159923539227E-2</v>
      </c>
      <c r="T24" s="304">
        <v>5.9074604652361584E-2</v>
      </c>
      <c r="U24" s="306"/>
      <c r="V24" s="304">
        <v>0.1733645640335961</v>
      </c>
      <c r="W24" s="304">
        <v>0.17412613708941238</v>
      </c>
      <c r="X24" s="304">
        <v>0.17337925934338069</v>
      </c>
      <c r="Y24" s="306"/>
      <c r="Z24" s="304">
        <v>0.46422832805144959</v>
      </c>
      <c r="AA24" s="304">
        <v>0.38312625134880024</v>
      </c>
      <c r="AB24" s="304">
        <v>0.27284387675775862</v>
      </c>
      <c r="AC24" s="306"/>
      <c r="AD24" s="304">
        <v>0.47110292851501812</v>
      </c>
      <c r="AE24" s="304">
        <v>0.38726579640672026</v>
      </c>
      <c r="AF24" s="304">
        <v>0.27605910527590449</v>
      </c>
      <c r="AG24" s="306"/>
      <c r="AH24" s="304">
        <v>0.26864026953157538</v>
      </c>
      <c r="AI24" s="304">
        <v>0.26828403925192579</v>
      </c>
      <c r="AJ24" s="304">
        <v>0.17248242334062355</v>
      </c>
      <c r="AK24" s="306"/>
      <c r="AL24" s="304">
        <v>0.12379609340514999</v>
      </c>
      <c r="AM24" s="304">
        <v>0.15135223697222333</v>
      </c>
      <c r="AN24" s="304">
        <v>0.11668626079962069</v>
      </c>
    </row>
    <row r="25" spans="1:40" x14ac:dyDescent="0.2">
      <c r="A25" s="13" t="str">
        <f t="shared" si="58"/>
        <v>Skilled trades occupations</v>
      </c>
      <c r="B25" s="304">
        <f t="shared" si="60"/>
        <v>10.070494191757819</v>
      </c>
      <c r="C25" s="304">
        <f t="shared" si="61"/>
        <v>9.0985404809340515</v>
      </c>
      <c r="D25" s="304">
        <f t="shared" si="62"/>
        <v>8.1436476459992484</v>
      </c>
      <c r="E25" s="304"/>
      <c r="F25" s="304">
        <v>2.5168488934461965E-2</v>
      </c>
      <c r="G25" s="304">
        <v>2.9272349941108732E-2</v>
      </c>
      <c r="H25" s="304">
        <v>3.5468915070966521E-2</v>
      </c>
      <c r="I25" s="304"/>
      <c r="J25" s="304">
        <v>0.11968326376717403</v>
      </c>
      <c r="K25" s="304">
        <v>0.11543275306090443</v>
      </c>
      <c r="L25" s="304">
        <v>0.14631054426744261</v>
      </c>
      <c r="M25" s="304"/>
      <c r="N25" s="304">
        <v>1.6283532204882658</v>
      </c>
      <c r="O25" s="304">
        <v>1.7881704605032043</v>
      </c>
      <c r="P25" s="304">
        <v>2.3573860165854348</v>
      </c>
      <c r="Q25" s="306"/>
      <c r="R25" s="304">
        <v>0.38699551013595612</v>
      </c>
      <c r="S25" s="304">
        <v>0.37653380680496729</v>
      </c>
      <c r="T25" s="304">
        <v>0.43405378373734649</v>
      </c>
      <c r="U25" s="306"/>
      <c r="V25" s="304">
        <v>0.87900484257736133</v>
      </c>
      <c r="W25" s="304">
        <v>0.84840012842554613</v>
      </c>
      <c r="X25" s="304">
        <v>0.97811472197193661</v>
      </c>
      <c r="Y25" s="306"/>
      <c r="Z25" s="304">
        <v>2.2377429827815067</v>
      </c>
      <c r="AA25" s="304">
        <v>1.867242253625792</v>
      </c>
      <c r="AB25" s="304">
        <v>1.42119596657118</v>
      </c>
      <c r="AC25" s="306"/>
      <c r="AD25" s="304">
        <v>2.4247041711983579</v>
      </c>
      <c r="AE25" s="304">
        <v>2.1803645304901993</v>
      </c>
      <c r="AF25" s="304">
        <v>1.9271180804005972</v>
      </c>
      <c r="AG25" s="306"/>
      <c r="AH25" s="304">
        <v>1.5152109565061118</v>
      </c>
      <c r="AI25" s="304">
        <v>1.0678994727952476</v>
      </c>
      <c r="AJ25" s="304">
        <v>0.42882552915607014</v>
      </c>
      <c r="AK25" s="306"/>
      <c r="AL25" s="304">
        <v>0.85363075536862199</v>
      </c>
      <c r="AM25" s="304">
        <v>0.82522472528708213</v>
      </c>
      <c r="AN25" s="304">
        <v>0.41517408823827484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0.82658306940523196</v>
      </c>
      <c r="C26" s="304">
        <f t="shared" si="61"/>
        <v>0.81389327744464457</v>
      </c>
      <c r="D26" s="304">
        <f t="shared" si="62"/>
        <v>0.82851163439214193</v>
      </c>
      <c r="E26" s="304"/>
      <c r="F26" s="304">
        <v>3.9848668488088471E-3</v>
      </c>
      <c r="G26" s="304">
        <v>4.8651954526414453E-3</v>
      </c>
      <c r="H26" s="304">
        <v>5.9339563469127691E-3</v>
      </c>
      <c r="I26" s="304"/>
      <c r="J26" s="304">
        <v>3.3289805990652316E-2</v>
      </c>
      <c r="K26" s="304">
        <v>3.9940919926879183E-2</v>
      </c>
      <c r="L26" s="304">
        <v>5.0741139429084182E-2</v>
      </c>
      <c r="M26" s="304"/>
      <c r="N26" s="304">
        <v>0.21302310279857095</v>
      </c>
      <c r="O26" s="304">
        <v>0.20735829080450963</v>
      </c>
      <c r="P26" s="304">
        <v>0.2065106850253558</v>
      </c>
      <c r="Q26" s="306"/>
      <c r="R26" s="304">
        <v>5.0951128602210891E-2</v>
      </c>
      <c r="S26" s="304">
        <v>5.2035574255763828E-2</v>
      </c>
      <c r="T26" s="304">
        <v>6.2836786317619409E-2</v>
      </c>
      <c r="U26" s="306"/>
      <c r="V26" s="304">
        <v>3.7105744929596111E-2</v>
      </c>
      <c r="W26" s="304">
        <v>3.0730107630696394E-2</v>
      </c>
      <c r="X26" s="304">
        <v>2.9354869476243401E-2</v>
      </c>
      <c r="Y26" s="306"/>
      <c r="Z26" s="304">
        <v>0.1140165693739231</v>
      </c>
      <c r="AA26" s="304">
        <v>9.4826007191708625E-2</v>
      </c>
      <c r="AB26" s="304">
        <v>9.8010107886702127E-2</v>
      </c>
      <c r="AC26" s="306"/>
      <c r="AD26" s="304">
        <v>0.11133498945347221</v>
      </c>
      <c r="AE26" s="304">
        <v>7.4091524632342906E-2</v>
      </c>
      <c r="AF26" s="304">
        <v>4.9831960267233202E-2</v>
      </c>
      <c r="AG26" s="306"/>
      <c r="AH26" s="304">
        <v>0.1690855202914654</v>
      </c>
      <c r="AI26" s="304">
        <v>0.16260628656039089</v>
      </c>
      <c r="AJ26" s="304">
        <v>0.14432907849690199</v>
      </c>
      <c r="AK26" s="306"/>
      <c r="AL26" s="304">
        <v>9.3791341116532131E-2</v>
      </c>
      <c r="AM26" s="304">
        <v>0.14743937098971172</v>
      </c>
      <c r="AN26" s="304">
        <v>0.18096305114608907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1.467104441302326</v>
      </c>
      <c r="C27" s="304">
        <f t="shared" si="61"/>
        <v>1.4838869318538206</v>
      </c>
      <c r="D27" s="304">
        <f t="shared" si="62"/>
        <v>1.548830029069558</v>
      </c>
      <c r="E27" s="304"/>
      <c r="F27" s="304">
        <v>6.6926111622465463E-3</v>
      </c>
      <c r="G27" s="304">
        <v>8.6988854755553711E-3</v>
      </c>
      <c r="H27" s="304">
        <v>1.1713658305757796E-2</v>
      </c>
      <c r="I27" s="304"/>
      <c r="J27" s="304">
        <v>3.9327147238139119E-2</v>
      </c>
      <c r="K27" s="304">
        <v>4.4085107589945167E-2</v>
      </c>
      <c r="L27" s="304">
        <v>5.16670665302459E-2</v>
      </c>
      <c r="M27" s="304"/>
      <c r="N27" s="304">
        <v>0.24388002741657266</v>
      </c>
      <c r="O27" s="304">
        <v>0.27026991817417395</v>
      </c>
      <c r="P27" s="304">
        <v>0.35245684348004669</v>
      </c>
      <c r="Q27" s="306"/>
      <c r="R27" s="304">
        <v>0.13307909685270605</v>
      </c>
      <c r="S27" s="304">
        <v>0.14119602809424453</v>
      </c>
      <c r="T27" s="304">
        <v>0.19143645929283842</v>
      </c>
      <c r="U27" s="306"/>
      <c r="V27" s="304">
        <v>6.708086228223735E-2</v>
      </c>
      <c r="W27" s="304">
        <v>6.5909122253062946E-2</v>
      </c>
      <c r="X27" s="304">
        <v>7.211347000014362E-2</v>
      </c>
      <c r="Y27" s="306"/>
      <c r="Z27" s="304">
        <v>0.33456443745141373</v>
      </c>
      <c r="AA27" s="304">
        <v>0.35980036669340015</v>
      </c>
      <c r="AB27" s="304">
        <v>0.43081424770732729</v>
      </c>
      <c r="AC27" s="306"/>
      <c r="AD27" s="304">
        <v>0.21876331902858365</v>
      </c>
      <c r="AE27" s="304">
        <v>0.19319380398979338</v>
      </c>
      <c r="AF27" s="304">
        <v>0.16943109956916616</v>
      </c>
      <c r="AG27" s="306"/>
      <c r="AH27" s="304">
        <v>0.35724990569139548</v>
      </c>
      <c r="AI27" s="304">
        <v>0.32309065945277088</v>
      </c>
      <c r="AJ27" s="304">
        <v>0.20104235562012437</v>
      </c>
      <c r="AK27" s="306"/>
      <c r="AL27" s="304">
        <v>6.6467034179031687E-2</v>
      </c>
      <c r="AM27" s="304">
        <v>7.7643040130873989E-2</v>
      </c>
      <c r="AN27" s="304">
        <v>6.8154828563907824E-2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2.8059112881058579</v>
      </c>
      <c r="C28" s="304">
        <f t="shared" si="61"/>
        <v>2.76625748036474</v>
      </c>
      <c r="D28" s="304">
        <f t="shared" si="62"/>
        <v>2.6772602104917427</v>
      </c>
      <c r="E28" s="304"/>
      <c r="F28" s="304">
        <v>4.0522532912217162E-4</v>
      </c>
      <c r="G28" s="304">
        <v>5.5088675979747428E-4</v>
      </c>
      <c r="H28" s="304">
        <v>6.9781218168142069E-4</v>
      </c>
      <c r="I28" s="304"/>
      <c r="J28" s="304">
        <v>3.1593959254986634E-2</v>
      </c>
      <c r="K28" s="304">
        <v>3.91082695964751E-2</v>
      </c>
      <c r="L28" s="304">
        <v>4.9066886314996977E-2</v>
      </c>
      <c r="M28" s="304"/>
      <c r="N28" s="304">
        <v>0.10912642613021274</v>
      </c>
      <c r="O28" s="304">
        <v>0.12169194911448347</v>
      </c>
      <c r="P28" s="304">
        <v>0.14658007074892798</v>
      </c>
      <c r="Q28" s="306"/>
      <c r="R28" s="304">
        <v>4.1644612853619249E-2</v>
      </c>
      <c r="S28" s="304">
        <v>4.5413845612624217E-2</v>
      </c>
      <c r="T28" s="304">
        <v>5.5679815037486376E-2</v>
      </c>
      <c r="U28" s="306"/>
      <c r="V28" s="304">
        <v>9.4723510894974675E-2</v>
      </c>
      <c r="W28" s="304">
        <v>9.658636473772321E-2</v>
      </c>
      <c r="X28" s="304">
        <v>0.1010008100307395</v>
      </c>
      <c r="Y28" s="306"/>
      <c r="Z28" s="304">
        <v>0.85011757898842066</v>
      </c>
      <c r="AA28" s="304">
        <v>0.92504002507281102</v>
      </c>
      <c r="AB28" s="304">
        <v>1.1156504605776456</v>
      </c>
      <c r="AC28" s="306"/>
      <c r="AD28" s="304">
        <v>0.91566488998709039</v>
      </c>
      <c r="AE28" s="304">
        <v>0.87495989810344432</v>
      </c>
      <c r="AF28" s="304">
        <v>0.78742671163728006</v>
      </c>
      <c r="AG28" s="306"/>
      <c r="AH28" s="304">
        <v>0.41921233505127725</v>
      </c>
      <c r="AI28" s="304">
        <v>0.25651495523192863</v>
      </c>
      <c r="AJ28" s="304">
        <v>0.1204701416964785</v>
      </c>
      <c r="AK28" s="306"/>
      <c r="AL28" s="304">
        <v>0.34342274961615393</v>
      </c>
      <c r="AM28" s="304">
        <v>0.40639128613545245</v>
      </c>
      <c r="AN28" s="304">
        <v>0.30068750226650587</v>
      </c>
    </row>
    <row r="29" spans="1:40" x14ac:dyDescent="0.2">
      <c r="A29" s="13" t="str">
        <f t="shared" si="58"/>
        <v>Elementary occupations</v>
      </c>
      <c r="B29" s="304">
        <f t="shared" si="60"/>
        <v>2.8573231995596307</v>
      </c>
      <c r="C29" s="304">
        <f t="shared" si="61"/>
        <v>3.326773035736271</v>
      </c>
      <c r="D29" s="304">
        <f t="shared" si="62"/>
        <v>3.2118764972594422</v>
      </c>
      <c r="E29" s="304"/>
      <c r="F29" s="304">
        <v>6.1825981470576264E-5</v>
      </c>
      <c r="G29" s="304">
        <v>6.7655320962396121E-5</v>
      </c>
      <c r="H29" s="304">
        <v>8.223966564351654E-5</v>
      </c>
      <c r="I29" s="304"/>
      <c r="J29" s="304">
        <v>7.6539048878624963E-2</v>
      </c>
      <c r="K29" s="304">
        <v>0.10937623892378762</v>
      </c>
      <c r="L29" s="304">
        <v>0.14362365088575665</v>
      </c>
      <c r="M29" s="304"/>
      <c r="N29" s="304">
        <v>0.1921827885950777</v>
      </c>
      <c r="O29" s="304">
        <v>0.24868550270048956</v>
      </c>
      <c r="P29" s="304">
        <v>0.27437891985206547</v>
      </c>
      <c r="Q29" s="306"/>
      <c r="R29" s="304">
        <v>8.9890709692937817E-2</v>
      </c>
      <c r="S29" s="304">
        <v>0.1222627337435976</v>
      </c>
      <c r="T29" s="304">
        <v>0.13357960859377757</v>
      </c>
      <c r="U29" s="306"/>
      <c r="V29" s="304">
        <v>0.20103534813123736</v>
      </c>
      <c r="W29" s="304">
        <v>0.26351935321070791</v>
      </c>
      <c r="X29" s="304">
        <v>0.29836968288521032</v>
      </c>
      <c r="Y29" s="306"/>
      <c r="Z29" s="304">
        <v>0.59244912198008592</v>
      </c>
      <c r="AA29" s="304">
        <v>0.73262863081400653</v>
      </c>
      <c r="AB29" s="304">
        <v>0.70410610834738319</v>
      </c>
      <c r="AC29" s="306"/>
      <c r="AD29" s="304">
        <v>0.72720565201047593</v>
      </c>
      <c r="AE29" s="304">
        <v>0.7997695814666046</v>
      </c>
      <c r="AF29" s="304">
        <v>0.66480460030565658</v>
      </c>
      <c r="AG29" s="306"/>
      <c r="AH29" s="304">
        <v>0.6363038918670112</v>
      </c>
      <c r="AI29" s="304">
        <v>0.51800550872971596</v>
      </c>
      <c r="AJ29" s="304">
        <v>0.3843352490397971</v>
      </c>
      <c r="AK29" s="306"/>
      <c r="AL29" s="304">
        <v>0.34165481242270934</v>
      </c>
      <c r="AM29" s="304">
        <v>0.53245783082639886</v>
      </c>
      <c r="AN29" s="304">
        <v>0.60859643768415195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132.3660000000001</v>
      </c>
      <c r="C32" s="305">
        <f>SUM(C33:C41)</f>
        <v>127.08599999999983</v>
      </c>
      <c r="D32" s="305">
        <f>SUM(D33:D41)</f>
        <v>120.48299999999989</v>
      </c>
      <c r="E32" s="304"/>
      <c r="F32" s="305">
        <f>SUM(F33:F41)</f>
        <v>1.224901739317779</v>
      </c>
      <c r="G32" s="305">
        <f>SUM(G33:G41)</f>
        <v>1.4479774348280012</v>
      </c>
      <c r="H32" s="305">
        <f>SUM(H33:H41)</f>
        <v>1.8432195910031406</v>
      </c>
      <c r="I32" s="304"/>
      <c r="J32" s="305">
        <f>SUM(J33:J41)</f>
        <v>6.6589363591531576</v>
      </c>
      <c r="K32" s="305">
        <f>SUM(K33:K41)</f>
        <v>8.0081489643658674</v>
      </c>
      <c r="L32" s="305">
        <f>SUM(L33:L41)</f>
        <v>10.362197479249712</v>
      </c>
      <c r="M32" s="304"/>
      <c r="N32" s="305">
        <f>SUM(N33:N41)</f>
        <v>19.104768070192598</v>
      </c>
      <c r="O32" s="305">
        <f>SUM(O33:O41)</f>
        <v>19.87806903494403</v>
      </c>
      <c r="P32" s="305">
        <f>SUM(P33:P41)</f>
        <v>22.545310005548465</v>
      </c>
      <c r="Q32" s="306"/>
      <c r="R32" s="305">
        <f>SUM(R33:R41)</f>
        <v>4.8964574666103413</v>
      </c>
      <c r="S32" s="305">
        <f>SUM(S33:S41)</f>
        <v>5.1651375917368236</v>
      </c>
      <c r="T32" s="305">
        <f>SUM(T33:T41)</f>
        <v>6.0990709197013935</v>
      </c>
      <c r="U32" s="306"/>
      <c r="V32" s="305">
        <f>SUM(V33:V41)</f>
        <v>10.371204514180318</v>
      </c>
      <c r="W32" s="305">
        <f>SUM(W33:W41)</f>
        <v>10.381689545058366</v>
      </c>
      <c r="X32" s="305">
        <f>SUM(X33:X41)</f>
        <v>11.217281274856589</v>
      </c>
      <c r="Y32" s="306"/>
      <c r="Z32" s="305">
        <f>SUM(Z33:Z41)</f>
        <v>33.32509155886688</v>
      </c>
      <c r="AA32" s="305">
        <f>SUM(AA33:AA41)</f>
        <v>33.558098396094358</v>
      </c>
      <c r="AB32" s="305">
        <f>SUM(AB33:AB41)</f>
        <v>33.242136044530376</v>
      </c>
      <c r="AC32" s="306"/>
      <c r="AD32" s="305">
        <f>SUM(AD33:AD41)</f>
        <v>28.952083307028023</v>
      </c>
      <c r="AE32" s="305">
        <f>SUM(AE33:AE41)</f>
        <v>26.291654239492924</v>
      </c>
      <c r="AF32" s="305">
        <f>SUM(AF33:AF41)</f>
        <v>21.071579869708319</v>
      </c>
      <c r="AG32" s="306"/>
      <c r="AH32" s="305">
        <f>SUM(AH33:AH41)</f>
        <v>21.995107384055625</v>
      </c>
      <c r="AI32" s="305">
        <f>SUM(AI33:AI41)</f>
        <v>18.123862304949647</v>
      </c>
      <c r="AJ32" s="305">
        <f>SUM(AJ33:AJ41)</f>
        <v>11.100557683062821</v>
      </c>
      <c r="AK32" s="306"/>
      <c r="AL32" s="305">
        <f>SUM(AL33:AL41)</f>
        <v>5.8374496005953587</v>
      </c>
      <c r="AM32" s="305">
        <f>SUM(AM33:AM41)</f>
        <v>4.2313624885298129</v>
      </c>
      <c r="AN32" s="305">
        <f>SUM(AN33:AN41)</f>
        <v>3.0016471323390603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15.913334064322685</v>
      </c>
      <c r="C33" s="304">
        <f t="shared" ref="C33:C41" si="64">SUM(G33,K33,O33,S33,W33,AA33,AE33,AI33,AM33)</f>
        <v>13.682077788087168</v>
      </c>
      <c r="D33" s="304">
        <f t="shared" ref="D33:D40" si="65">SUM(H33,L33,P33,T33,X33,AB33,AF33,AJ33,AN33)</f>
        <v>13.46584534422446</v>
      </c>
      <c r="E33" s="304"/>
      <c r="F33" s="304">
        <v>0.1929366112276738</v>
      </c>
      <c r="G33" s="304">
        <v>0.17755576774942167</v>
      </c>
      <c r="H33" s="304">
        <v>0.19289648583572575</v>
      </c>
      <c r="I33" s="304"/>
      <c r="J33" s="304">
        <v>1.3956489762642088</v>
      </c>
      <c r="K33" s="304">
        <v>1.430455724552427</v>
      </c>
      <c r="L33" s="304">
        <v>1.6742586611258126</v>
      </c>
      <c r="M33" s="304"/>
      <c r="N33" s="304">
        <v>4.2480501455211908</v>
      </c>
      <c r="O33" s="304">
        <v>3.8655240431189424</v>
      </c>
      <c r="P33" s="304">
        <v>4.182339372207986</v>
      </c>
      <c r="Q33" s="306"/>
      <c r="R33" s="304">
        <v>0.88811953264742427</v>
      </c>
      <c r="S33" s="304">
        <v>0.81614176618705359</v>
      </c>
      <c r="T33" s="304">
        <v>0.9031863186964153</v>
      </c>
      <c r="U33" s="306"/>
      <c r="V33" s="304">
        <v>2.0299314427995867</v>
      </c>
      <c r="W33" s="304">
        <v>1.7549544006041504</v>
      </c>
      <c r="X33" s="304">
        <v>1.83167814998538</v>
      </c>
      <c r="Y33" s="306"/>
      <c r="Z33" s="304">
        <v>3.1004873940614233</v>
      </c>
      <c r="AA33" s="304">
        <v>2.6114085368908699</v>
      </c>
      <c r="AB33" s="304">
        <v>2.4582089999305268</v>
      </c>
      <c r="AC33" s="306"/>
      <c r="AD33" s="304">
        <v>2.3598844767588809</v>
      </c>
      <c r="AE33" s="304">
        <v>1.7681622523934941</v>
      </c>
      <c r="AF33" s="304">
        <v>1.357398082315066</v>
      </c>
      <c r="AG33" s="306"/>
      <c r="AH33" s="304">
        <v>1.4177137362620911</v>
      </c>
      <c r="AI33" s="304">
        <v>0.94091388839554257</v>
      </c>
      <c r="AJ33" s="304">
        <v>0.55711825029232254</v>
      </c>
      <c r="AK33" s="306"/>
      <c r="AL33" s="304">
        <v>0.28056174878020657</v>
      </c>
      <c r="AM33" s="304">
        <v>0.31696140819526725</v>
      </c>
      <c r="AN33" s="304">
        <v>0.30876102383522347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20.917373142563395</v>
      </c>
      <c r="C34" s="304">
        <f t="shared" si="64"/>
        <v>22.903796384698428</v>
      </c>
      <c r="D34" s="304">
        <f t="shared" si="65"/>
        <v>24.624758602198519</v>
      </c>
      <c r="E34" s="304"/>
      <c r="F34" s="304">
        <v>0.76291028121396931</v>
      </c>
      <c r="G34" s="304">
        <v>0.96861615071066165</v>
      </c>
      <c r="H34" s="304">
        <v>1.2817701854893633</v>
      </c>
      <c r="I34" s="304"/>
      <c r="J34" s="304">
        <v>2.6812539640843687</v>
      </c>
      <c r="K34" s="304">
        <v>3.4361042935403519</v>
      </c>
      <c r="L34" s="304">
        <v>4.4768815860846498</v>
      </c>
      <c r="M34" s="304"/>
      <c r="N34" s="304">
        <v>5.7346355494948362</v>
      </c>
      <c r="O34" s="304">
        <v>6.0782681012664961</v>
      </c>
      <c r="P34" s="304">
        <v>6.6077224598957818</v>
      </c>
      <c r="Q34" s="306"/>
      <c r="R34" s="304">
        <v>0.71254157498835824</v>
      </c>
      <c r="S34" s="304">
        <v>0.8086001124351988</v>
      </c>
      <c r="T34" s="304">
        <v>0.98249307539170139</v>
      </c>
      <c r="U34" s="306"/>
      <c r="V34" s="304">
        <v>2.6911924644874459</v>
      </c>
      <c r="W34" s="304">
        <v>2.9568656893571914</v>
      </c>
      <c r="X34" s="304">
        <v>3.2872389061702711</v>
      </c>
      <c r="Y34" s="306"/>
      <c r="Z34" s="304">
        <v>4.3581218187171711</v>
      </c>
      <c r="AA34" s="304">
        <v>4.7993610878898423</v>
      </c>
      <c r="AB34" s="304">
        <v>4.8851913724425708</v>
      </c>
      <c r="AC34" s="306"/>
      <c r="AD34" s="304">
        <v>2.2099968244743664</v>
      </c>
      <c r="AE34" s="304">
        <v>2.10372150564899</v>
      </c>
      <c r="AF34" s="304">
        <v>1.6882763292153338</v>
      </c>
      <c r="AG34" s="306"/>
      <c r="AH34" s="304">
        <v>1.540890318041273</v>
      </c>
      <c r="AI34" s="304">
        <v>1.4525234204541508</v>
      </c>
      <c r="AJ34" s="304">
        <v>1.1220824547627084</v>
      </c>
      <c r="AK34" s="306"/>
      <c r="AL34" s="304">
        <v>0.22583034706160318</v>
      </c>
      <c r="AM34" s="304">
        <v>0.29973602339554284</v>
      </c>
      <c r="AN34" s="304">
        <v>0.293102232746139</v>
      </c>
    </row>
    <row r="35" spans="1:40" x14ac:dyDescent="0.2">
      <c r="A35" s="13" t="str">
        <f t="shared" si="63"/>
        <v>Associate professional occupations</v>
      </c>
      <c r="B35" s="304">
        <f t="shared" si="66"/>
        <v>15.57606162914189</v>
      </c>
      <c r="C35" s="304">
        <f t="shared" si="64"/>
        <v>14.267839743383151</v>
      </c>
      <c r="D35" s="304">
        <f t="shared" si="65"/>
        <v>14.224508929799791</v>
      </c>
      <c r="E35" s="304"/>
      <c r="F35" s="304">
        <v>0.15205656410017407</v>
      </c>
      <c r="G35" s="304">
        <v>0.16108521186309965</v>
      </c>
      <c r="H35" s="304">
        <v>0.19343798506178558</v>
      </c>
      <c r="I35" s="304"/>
      <c r="J35" s="304">
        <v>1.1462931206444649</v>
      </c>
      <c r="K35" s="304">
        <v>1.2299911283904668</v>
      </c>
      <c r="L35" s="304">
        <v>1.4636929413547057</v>
      </c>
      <c r="M35" s="304"/>
      <c r="N35" s="304">
        <v>3.5431861066267691</v>
      </c>
      <c r="O35" s="304">
        <v>3.5002904947282691</v>
      </c>
      <c r="P35" s="304">
        <v>3.7565052600402034</v>
      </c>
      <c r="Q35" s="306"/>
      <c r="R35" s="304">
        <v>1.0269399701207869</v>
      </c>
      <c r="S35" s="304">
        <v>1.0476779908391969</v>
      </c>
      <c r="T35" s="304">
        <v>1.2144721052003096</v>
      </c>
      <c r="U35" s="306"/>
      <c r="V35" s="304">
        <v>1.4985161868927748</v>
      </c>
      <c r="W35" s="304">
        <v>1.2936114827975576</v>
      </c>
      <c r="X35" s="304">
        <v>1.3192915923774977</v>
      </c>
      <c r="Y35" s="306"/>
      <c r="Z35" s="304">
        <v>3.9049782615176327</v>
      </c>
      <c r="AA35" s="304">
        <v>3.6660196613133436</v>
      </c>
      <c r="AB35" s="304">
        <v>3.6921833807880668</v>
      </c>
      <c r="AC35" s="306"/>
      <c r="AD35" s="304">
        <v>2.6248494256033155</v>
      </c>
      <c r="AE35" s="304">
        <v>2.1667001700045958</v>
      </c>
      <c r="AF35" s="304">
        <v>1.7327447410399464</v>
      </c>
      <c r="AG35" s="306"/>
      <c r="AH35" s="304">
        <v>1.4879404694046392</v>
      </c>
      <c r="AI35" s="304">
        <v>0.96411682434645285</v>
      </c>
      <c r="AJ35" s="304">
        <v>0.60040627339908537</v>
      </c>
      <c r="AK35" s="306"/>
      <c r="AL35" s="304">
        <v>0.19130152423133381</v>
      </c>
      <c r="AM35" s="304">
        <v>0.23834677910016835</v>
      </c>
      <c r="AN35" s="304">
        <v>0.25177465053819043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12.00863919618342</v>
      </c>
      <c r="C36" s="304">
        <f t="shared" si="64"/>
        <v>11.278171268283405</v>
      </c>
      <c r="D36" s="304">
        <f t="shared" si="65"/>
        <v>10.678968690558255</v>
      </c>
      <c r="E36" s="304"/>
      <c r="F36" s="304">
        <v>3.9402004245315425E-2</v>
      </c>
      <c r="G36" s="304">
        <v>4.860767375989028E-2</v>
      </c>
      <c r="H36" s="304">
        <v>5.9320076713045594E-2</v>
      </c>
      <c r="I36" s="304"/>
      <c r="J36" s="304">
        <v>0.45075158618746075</v>
      </c>
      <c r="K36" s="304">
        <v>0.58401441943808818</v>
      </c>
      <c r="L36" s="304">
        <v>0.74108202040705662</v>
      </c>
      <c r="M36" s="304"/>
      <c r="N36" s="304">
        <v>1.9555091141865835</v>
      </c>
      <c r="O36" s="304">
        <v>2.1863735905795685</v>
      </c>
      <c r="P36" s="304">
        <v>2.4655934965660262</v>
      </c>
      <c r="Q36" s="306"/>
      <c r="R36" s="304">
        <v>0.60457468290711602</v>
      </c>
      <c r="S36" s="304">
        <v>0.67037864789369106</v>
      </c>
      <c r="T36" s="304">
        <v>0.80803552847729954</v>
      </c>
      <c r="U36" s="306"/>
      <c r="V36" s="304">
        <v>0.81896516634849714</v>
      </c>
      <c r="W36" s="304">
        <v>0.88655634536526584</v>
      </c>
      <c r="X36" s="304">
        <v>0.99076281584680737</v>
      </c>
      <c r="Y36" s="306"/>
      <c r="Z36" s="304">
        <v>2.9902115847078576</v>
      </c>
      <c r="AA36" s="304">
        <v>3.0728944661342199</v>
      </c>
      <c r="AB36" s="304">
        <v>3.1903625822290107</v>
      </c>
      <c r="AC36" s="306"/>
      <c r="AD36" s="304">
        <v>3.664715232482922</v>
      </c>
      <c r="AE36" s="304">
        <v>2.9066753618185683</v>
      </c>
      <c r="AF36" s="304">
        <v>1.9909225395029979</v>
      </c>
      <c r="AG36" s="306"/>
      <c r="AH36" s="304">
        <v>1.3246673567574792</v>
      </c>
      <c r="AI36" s="304">
        <v>0.75584295514138777</v>
      </c>
      <c r="AJ36" s="304">
        <v>0.28263341498004263</v>
      </c>
      <c r="AK36" s="306"/>
      <c r="AL36" s="304">
        <v>0.15984246836018831</v>
      </c>
      <c r="AM36" s="304">
        <v>0.16682780815272535</v>
      </c>
      <c r="AN36" s="304">
        <v>0.15025621583596951</v>
      </c>
    </row>
    <row r="37" spans="1:40" x14ac:dyDescent="0.2">
      <c r="A37" s="13" t="str">
        <f t="shared" si="63"/>
        <v>Skilled trades occupations</v>
      </c>
      <c r="B37" s="304">
        <f t="shared" si="66"/>
        <v>24.37764447726137</v>
      </c>
      <c r="C37" s="304">
        <f t="shared" si="64"/>
        <v>21.641821917027819</v>
      </c>
      <c r="D37" s="304">
        <f t="shared" si="65"/>
        <v>17.783880999326289</v>
      </c>
      <c r="E37" s="304"/>
      <c r="F37" s="304">
        <v>3.2064606066503167E-2</v>
      </c>
      <c r="G37" s="304">
        <v>4.316977388443477E-2</v>
      </c>
      <c r="H37" s="304">
        <v>5.6590536777388505E-2</v>
      </c>
      <c r="I37" s="304"/>
      <c r="J37" s="304">
        <v>0.44732001048471948</v>
      </c>
      <c r="K37" s="304">
        <v>0.557994734472952</v>
      </c>
      <c r="L37" s="304">
        <v>0.73030136572612492</v>
      </c>
      <c r="M37" s="304"/>
      <c r="N37" s="304">
        <v>1.202471605164035</v>
      </c>
      <c r="O37" s="304">
        <v>1.2484969313526317</v>
      </c>
      <c r="P37" s="304">
        <v>1.4018317814011276</v>
      </c>
      <c r="Q37" s="306"/>
      <c r="R37" s="304">
        <v>0.4750942654328576</v>
      </c>
      <c r="S37" s="304">
        <v>0.47754231280732318</v>
      </c>
      <c r="T37" s="304">
        <v>0.50872617275749077</v>
      </c>
      <c r="U37" s="306"/>
      <c r="V37" s="304">
        <v>1.6481486295407295</v>
      </c>
      <c r="W37" s="304">
        <v>1.5607204342468104</v>
      </c>
      <c r="X37" s="304">
        <v>1.5225607666524361</v>
      </c>
      <c r="Y37" s="306"/>
      <c r="Z37" s="304">
        <v>9.3303695549626848</v>
      </c>
      <c r="AA37" s="304">
        <v>8.9235464933885318</v>
      </c>
      <c r="AB37" s="304">
        <v>7.9554866827736257</v>
      </c>
      <c r="AC37" s="306"/>
      <c r="AD37" s="304">
        <v>5.9514096678270363</v>
      </c>
      <c r="AE37" s="304">
        <v>5.0029558720295437</v>
      </c>
      <c r="AF37" s="304">
        <v>3.3932606832396583</v>
      </c>
      <c r="AG37" s="306"/>
      <c r="AH37" s="304">
        <v>4.1280814252775153</v>
      </c>
      <c r="AI37" s="304">
        <v>3.0544813207944896</v>
      </c>
      <c r="AJ37" s="304">
        <v>1.6975791143601495</v>
      </c>
      <c r="AK37" s="306"/>
      <c r="AL37" s="304">
        <v>1.1626847125052904</v>
      </c>
      <c r="AM37" s="304">
        <v>0.77291404405110187</v>
      </c>
      <c r="AN37" s="304">
        <v>0.5175438956382854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1.5606146678950774</v>
      </c>
      <c r="C38" s="304">
        <f t="shared" si="64"/>
        <v>1.5346594652447156</v>
      </c>
      <c r="D38" s="304">
        <f t="shared" si="65"/>
        <v>1.5406030149788381</v>
      </c>
      <c r="E38" s="304"/>
      <c r="F38" s="304">
        <v>9.687954614884909E-3</v>
      </c>
      <c r="G38" s="304">
        <v>1.1338031165763894E-2</v>
      </c>
      <c r="H38" s="304">
        <v>1.4913839134673597E-2</v>
      </c>
      <c r="I38" s="304"/>
      <c r="J38" s="304">
        <v>1.8778437869979611E-2</v>
      </c>
      <c r="K38" s="304">
        <v>2.0519948533168207E-2</v>
      </c>
      <c r="L38" s="304">
        <v>2.2025743784488704E-2</v>
      </c>
      <c r="M38" s="304"/>
      <c r="N38" s="304">
        <v>0.24323727993431321</v>
      </c>
      <c r="O38" s="304">
        <v>0.25455424904179036</v>
      </c>
      <c r="P38" s="304">
        <v>0.27938666113093635</v>
      </c>
      <c r="Q38" s="306"/>
      <c r="R38" s="304">
        <v>5.6817665770800024E-2</v>
      </c>
      <c r="S38" s="304">
        <v>5.2595616032083028E-2</v>
      </c>
      <c r="T38" s="304">
        <v>5.368119466404795E-2</v>
      </c>
      <c r="U38" s="306"/>
      <c r="V38" s="304">
        <v>0.16371085866303833</v>
      </c>
      <c r="W38" s="304">
        <v>0.16188226108897844</v>
      </c>
      <c r="X38" s="304">
        <v>0.18401191900288097</v>
      </c>
      <c r="Y38" s="306"/>
      <c r="Z38" s="304">
        <v>0.24852234067102605</v>
      </c>
      <c r="AA38" s="304">
        <v>0.2190743151651256</v>
      </c>
      <c r="AB38" s="304">
        <v>0.2125457811111913</v>
      </c>
      <c r="AC38" s="306"/>
      <c r="AD38" s="304">
        <v>0.29565649493113011</v>
      </c>
      <c r="AE38" s="304">
        <v>0.26654337126389549</v>
      </c>
      <c r="AF38" s="304">
        <v>0.2187275173559142</v>
      </c>
      <c r="AG38" s="306"/>
      <c r="AH38" s="304">
        <v>0.43838715178570986</v>
      </c>
      <c r="AI38" s="304">
        <v>0.42342764687445456</v>
      </c>
      <c r="AJ38" s="304">
        <v>0.40154596378883461</v>
      </c>
      <c r="AK38" s="306"/>
      <c r="AL38" s="304">
        <v>8.5816483654195322E-2</v>
      </c>
      <c r="AM38" s="304">
        <v>0.12472402607945594</v>
      </c>
      <c r="AN38" s="304">
        <v>0.15376439500587041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4.2139854549086895</v>
      </c>
      <c r="C39" s="304">
        <f t="shared" si="64"/>
        <v>3.9626445143526703</v>
      </c>
      <c r="D39" s="304">
        <f t="shared" si="65"/>
        <v>3.9153351573614033</v>
      </c>
      <c r="E39" s="304"/>
      <c r="F39" s="304">
        <v>1.8522655852495493E-2</v>
      </c>
      <c r="G39" s="304">
        <v>2.0914092815231707E-2</v>
      </c>
      <c r="H39" s="304">
        <v>2.4442365677184497E-2</v>
      </c>
      <c r="I39" s="304"/>
      <c r="J39" s="304">
        <v>0.17432172937818932</v>
      </c>
      <c r="K39" s="304">
        <v>0.21652040555234547</v>
      </c>
      <c r="L39" s="304">
        <v>0.27095613757514253</v>
      </c>
      <c r="M39" s="304"/>
      <c r="N39" s="304">
        <v>0.91217363060516976</v>
      </c>
      <c r="O39" s="304">
        <v>0.96654006847471352</v>
      </c>
      <c r="P39" s="304">
        <v>1.133912241684004</v>
      </c>
      <c r="Q39" s="306"/>
      <c r="R39" s="304">
        <v>0.25612630809833015</v>
      </c>
      <c r="S39" s="304">
        <v>0.28204473269925234</v>
      </c>
      <c r="T39" s="304">
        <v>0.3399280969208377</v>
      </c>
      <c r="U39" s="306"/>
      <c r="V39" s="304">
        <v>0.29508340154355683</v>
      </c>
      <c r="W39" s="304">
        <v>0.30626314425922935</v>
      </c>
      <c r="X39" s="304">
        <v>0.34620835842329062</v>
      </c>
      <c r="Y39" s="306"/>
      <c r="Z39" s="304">
        <v>0.97861150058510105</v>
      </c>
      <c r="AA39" s="304">
        <v>0.81119559180960554</v>
      </c>
      <c r="AB39" s="304">
        <v>0.66189389562461154</v>
      </c>
      <c r="AC39" s="306"/>
      <c r="AD39" s="304">
        <v>0.85849508050348367</v>
      </c>
      <c r="AE39" s="304">
        <v>0.82126581961187151</v>
      </c>
      <c r="AF39" s="304">
        <v>0.80100431869082778</v>
      </c>
      <c r="AG39" s="306"/>
      <c r="AH39" s="304">
        <v>0.51721744248029211</v>
      </c>
      <c r="AI39" s="304">
        <v>0.32702469849285953</v>
      </c>
      <c r="AJ39" s="304">
        <v>0.13403362284265669</v>
      </c>
      <c r="AK39" s="306"/>
      <c r="AL39" s="304">
        <v>0.20343370586207171</v>
      </c>
      <c r="AM39" s="304">
        <v>0.21087596063756092</v>
      </c>
      <c r="AN39" s="304">
        <v>0.20295611992284829</v>
      </c>
    </row>
    <row r="40" spans="1:40" x14ac:dyDescent="0.2">
      <c r="A40" s="13" t="str">
        <f t="shared" si="63"/>
        <v>Process, plant and machine operatives</v>
      </c>
      <c r="B40" s="304">
        <f t="shared" si="66"/>
        <v>25.36901692461096</v>
      </c>
      <c r="C40" s="304">
        <f t="shared" si="64"/>
        <v>23.742087741554418</v>
      </c>
      <c r="D40" s="304">
        <f t="shared" si="65"/>
        <v>20.955680785472005</v>
      </c>
      <c r="E40" s="304"/>
      <c r="F40" s="304">
        <v>4.8290415048585387E-3</v>
      </c>
      <c r="G40" s="304">
        <v>5.1712811858634512E-3</v>
      </c>
      <c r="H40" s="304">
        <v>6.0511219936386891E-3</v>
      </c>
      <c r="I40" s="304"/>
      <c r="J40" s="304">
        <v>0.23275854040871949</v>
      </c>
      <c r="K40" s="304">
        <v>0.39148039536226026</v>
      </c>
      <c r="L40" s="304">
        <v>0.78356467843938737</v>
      </c>
      <c r="M40" s="304"/>
      <c r="N40" s="304">
        <v>0.70872385619947909</v>
      </c>
      <c r="O40" s="304">
        <v>0.89540464439591394</v>
      </c>
      <c r="P40" s="304">
        <v>1.417165109236062</v>
      </c>
      <c r="Q40" s="306"/>
      <c r="R40" s="305">
        <v>0.45352370619070448</v>
      </c>
      <c r="S40" s="305">
        <v>0.46899561255966882</v>
      </c>
      <c r="T40" s="305">
        <v>0.52609000000978512</v>
      </c>
      <c r="U40" s="306"/>
      <c r="V40" s="305">
        <v>0.9028653779647825</v>
      </c>
      <c r="W40" s="305">
        <v>1.0129121421596576</v>
      </c>
      <c r="X40" s="305">
        <v>1.1015484027137523</v>
      </c>
      <c r="Y40" s="306"/>
      <c r="Z40" s="305">
        <v>6.7306410800158094</v>
      </c>
      <c r="AA40" s="305">
        <v>7.5225751387719448</v>
      </c>
      <c r="AB40" s="305">
        <v>8.0637312354610806</v>
      </c>
      <c r="AC40" s="306"/>
      <c r="AD40" s="305">
        <v>7.946989959253445</v>
      </c>
      <c r="AE40" s="305">
        <v>7.6635107333078789</v>
      </c>
      <c r="AF40" s="305">
        <v>6.52526207818486</v>
      </c>
      <c r="AG40" s="306"/>
      <c r="AH40" s="305">
        <v>6.302364714258708</v>
      </c>
      <c r="AI40" s="305">
        <v>4.8601618701640454</v>
      </c>
      <c r="AJ40" s="305">
        <v>1.9028891130298242</v>
      </c>
      <c r="AK40" s="306"/>
      <c r="AL40" s="305">
        <v>2.0863206488144526</v>
      </c>
      <c r="AM40" s="305">
        <v>0.92187592364718585</v>
      </c>
      <c r="AN40" s="305">
        <v>0.62937904640361497</v>
      </c>
    </row>
    <row r="41" spans="1:40" x14ac:dyDescent="0.2">
      <c r="A41" s="39" t="str">
        <f t="shared" si="63"/>
        <v>Elementary occupations</v>
      </c>
      <c r="B41" s="307">
        <f t="shared" si="66"/>
        <v>12.429330443112601</v>
      </c>
      <c r="C41" s="307">
        <f t="shared" si="64"/>
        <v>14.072901177368056</v>
      </c>
      <c r="D41" s="307">
        <f>SUM(H41,L41,P41,T41,X41,AB41,AF41,AJ41,AN41)</f>
        <v>13.293418476080316</v>
      </c>
      <c r="E41" s="307"/>
      <c r="F41" s="307">
        <v>1.2492020491904414E-2</v>
      </c>
      <c r="G41" s="307">
        <v>1.1519451693634213E-2</v>
      </c>
      <c r="H41" s="307">
        <v>1.3796994320334781E-2</v>
      </c>
      <c r="I41" s="307"/>
      <c r="J41" s="307">
        <v>0.11180999383104741</v>
      </c>
      <c r="K41" s="307">
        <v>0.1410679145238089</v>
      </c>
      <c r="L41" s="307">
        <v>0.19943434475234409</v>
      </c>
      <c r="M41" s="307"/>
      <c r="N41" s="307">
        <v>0.55678078246022078</v>
      </c>
      <c r="O41" s="307">
        <v>0.8826169119857068</v>
      </c>
      <c r="P41" s="307">
        <v>1.3008536233863397</v>
      </c>
      <c r="Q41" s="308"/>
      <c r="R41" s="307">
        <v>0.42271976045396376</v>
      </c>
      <c r="S41" s="307">
        <v>0.54116080028335634</v>
      </c>
      <c r="T41" s="307">
        <v>0.76245842758350557</v>
      </c>
      <c r="U41" s="308"/>
      <c r="V41" s="307">
        <v>0.3227909859399074</v>
      </c>
      <c r="W41" s="307">
        <v>0.44792364517952404</v>
      </c>
      <c r="X41" s="307">
        <v>0.63398036368427246</v>
      </c>
      <c r="Y41" s="308"/>
      <c r="Z41" s="307">
        <v>1.6831480236281799</v>
      </c>
      <c r="AA41" s="307">
        <v>1.9320231047308727</v>
      </c>
      <c r="AB41" s="307">
        <v>2.1225321141696885</v>
      </c>
      <c r="AC41" s="308"/>
      <c r="AD41" s="307">
        <v>3.0400861451934453</v>
      </c>
      <c r="AE41" s="307">
        <v>3.5921191534140857</v>
      </c>
      <c r="AF41" s="307">
        <v>3.3639835801637141</v>
      </c>
      <c r="AG41" s="308"/>
      <c r="AH41" s="307">
        <v>4.8378447697879166</v>
      </c>
      <c r="AI41" s="307">
        <v>5.3453696802862627</v>
      </c>
      <c r="AJ41" s="307">
        <v>4.4022694756071967</v>
      </c>
      <c r="AK41" s="308"/>
      <c r="AL41" s="307">
        <v>1.4416579613260163</v>
      </c>
      <c r="AM41" s="307">
        <v>1.1791005152708049</v>
      </c>
      <c r="AN41" s="307">
        <v>0.49410955241291904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Derbyshire and Nottinghamshire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69.867999999999967</v>
      </c>
      <c r="C50" s="305">
        <f>SUM(C51:C59)</f>
        <v>71.517999999999986</v>
      </c>
      <c r="D50" s="305">
        <f>SUM(D51:D59)</f>
        <v>74.733000000000061</v>
      </c>
      <c r="E50" s="304"/>
      <c r="F50" s="305">
        <f>SUM(F51:F59)</f>
        <v>0.21641507024150192</v>
      </c>
      <c r="G50" s="305">
        <f>SUM(G51:G59)</f>
        <v>0.26947715287221347</v>
      </c>
      <c r="H50" s="305">
        <f>SUM(H51:H59)</f>
        <v>0.39531601606885264</v>
      </c>
      <c r="I50" s="304"/>
      <c r="J50" s="305">
        <f>SUM(J51:J59)</f>
        <v>3.3549761877839788</v>
      </c>
      <c r="K50" s="305">
        <f>SUM(K51:K59)</f>
        <v>4.3284616444444151</v>
      </c>
      <c r="L50" s="305">
        <f>SUM(L51:L59)</f>
        <v>6.2678979835177477</v>
      </c>
      <c r="M50" s="304"/>
      <c r="N50" s="305">
        <f>SUM(N51:N59)</f>
        <v>7.2495512455907738</v>
      </c>
      <c r="O50" s="305">
        <f>SUM(O51:O59)</f>
        <v>7.7201400025446718</v>
      </c>
      <c r="P50" s="305">
        <f>SUM(P51:P59)</f>
        <v>9.4672948290726673</v>
      </c>
      <c r="Q50" s="304"/>
      <c r="R50" s="305">
        <f>SUM(R51:R59)</f>
        <v>2.2723888918498574</v>
      </c>
      <c r="S50" s="305">
        <f>SUM(S51:S59)</f>
        <v>2.3590041713347443</v>
      </c>
      <c r="T50" s="305">
        <f>SUM(T51:T59)</f>
        <v>3.009276943676066</v>
      </c>
      <c r="U50" s="304"/>
      <c r="V50" s="305">
        <f>SUM(V51:V59)</f>
        <v>4.7884052651487732</v>
      </c>
      <c r="W50" s="305">
        <f>SUM(W51:W59)</f>
        <v>4.8070609455731894</v>
      </c>
      <c r="X50" s="305">
        <f>SUM(X51:X59)</f>
        <v>5.7143028230237345</v>
      </c>
      <c r="Y50" s="304"/>
      <c r="Z50" s="305">
        <f>SUM(Z51:Z59)</f>
        <v>21.28703696026426</v>
      </c>
      <c r="AA50" s="305">
        <f>SUM(AA51:AA59)</f>
        <v>22.613861751627105</v>
      </c>
      <c r="AB50" s="305">
        <f>SUM(AB51:AB59)</f>
        <v>25.192980490034152</v>
      </c>
      <c r="AC50" s="304"/>
      <c r="AD50" s="305">
        <f>SUM(AD51:AD59)</f>
        <v>16.784444185200339</v>
      </c>
      <c r="AE50" s="305">
        <f>SUM(AE51:AE59)</f>
        <v>16.742072325878372</v>
      </c>
      <c r="AF50" s="305">
        <f>SUM(AF51:AF59)</f>
        <v>16.094471346913721</v>
      </c>
      <c r="AG50" s="304"/>
      <c r="AH50" s="305">
        <f>SUM(AH51:AH59)</f>
        <v>10.934646945870032</v>
      </c>
      <c r="AI50" s="305">
        <f>SUM(AI51:AI59)</f>
        <v>9.9974170905222195</v>
      </c>
      <c r="AJ50" s="305">
        <f>SUM(AJ51:AJ59)</f>
        <v>7.2368410736203828</v>
      </c>
      <c r="AK50" s="304"/>
      <c r="AL50" s="305">
        <f>SUM(AL51:AL59)</f>
        <v>2.9801352480504621</v>
      </c>
      <c r="AM50" s="305">
        <f>SUM(AM51:AM59)</f>
        <v>2.6805049152030693</v>
      </c>
      <c r="AN50" s="305">
        <f>SUM(AN51:AN59)</f>
        <v>1.3546184940727486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8.397149396954525</v>
      </c>
      <c r="C51" s="304">
        <f t="shared" ref="C51:D51" si="68">SUM(G51,K51,O51,S51,W51,AA51,AE51,AI51,AM51)</f>
        <v>7.5891640499603401</v>
      </c>
      <c r="D51" s="304">
        <f t="shared" si="68"/>
        <v>8.4935626490710021</v>
      </c>
      <c r="E51" s="304"/>
      <c r="F51" s="304">
        <v>3.1139848221251307E-2</v>
      </c>
      <c r="G51" s="304">
        <v>3.7467808849703403E-2</v>
      </c>
      <c r="H51" s="304">
        <v>5.7274010370473881E-2</v>
      </c>
      <c r="I51" s="304"/>
      <c r="J51" s="304">
        <v>0.71340066896358434</v>
      </c>
      <c r="K51" s="304">
        <v>0.78165716849935507</v>
      </c>
      <c r="L51" s="304">
        <v>1.1252017445220195</v>
      </c>
      <c r="M51" s="304"/>
      <c r="N51" s="304">
        <v>1.4582880208668458</v>
      </c>
      <c r="O51" s="304">
        <v>1.3656875749290962</v>
      </c>
      <c r="P51" s="304">
        <v>1.6719679809356567</v>
      </c>
      <c r="Q51" s="304"/>
      <c r="R51" s="304">
        <v>0.36126241799184938</v>
      </c>
      <c r="S51" s="304">
        <v>0.30335832478256097</v>
      </c>
      <c r="T51" s="304">
        <v>0.31648233289734573</v>
      </c>
      <c r="U51" s="304"/>
      <c r="V51" s="304">
        <v>0.91439830820647883</v>
      </c>
      <c r="W51" s="304">
        <v>0.80477747361075991</v>
      </c>
      <c r="X51" s="304">
        <v>0.95993309557613726</v>
      </c>
      <c r="Y51" s="304"/>
      <c r="Z51" s="304">
        <v>2.2851691646183871</v>
      </c>
      <c r="AA51" s="304">
        <v>2.0575144206517617</v>
      </c>
      <c r="AB51" s="304">
        <v>2.4740229109833627</v>
      </c>
      <c r="AC51" s="304"/>
      <c r="AD51" s="304">
        <v>1.4400945437158452</v>
      </c>
      <c r="AE51" s="304">
        <v>1.165968032972762</v>
      </c>
      <c r="AF51" s="304">
        <v>1.0302413273809508</v>
      </c>
      <c r="AG51" s="304"/>
      <c r="AH51" s="304">
        <v>0.915987814956576</v>
      </c>
      <c r="AI51" s="304">
        <v>0.75010098895423227</v>
      </c>
      <c r="AJ51" s="304">
        <v>0.57521930989891001</v>
      </c>
      <c r="AK51" s="304"/>
      <c r="AL51" s="304">
        <v>0.27740860941370638</v>
      </c>
      <c r="AM51" s="304">
        <v>0.32263225671010853</v>
      </c>
      <c r="AN51" s="304">
        <v>0.28321993650614502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12.792901269392598</v>
      </c>
      <c r="C52" s="304">
        <f t="shared" ref="C52:C59" si="70">SUM(G52,K52,O52,S52,W52,AA52,AE52,AI52,AM52)</f>
        <v>14.454417527324042</v>
      </c>
      <c r="D52" s="304">
        <f t="shared" ref="D52:D59" si="71">SUM(H52,L52,P52,T52,X52,AB52,AF52,AJ52,AN52)</f>
        <v>16.9333357313524</v>
      </c>
      <c r="E52" s="304"/>
      <c r="F52" s="304">
        <v>0.10094246037077595</v>
      </c>
      <c r="G52" s="304">
        <v>0.13024777899639683</v>
      </c>
      <c r="H52" s="304">
        <v>0.17433652863574631</v>
      </c>
      <c r="I52" s="304"/>
      <c r="J52" s="304">
        <v>1.5667945799094518</v>
      </c>
      <c r="K52" s="304">
        <v>2.135523769142984</v>
      </c>
      <c r="L52" s="304">
        <v>3.0731296303095132</v>
      </c>
      <c r="M52" s="304"/>
      <c r="N52" s="304">
        <v>2.6940366576218184</v>
      </c>
      <c r="O52" s="304">
        <v>2.7348464222562647</v>
      </c>
      <c r="P52" s="304">
        <v>2.9964446202271167</v>
      </c>
      <c r="Q52" s="304"/>
      <c r="R52" s="304">
        <v>0.33208734984157356</v>
      </c>
      <c r="S52" s="304">
        <v>0.2684655885247888</v>
      </c>
      <c r="T52" s="304">
        <v>0.32577646567435509</v>
      </c>
      <c r="U52" s="304"/>
      <c r="V52" s="304">
        <v>1.061605081859694</v>
      </c>
      <c r="W52" s="304">
        <v>0.94849209834577919</v>
      </c>
      <c r="X52" s="304">
        <v>0.75606974909898839</v>
      </c>
      <c r="Y52" s="304"/>
      <c r="Z52" s="304">
        <v>3.8118926439707068</v>
      </c>
      <c r="AA52" s="304">
        <v>4.7106907470562618</v>
      </c>
      <c r="AB52" s="304">
        <v>6.2984396520407682</v>
      </c>
      <c r="AC52" s="304"/>
      <c r="AD52" s="304">
        <v>2.1241281615326062</v>
      </c>
      <c r="AE52" s="304">
        <v>2.3925936222210207</v>
      </c>
      <c r="AF52" s="304">
        <v>2.4962485836168118</v>
      </c>
      <c r="AG52" s="304"/>
      <c r="AH52" s="304">
        <v>0.84051939043782564</v>
      </c>
      <c r="AI52" s="304">
        <v>0.79088525799236453</v>
      </c>
      <c r="AJ52" s="304">
        <v>0.55635880688387718</v>
      </c>
      <c r="AK52" s="304"/>
      <c r="AL52" s="304">
        <v>0.26089494384814288</v>
      </c>
      <c r="AM52" s="304">
        <v>0.34267224278818126</v>
      </c>
      <c r="AN52" s="304">
        <v>0.25653169486522526</v>
      </c>
    </row>
    <row r="53" spans="1:40" x14ac:dyDescent="0.2">
      <c r="A53" s="13" t="str">
        <f t="shared" si="67"/>
        <v>Associate professional occupations</v>
      </c>
      <c r="B53" s="304">
        <f t="shared" si="69"/>
        <v>5.9398943918824729</v>
      </c>
      <c r="C53" s="304">
        <f t="shared" si="70"/>
        <v>5.8190427061251047</v>
      </c>
      <c r="D53" s="304">
        <f t="shared" si="71"/>
        <v>6.5236021960515318</v>
      </c>
      <c r="E53" s="304"/>
      <c r="F53" s="304">
        <v>1.0637616560038733E-2</v>
      </c>
      <c r="G53" s="304">
        <v>1.2493774176813311E-2</v>
      </c>
      <c r="H53" s="304">
        <v>1.923438669222494E-2</v>
      </c>
      <c r="I53" s="304"/>
      <c r="J53" s="304">
        <v>0.42706377149548763</v>
      </c>
      <c r="K53" s="304">
        <v>0.54008165700391786</v>
      </c>
      <c r="L53" s="304">
        <v>0.81855824841526081</v>
      </c>
      <c r="M53" s="304"/>
      <c r="N53" s="304">
        <v>0.9492046583750906</v>
      </c>
      <c r="O53" s="304">
        <v>0.97572404508646127</v>
      </c>
      <c r="P53" s="304">
        <v>1.1946214623286624</v>
      </c>
      <c r="Q53" s="304"/>
      <c r="R53" s="304">
        <v>0.39714971187862058</v>
      </c>
      <c r="S53" s="304">
        <v>0.42843105120516572</v>
      </c>
      <c r="T53" s="304">
        <v>0.55776328156392152</v>
      </c>
      <c r="U53" s="304"/>
      <c r="V53" s="304">
        <v>0.80802589640360456</v>
      </c>
      <c r="W53" s="304">
        <v>0.76540163933261096</v>
      </c>
      <c r="X53" s="304">
        <v>0.94450929651934845</v>
      </c>
      <c r="Y53" s="304"/>
      <c r="Z53" s="304">
        <v>1.2509879545440665</v>
      </c>
      <c r="AA53" s="304">
        <v>1.0680725084577234</v>
      </c>
      <c r="AB53" s="304">
        <v>1.0484659806830003</v>
      </c>
      <c r="AC53" s="304"/>
      <c r="AD53" s="304">
        <v>1.1352371020534484</v>
      </c>
      <c r="AE53" s="304">
        <v>1.0751656243570309</v>
      </c>
      <c r="AF53" s="304">
        <v>1.120026464147899</v>
      </c>
      <c r="AG53" s="304"/>
      <c r="AH53" s="304">
        <v>0.85234152026178434</v>
      </c>
      <c r="AI53" s="304">
        <v>0.85115167404089676</v>
      </c>
      <c r="AJ53" s="304">
        <v>0.72706119866422059</v>
      </c>
      <c r="AK53" s="304"/>
      <c r="AL53" s="304">
        <v>0.10924616031033164</v>
      </c>
      <c r="AM53" s="304">
        <v>0.10252073246448451</v>
      </c>
      <c r="AN53" s="304">
        <v>9.3361877036993224E-2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6.5576137459959076</v>
      </c>
      <c r="C54" s="304">
        <f t="shared" si="70"/>
        <v>6.5944150018614058</v>
      </c>
      <c r="D54" s="304">
        <f t="shared" si="71"/>
        <v>6.6633430771477284</v>
      </c>
      <c r="E54" s="304"/>
      <c r="F54" s="304">
        <v>4.9187656215747624E-2</v>
      </c>
      <c r="G54" s="304">
        <v>5.6442781473942903E-2</v>
      </c>
      <c r="H54" s="304">
        <v>9.6253109666101774E-2</v>
      </c>
      <c r="I54" s="304"/>
      <c r="J54" s="304">
        <v>0.33041390272627041</v>
      </c>
      <c r="K54" s="304">
        <v>0.45525005500220389</v>
      </c>
      <c r="L54" s="304">
        <v>0.67647321722661802</v>
      </c>
      <c r="M54" s="304"/>
      <c r="N54" s="304">
        <v>1.0552884012073265</v>
      </c>
      <c r="O54" s="304">
        <v>1.3237537399728054</v>
      </c>
      <c r="P54" s="304">
        <v>1.8519373247185273</v>
      </c>
      <c r="Q54" s="304"/>
      <c r="R54" s="304">
        <v>0.60044513390062859</v>
      </c>
      <c r="S54" s="304">
        <v>0.64260217162289535</v>
      </c>
      <c r="T54" s="304">
        <v>0.85554454032122906</v>
      </c>
      <c r="U54" s="304"/>
      <c r="V54" s="304">
        <v>0.33765338190027261</v>
      </c>
      <c r="W54" s="304">
        <v>0.33889979246485219</v>
      </c>
      <c r="X54" s="304">
        <v>0.49410957993458771</v>
      </c>
      <c r="Y54" s="304"/>
      <c r="Z54" s="304">
        <v>1.2182746745416912</v>
      </c>
      <c r="AA54" s="304">
        <v>1.0788594718040747</v>
      </c>
      <c r="AB54" s="304">
        <v>0.89398322028983146</v>
      </c>
      <c r="AC54" s="304"/>
      <c r="AD54" s="304">
        <v>1.0647828632105214</v>
      </c>
      <c r="AE54" s="304">
        <v>0.7505869259175586</v>
      </c>
      <c r="AF54" s="304">
        <v>0.3925853092544685</v>
      </c>
      <c r="AG54" s="304"/>
      <c r="AH54" s="304">
        <v>1.6350930437489772</v>
      </c>
      <c r="AI54" s="304">
        <v>1.8018914639465977</v>
      </c>
      <c r="AJ54" s="304">
        <v>1.3322515893362179</v>
      </c>
      <c r="AK54" s="304"/>
      <c r="AL54" s="304">
        <v>0.2664746885444727</v>
      </c>
      <c r="AM54" s="304">
        <v>0.14612859965647476</v>
      </c>
      <c r="AN54" s="304">
        <v>7.0205186400145531E-2</v>
      </c>
    </row>
    <row r="55" spans="1:40" x14ac:dyDescent="0.2">
      <c r="A55" s="13" t="str">
        <f t="shared" si="67"/>
        <v>Skilled trades occupations</v>
      </c>
      <c r="B55" s="304">
        <f t="shared" si="69"/>
        <v>23.21977410328785</v>
      </c>
      <c r="C55" s="304">
        <f t="shared" si="70"/>
        <v>23.257098563333333</v>
      </c>
      <c r="D55" s="304">
        <f t="shared" si="71"/>
        <v>22.003704303866062</v>
      </c>
      <c r="E55" s="304"/>
      <c r="F55" s="304">
        <v>2.9819907000898766E-3</v>
      </c>
      <c r="G55" s="304">
        <v>3.873758506967299E-3</v>
      </c>
      <c r="H55" s="304">
        <v>5.225642887041782E-3</v>
      </c>
      <c r="I55" s="304"/>
      <c r="J55" s="304">
        <v>0.13082252525466612</v>
      </c>
      <c r="K55" s="304">
        <v>0.17902795208880357</v>
      </c>
      <c r="L55" s="304">
        <v>0.24638628994617801</v>
      </c>
      <c r="M55" s="304"/>
      <c r="N55" s="304">
        <v>0.64837913835816585</v>
      </c>
      <c r="O55" s="304">
        <v>0.7829011382473855</v>
      </c>
      <c r="P55" s="304">
        <v>1.0487414839565137</v>
      </c>
      <c r="Q55" s="304"/>
      <c r="R55" s="304">
        <v>0.3844183935041926</v>
      </c>
      <c r="S55" s="304">
        <v>0.46571915872829678</v>
      </c>
      <c r="T55" s="304">
        <v>0.60581248243466579</v>
      </c>
      <c r="U55" s="304"/>
      <c r="V55" s="304">
        <v>1.1321024178478494</v>
      </c>
      <c r="W55" s="304">
        <v>1.3091398021843268</v>
      </c>
      <c r="X55" s="304">
        <v>1.7767415066002843</v>
      </c>
      <c r="Y55" s="304"/>
      <c r="Z55" s="304">
        <v>8.9248749619893921</v>
      </c>
      <c r="AA55" s="304">
        <v>9.0577943121368776</v>
      </c>
      <c r="AB55" s="304">
        <v>8.5434509047182949</v>
      </c>
      <c r="AC55" s="304"/>
      <c r="AD55" s="304">
        <v>7.1356474599638045</v>
      </c>
      <c r="AE55" s="304">
        <v>7.1773265851198946</v>
      </c>
      <c r="AF55" s="304">
        <v>6.9816759161354049</v>
      </c>
      <c r="AG55" s="304"/>
      <c r="AH55" s="304">
        <v>3.6118479765282867</v>
      </c>
      <c r="AI55" s="304">
        <v>3.1518104082652183</v>
      </c>
      <c r="AJ55" s="304">
        <v>2.5230263370249268</v>
      </c>
      <c r="AK55" s="304"/>
      <c r="AL55" s="304">
        <v>1.2486992391414071</v>
      </c>
      <c r="AM55" s="304">
        <v>1.1295054480555629</v>
      </c>
      <c r="AN55" s="304">
        <v>0.2726437401627545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0.23819592653803429</v>
      </c>
      <c r="C56" s="304">
        <f t="shared" si="70"/>
        <v>0.21254539872464134</v>
      </c>
      <c r="D56" s="304">
        <f t="shared" si="71"/>
        <v>0.22610297828854775</v>
      </c>
      <c r="E56" s="304"/>
      <c r="F56" s="304">
        <v>1.5400409561369284E-4</v>
      </c>
      <c r="G56" s="304">
        <v>1.2503170593028995E-4</v>
      </c>
      <c r="H56" s="304">
        <v>1.901707552071218E-4</v>
      </c>
      <c r="I56" s="304"/>
      <c r="J56" s="304">
        <v>7.2676852615950176E-3</v>
      </c>
      <c r="K56" s="304">
        <v>7.8633762801861105E-3</v>
      </c>
      <c r="L56" s="304">
        <v>9.0543605431021544E-3</v>
      </c>
      <c r="M56" s="304"/>
      <c r="N56" s="304">
        <v>1.0307495126601224E-2</v>
      </c>
      <c r="O56" s="304">
        <v>9.8514707322562966E-3</v>
      </c>
      <c r="P56" s="304">
        <v>1.207335787907346E-2</v>
      </c>
      <c r="Q56" s="304"/>
      <c r="R56" s="304">
        <v>1.9430581518175007E-3</v>
      </c>
      <c r="S56" s="304">
        <v>1.7475892037559094E-3</v>
      </c>
      <c r="T56" s="304">
        <v>1.9376403542960344E-3</v>
      </c>
      <c r="U56" s="304"/>
      <c r="V56" s="304">
        <v>6.0804495322257174E-3</v>
      </c>
      <c r="W56" s="304">
        <v>6.0579024769640876E-3</v>
      </c>
      <c r="X56" s="304">
        <v>6.9668624924122732E-3</v>
      </c>
      <c r="Y56" s="304"/>
      <c r="Z56" s="304">
        <v>7.9237891205757721E-2</v>
      </c>
      <c r="AA56" s="304">
        <v>8.7022093670798606E-2</v>
      </c>
      <c r="AB56" s="304">
        <v>0.11173418016519747</v>
      </c>
      <c r="AC56" s="304"/>
      <c r="AD56" s="304">
        <v>1.8474063696928063E-2</v>
      </c>
      <c r="AE56" s="304">
        <v>1.3455319354797872E-2</v>
      </c>
      <c r="AF56" s="304">
        <v>1.3186602873068913E-2</v>
      </c>
      <c r="AG56" s="304"/>
      <c r="AH56" s="304">
        <v>6.7867054109016653E-2</v>
      </c>
      <c r="AI56" s="304">
        <v>4.597775758047775E-2</v>
      </c>
      <c r="AJ56" s="304">
        <v>3.5192002383490836E-2</v>
      </c>
      <c r="AK56" s="304"/>
      <c r="AL56" s="304">
        <v>4.6864225358478666E-2</v>
      </c>
      <c r="AM56" s="304">
        <v>4.0444857719474418E-2</v>
      </c>
      <c r="AN56" s="304">
        <v>3.5767800842699482E-2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1.7005170395721989</v>
      </c>
      <c r="C57" s="304">
        <f t="shared" si="70"/>
        <v>1.7768793650098791</v>
      </c>
      <c r="D57" s="304">
        <f t="shared" si="71"/>
        <v>1.8539692997017396</v>
      </c>
      <c r="E57" s="304"/>
      <c r="F57" s="304">
        <v>3.3375296984984688E-3</v>
      </c>
      <c r="G57" s="304">
        <v>4.1729715048328224E-3</v>
      </c>
      <c r="H57" s="304">
        <v>6.1293532793912997E-3</v>
      </c>
      <c r="I57" s="304"/>
      <c r="J57" s="304">
        <v>9.551426588825021E-2</v>
      </c>
      <c r="K57" s="304">
        <v>0.10243873491333437</v>
      </c>
      <c r="L57" s="304">
        <v>0.11817631747944131</v>
      </c>
      <c r="M57" s="304"/>
      <c r="N57" s="304">
        <v>0.25111454238965014</v>
      </c>
      <c r="O57" s="304">
        <v>0.28097265876404226</v>
      </c>
      <c r="P57" s="304">
        <v>0.34287928122573119</v>
      </c>
      <c r="Q57" s="304"/>
      <c r="R57" s="304">
        <v>7.0286193164003918E-2</v>
      </c>
      <c r="S57" s="304">
        <v>8.6841442891122E-2</v>
      </c>
      <c r="T57" s="304">
        <v>0.10883799864085444</v>
      </c>
      <c r="U57" s="304"/>
      <c r="V57" s="304">
        <v>9.0767353982276602E-2</v>
      </c>
      <c r="W57" s="304">
        <v>9.7332609312424087E-2</v>
      </c>
      <c r="X57" s="304">
        <v>0.1115673915915863</v>
      </c>
      <c r="Y57" s="304"/>
      <c r="Z57" s="304">
        <v>0.73887186879760547</v>
      </c>
      <c r="AA57" s="304">
        <v>0.77903381219608636</v>
      </c>
      <c r="AB57" s="304">
        <v>0.90925479133519205</v>
      </c>
      <c r="AC57" s="304"/>
      <c r="AD57" s="304">
        <v>0.11908239130616254</v>
      </c>
      <c r="AE57" s="304">
        <v>8.9144226027782797E-2</v>
      </c>
      <c r="AF57" s="304">
        <v>4.0773305151632806E-2</v>
      </c>
      <c r="AG57" s="304"/>
      <c r="AH57" s="304">
        <v>0.17568739808023445</v>
      </c>
      <c r="AI57" s="304">
        <v>0.16058175247565448</v>
      </c>
      <c r="AJ57" s="304">
        <v>7.1759432747321897E-2</v>
      </c>
      <c r="AK57" s="304"/>
      <c r="AL57" s="304">
        <v>0.1558554962655172</v>
      </c>
      <c r="AM57" s="304">
        <v>0.17636115692459992</v>
      </c>
      <c r="AN57" s="304">
        <v>0.14459142825058849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6.8281356555752115</v>
      </c>
      <c r="C58" s="304">
        <f t="shared" si="70"/>
        <v>7.0998610240622231</v>
      </c>
      <c r="D58" s="304">
        <f t="shared" si="71"/>
        <v>6.9197063892330481</v>
      </c>
      <c r="E58" s="304"/>
      <c r="F58" s="304">
        <v>1.7663368951090795E-2</v>
      </c>
      <c r="G58" s="304">
        <v>2.4255055662150523E-2</v>
      </c>
      <c r="H58" s="304">
        <v>3.6196116730783282E-2</v>
      </c>
      <c r="I58" s="304"/>
      <c r="J58" s="304">
        <v>5.271620587662329E-2</v>
      </c>
      <c r="K58" s="304">
        <v>7.9818189094543093E-2</v>
      </c>
      <c r="L58" s="304">
        <v>0.1284614612455465</v>
      </c>
      <c r="M58" s="304"/>
      <c r="N58" s="304">
        <v>8.5086531245393629E-2</v>
      </c>
      <c r="O58" s="304">
        <v>0.11563423500480342</v>
      </c>
      <c r="P58" s="304">
        <v>0.18602443572247074</v>
      </c>
      <c r="Q58" s="304"/>
      <c r="R58" s="304">
        <v>0.10082053353852112</v>
      </c>
      <c r="S58" s="304">
        <v>0.13263806661052449</v>
      </c>
      <c r="T58" s="304">
        <v>0.20394150165940966</v>
      </c>
      <c r="U58" s="304"/>
      <c r="V58" s="304">
        <v>0.28030460079733782</v>
      </c>
      <c r="W58" s="304">
        <v>0.32993057495763334</v>
      </c>
      <c r="X58" s="304">
        <v>0.40496415624691234</v>
      </c>
      <c r="Y58" s="304"/>
      <c r="Z58" s="304">
        <v>1.8940346631212337</v>
      </c>
      <c r="AA58" s="304">
        <v>2.2473045293293872</v>
      </c>
      <c r="AB58" s="304">
        <v>2.6652901572523389</v>
      </c>
      <c r="AC58" s="304"/>
      <c r="AD58" s="304">
        <v>2.481357222808128</v>
      </c>
      <c r="AE58" s="304">
        <v>2.6632010006971227</v>
      </c>
      <c r="AF58" s="304">
        <v>2.5734415510438819</v>
      </c>
      <c r="AG58" s="304"/>
      <c r="AH58" s="304">
        <v>1.6065961586129918</v>
      </c>
      <c r="AI58" s="304">
        <v>1.2686046314073156</v>
      </c>
      <c r="AJ58" s="304">
        <v>0.64005122592749109</v>
      </c>
      <c r="AK58" s="304"/>
      <c r="AL58" s="304">
        <v>0.30955637062389113</v>
      </c>
      <c r="AM58" s="304">
        <v>0.23847474129874291</v>
      </c>
      <c r="AN58" s="304">
        <v>8.133578340421295E-2</v>
      </c>
    </row>
    <row r="59" spans="1:40" x14ac:dyDescent="0.2">
      <c r="A59" s="13" t="str">
        <f t="shared" si="67"/>
        <v>Elementary occupations</v>
      </c>
      <c r="B59" s="304">
        <f t="shared" si="69"/>
        <v>4.1938184708011761</v>
      </c>
      <c r="C59" s="304">
        <f t="shared" si="70"/>
        <v>4.7145763635990257</v>
      </c>
      <c r="D59" s="304">
        <f t="shared" si="71"/>
        <v>5.1156733752880141</v>
      </c>
      <c r="E59" s="304"/>
      <c r="F59" s="304">
        <v>3.7059542839548509E-4</v>
      </c>
      <c r="G59" s="304">
        <v>3.9819199547610758E-4</v>
      </c>
      <c r="H59" s="304">
        <v>4.7669705188224947E-4</v>
      </c>
      <c r="I59" s="304"/>
      <c r="J59" s="304">
        <v>3.0982582408049856E-2</v>
      </c>
      <c r="K59" s="304">
        <v>4.6800742419087001E-2</v>
      </c>
      <c r="L59" s="304">
        <v>7.2456713830068312E-2</v>
      </c>
      <c r="M59" s="304"/>
      <c r="N59" s="304">
        <v>9.7845800399880639E-2</v>
      </c>
      <c r="O59" s="304">
        <v>0.13076871755155683</v>
      </c>
      <c r="P59" s="304">
        <v>0.16260488207891621</v>
      </c>
      <c r="Q59" s="304"/>
      <c r="R59" s="304">
        <v>2.3976099878650643E-2</v>
      </c>
      <c r="S59" s="304">
        <v>2.9200777765633981E-2</v>
      </c>
      <c r="T59" s="304">
        <v>3.3180700129988708E-2</v>
      </c>
      <c r="U59" s="304"/>
      <c r="V59" s="304">
        <v>0.15746777461903366</v>
      </c>
      <c r="W59" s="304">
        <v>0.20702905288783854</v>
      </c>
      <c r="X59" s="304">
        <v>0.25944118496347801</v>
      </c>
      <c r="Y59" s="304"/>
      <c r="Z59" s="304">
        <v>1.0836931374754184</v>
      </c>
      <c r="AA59" s="304">
        <v>1.5275698563241322</v>
      </c>
      <c r="AB59" s="304">
        <v>2.2483386925661661</v>
      </c>
      <c r="AC59" s="304"/>
      <c r="AD59" s="304">
        <v>1.2656403769128932</v>
      </c>
      <c r="AE59" s="304">
        <v>1.4146309892104001</v>
      </c>
      <c r="AF59" s="304">
        <v>1.4462922873096047</v>
      </c>
      <c r="AG59" s="304"/>
      <c r="AH59" s="304">
        <v>1.2287065891343405</v>
      </c>
      <c r="AI59" s="304">
        <v>1.176413155859461</v>
      </c>
      <c r="AJ59" s="304">
        <v>0.77592117075392719</v>
      </c>
      <c r="AK59" s="304"/>
      <c r="AL59" s="304">
        <v>0.30513551454451399</v>
      </c>
      <c r="AM59" s="304">
        <v>0.1817648795854401</v>
      </c>
      <c r="AN59" s="304">
        <v>0.11696104660398404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283.005</v>
      </c>
      <c r="C62" s="305">
        <f>SUM(C63:C71)</f>
        <v>286.98500000000018</v>
      </c>
      <c r="D62" s="305">
        <f>SUM(D63:D71)</f>
        <v>295.0130000000002</v>
      </c>
      <c r="E62" s="304"/>
      <c r="F62" s="305">
        <f>SUM(F63:F71)</f>
        <v>0.77054195112705381</v>
      </c>
      <c r="G62" s="305">
        <f>SUM(G63:G71)</f>
        <v>1.0442284591846049</v>
      </c>
      <c r="H62" s="305">
        <f>SUM(H63:H71)</f>
        <v>1.6497654463002314</v>
      </c>
      <c r="I62" s="304"/>
      <c r="J62" s="305">
        <f>SUM(J63:J71)</f>
        <v>8.4934122475419311</v>
      </c>
      <c r="K62" s="305">
        <f>SUM(K63:K71)</f>
        <v>11.044714176630775</v>
      </c>
      <c r="L62" s="305">
        <f>SUM(L63:L71)</f>
        <v>17.018267297791105</v>
      </c>
      <c r="M62" s="304"/>
      <c r="N62" s="305">
        <f>SUM(N63:N71)</f>
        <v>35.786581256480531</v>
      </c>
      <c r="O62" s="305">
        <f>SUM(O63:O71)</f>
        <v>41.634597518137547</v>
      </c>
      <c r="P62" s="305">
        <f>SUM(P63:P71)</f>
        <v>58.080350652690107</v>
      </c>
      <c r="Q62" s="304"/>
      <c r="R62" s="305">
        <f>SUM(R63:R71)</f>
        <v>10.938090189888019</v>
      </c>
      <c r="S62" s="305">
        <f>SUM(S63:S71)</f>
        <v>12.446327608313885</v>
      </c>
      <c r="T62" s="305">
        <f>SUM(T63:T71)</f>
        <v>17.351355421477599</v>
      </c>
      <c r="U62" s="304"/>
      <c r="V62" s="305">
        <f>SUM(V63:V71)</f>
        <v>12.730066283087229</v>
      </c>
      <c r="W62" s="305">
        <f>SUM(W63:W71)</f>
        <v>14.059444085540902</v>
      </c>
      <c r="X62" s="305">
        <f>SUM(X63:X71)</f>
        <v>18.733854689659793</v>
      </c>
      <c r="Y62" s="304"/>
      <c r="Z62" s="305">
        <f>SUM(Z63:Z71)</f>
        <v>70.267955533732362</v>
      </c>
      <c r="AA62" s="305">
        <f>SUM(AA63:AA71)</f>
        <v>73.320685010248951</v>
      </c>
      <c r="AB62" s="305">
        <f>SUM(AB63:AB71)</f>
        <v>83.115619989219098</v>
      </c>
      <c r="AC62" s="304"/>
      <c r="AD62" s="305">
        <f>SUM(AD63:AD71)</f>
        <v>76.202807091339764</v>
      </c>
      <c r="AE62" s="305">
        <f>SUM(AE63:AE71)</f>
        <v>71.689400736737042</v>
      </c>
      <c r="AF62" s="305">
        <f>SUM(AF63:AF71)</f>
        <v>62.656909817178494</v>
      </c>
      <c r="AG62" s="304"/>
      <c r="AH62" s="305">
        <f>SUM(AH63:AH71)</f>
        <v>52.545857182276038</v>
      </c>
      <c r="AI62" s="305">
        <f>SUM(AI63:AI71)</f>
        <v>47.275969946720345</v>
      </c>
      <c r="AJ62" s="305">
        <f>SUM(AJ63:AJ71)</f>
        <v>26.486239281852953</v>
      </c>
      <c r="AK62" s="304"/>
      <c r="AL62" s="305">
        <f>SUM(AL63:AL71)</f>
        <v>15.269688264527041</v>
      </c>
      <c r="AM62" s="305">
        <f>SUM(AM63:AM71)</f>
        <v>14.469632458486117</v>
      </c>
      <c r="AN62" s="305">
        <f>SUM(AN63:AN71)</f>
        <v>9.9206374038308436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36.82386343059985</v>
      </c>
      <c r="C63" s="304">
        <f t="shared" ref="C63:C71" si="73">SUM(G63,K63,O63,S63,W63,AA63,AE63,AI63,AM63)</f>
        <v>34.936989104765416</v>
      </c>
      <c r="D63" s="304">
        <f t="shared" ref="D63:D71" si="74">SUM(H63,L63,P63,T63,X63,AB63,AF63,AJ63,AN63)</f>
        <v>38.979757251188332</v>
      </c>
      <c r="E63" s="304"/>
      <c r="F63" s="304">
        <v>0.13463851802283466</v>
      </c>
      <c r="G63" s="304">
        <v>0.17181197193624645</v>
      </c>
      <c r="H63" s="304">
        <v>0.26946185842315534</v>
      </c>
      <c r="I63" s="304"/>
      <c r="J63" s="304">
        <v>1.8544199744723331</v>
      </c>
      <c r="K63" s="304">
        <v>2.1891555101729345</v>
      </c>
      <c r="L63" s="304">
        <v>3.3003917517452637</v>
      </c>
      <c r="M63" s="304"/>
      <c r="N63" s="304">
        <v>7.7471781254880145</v>
      </c>
      <c r="O63" s="304">
        <v>8.1173003989391308</v>
      </c>
      <c r="P63" s="304">
        <v>10.943819803773506</v>
      </c>
      <c r="Q63" s="304"/>
      <c r="R63" s="304">
        <v>1.5071113680742187</v>
      </c>
      <c r="S63" s="304">
        <v>1.4389709837270732</v>
      </c>
      <c r="T63" s="304">
        <v>1.8972704673616605</v>
      </c>
      <c r="U63" s="304"/>
      <c r="V63" s="304">
        <v>2.212006614546965</v>
      </c>
      <c r="W63" s="304">
        <v>2.174561688985484</v>
      </c>
      <c r="X63" s="304">
        <v>2.6878626520157689</v>
      </c>
      <c r="Y63" s="304"/>
      <c r="Z63" s="304">
        <v>8.4757831925194562</v>
      </c>
      <c r="AA63" s="304">
        <v>8.2569342899651854</v>
      </c>
      <c r="AB63" s="304">
        <v>10.01463173396893</v>
      </c>
      <c r="AC63" s="304"/>
      <c r="AD63" s="304">
        <v>7.8497182549125721</v>
      </c>
      <c r="AE63" s="304">
        <v>6.5157184966330055</v>
      </c>
      <c r="AF63" s="304">
        <v>5.290740108566899</v>
      </c>
      <c r="AG63" s="304"/>
      <c r="AH63" s="304">
        <v>6.129839310879162</v>
      </c>
      <c r="AI63" s="304">
        <v>5.1482930236550146</v>
      </c>
      <c r="AJ63" s="304">
        <v>3.4604144734297742</v>
      </c>
      <c r="AK63" s="304"/>
      <c r="AL63" s="304">
        <v>0.91316807168428715</v>
      </c>
      <c r="AM63" s="304">
        <v>0.92424274075133617</v>
      </c>
      <c r="AN63" s="304">
        <v>1.1151644019033806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20.947644242020214</v>
      </c>
      <c r="C64" s="304">
        <f t="shared" si="73"/>
        <v>23.354906685239332</v>
      </c>
      <c r="D64" s="304">
        <f t="shared" si="74"/>
        <v>26.999370481871502</v>
      </c>
      <c r="E64" s="304"/>
      <c r="F64" s="304">
        <v>0.31894377973522514</v>
      </c>
      <c r="G64" s="304">
        <v>0.44658571929462265</v>
      </c>
      <c r="H64" s="304">
        <v>0.693416877940772</v>
      </c>
      <c r="I64" s="304"/>
      <c r="J64" s="304">
        <v>1.8044802434653326</v>
      </c>
      <c r="K64" s="304">
        <v>2.4510301716412388</v>
      </c>
      <c r="L64" s="304">
        <v>3.7153591637673387</v>
      </c>
      <c r="M64" s="304"/>
      <c r="N64" s="304">
        <v>5.4645823139815253</v>
      </c>
      <c r="O64" s="304">
        <v>6.4797045215556937</v>
      </c>
      <c r="P64" s="304">
        <v>8.5364676401550401</v>
      </c>
      <c r="Q64" s="304"/>
      <c r="R64" s="304">
        <v>0.94207075393613593</v>
      </c>
      <c r="S64" s="304">
        <v>1.0458044689128951</v>
      </c>
      <c r="T64" s="304">
        <v>1.2556517864224812</v>
      </c>
      <c r="U64" s="304"/>
      <c r="V64" s="304">
        <v>1.2576299420485979</v>
      </c>
      <c r="W64" s="304">
        <v>1.3984087365011859</v>
      </c>
      <c r="X64" s="304">
        <v>1.7395636788261992</v>
      </c>
      <c r="Y64" s="304"/>
      <c r="Z64" s="304">
        <v>4.8038186953596504</v>
      </c>
      <c r="AA64" s="304">
        <v>5.5081250727976077</v>
      </c>
      <c r="AB64" s="304">
        <v>6.6411962640086735</v>
      </c>
      <c r="AC64" s="304"/>
      <c r="AD64" s="304">
        <v>3.44782616665456</v>
      </c>
      <c r="AE64" s="304">
        <v>3.1485115921560904</v>
      </c>
      <c r="AF64" s="304">
        <v>2.437284729056953</v>
      </c>
      <c r="AG64" s="304"/>
      <c r="AH64" s="304">
        <v>2.4739654520779544</v>
      </c>
      <c r="AI64" s="304">
        <v>2.3914432228335647</v>
      </c>
      <c r="AJ64" s="304">
        <v>1.5151854350617775</v>
      </c>
      <c r="AK64" s="304"/>
      <c r="AL64" s="304">
        <v>0.43432689476123043</v>
      </c>
      <c r="AM64" s="304">
        <v>0.48529317954643625</v>
      </c>
      <c r="AN64" s="304">
        <v>0.46524490663226697</v>
      </c>
    </row>
    <row r="65" spans="1:40" x14ac:dyDescent="0.2">
      <c r="A65" s="13" t="str">
        <f t="shared" si="72"/>
        <v>Associate professional occupations</v>
      </c>
      <c r="B65" s="304">
        <f t="shared" si="75"/>
        <v>20.456872067590265</v>
      </c>
      <c r="C65" s="304">
        <f t="shared" si="73"/>
        <v>20.434491230897844</v>
      </c>
      <c r="D65" s="304">
        <f t="shared" si="74"/>
        <v>22.37129395353336</v>
      </c>
      <c r="E65" s="304"/>
      <c r="F65" s="304">
        <v>9.3757412502394291E-2</v>
      </c>
      <c r="G65" s="304">
        <v>0.11612978877385584</v>
      </c>
      <c r="H65" s="304">
        <v>0.16681150592205374</v>
      </c>
      <c r="I65" s="304"/>
      <c r="J65" s="304">
        <v>0.94373127351079578</v>
      </c>
      <c r="K65" s="304">
        <v>1.1614475289087944</v>
      </c>
      <c r="L65" s="304">
        <v>1.6328563043492461</v>
      </c>
      <c r="M65" s="304"/>
      <c r="N65" s="304">
        <v>3.852458306399944</v>
      </c>
      <c r="O65" s="304">
        <v>4.1505115452402048</v>
      </c>
      <c r="P65" s="304">
        <v>5.3603355913172201</v>
      </c>
      <c r="Q65" s="304"/>
      <c r="R65" s="304">
        <v>0.9051692995464945</v>
      </c>
      <c r="S65" s="304">
        <v>0.96820792341728845</v>
      </c>
      <c r="T65" s="304">
        <v>1.3099993389134672</v>
      </c>
      <c r="U65" s="304"/>
      <c r="V65" s="304">
        <v>1.171398857634655</v>
      </c>
      <c r="W65" s="304">
        <v>1.2715021866429788</v>
      </c>
      <c r="X65" s="304">
        <v>1.6444027598986557</v>
      </c>
      <c r="Y65" s="304"/>
      <c r="Z65" s="304">
        <v>5.3435315693750711</v>
      </c>
      <c r="AA65" s="304">
        <v>5.5059369483763403</v>
      </c>
      <c r="AB65" s="304">
        <v>6.4098144208412116</v>
      </c>
      <c r="AC65" s="304"/>
      <c r="AD65" s="304">
        <v>4.7860587163882098</v>
      </c>
      <c r="AE65" s="304">
        <v>4.5100333202442533</v>
      </c>
      <c r="AF65" s="304">
        <v>4.2030794137413725</v>
      </c>
      <c r="AG65" s="304"/>
      <c r="AH65" s="304">
        <v>2.7337780830413809</v>
      </c>
      <c r="AI65" s="304">
        <v>2.265835121435027</v>
      </c>
      <c r="AJ65" s="304">
        <v>1.2123197906658854</v>
      </c>
      <c r="AK65" s="304"/>
      <c r="AL65" s="304">
        <v>0.62698854919132152</v>
      </c>
      <c r="AM65" s="304">
        <v>0.48488686785910046</v>
      </c>
      <c r="AN65" s="304">
        <v>0.4316748278842461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27.091690822623576</v>
      </c>
      <c r="C66" s="304">
        <f t="shared" si="73"/>
        <v>28.844386000486416</v>
      </c>
      <c r="D66" s="304">
        <f t="shared" si="74"/>
        <v>31.299793424762537</v>
      </c>
      <c r="E66" s="304"/>
      <c r="F66" s="304">
        <v>5.0738266740421478E-2</v>
      </c>
      <c r="G66" s="304">
        <v>7.3884797699522664E-2</v>
      </c>
      <c r="H66" s="304">
        <v>0.11898565366967327</v>
      </c>
      <c r="I66" s="304"/>
      <c r="J66" s="304">
        <v>0.91655278165896947</v>
      </c>
      <c r="K66" s="304">
        <v>1.2918105233008488</v>
      </c>
      <c r="L66" s="304">
        <v>2.063573935034607</v>
      </c>
      <c r="M66" s="304"/>
      <c r="N66" s="304">
        <v>3.9357664436408748</v>
      </c>
      <c r="O66" s="304">
        <v>5.0929942645530533</v>
      </c>
      <c r="P66" s="304">
        <v>7.5675149730069355</v>
      </c>
      <c r="Q66" s="304"/>
      <c r="R66" s="304">
        <v>1.3548297287004321</v>
      </c>
      <c r="S66" s="304">
        <v>1.6755873461819157</v>
      </c>
      <c r="T66" s="304">
        <v>2.3841610367738806</v>
      </c>
      <c r="U66" s="304"/>
      <c r="V66" s="304">
        <v>1.1349055660538909</v>
      </c>
      <c r="W66" s="304">
        <v>1.2753482160407028</v>
      </c>
      <c r="X66" s="304">
        <v>1.6570177832975519</v>
      </c>
      <c r="Y66" s="304"/>
      <c r="Z66" s="304">
        <v>7.1015577471996787</v>
      </c>
      <c r="AA66" s="304">
        <v>7.798288876108165</v>
      </c>
      <c r="AB66" s="304">
        <v>8.656484846390045</v>
      </c>
      <c r="AC66" s="304"/>
      <c r="AD66" s="304">
        <v>8.4469466060965512</v>
      </c>
      <c r="AE66" s="304">
        <v>8.5190211934117208</v>
      </c>
      <c r="AF66" s="304">
        <v>7.5306808405845125</v>
      </c>
      <c r="AG66" s="304"/>
      <c r="AH66" s="304">
        <v>3.5681070514281865</v>
      </c>
      <c r="AI66" s="304">
        <v>2.6363037922948873</v>
      </c>
      <c r="AJ66" s="304">
        <v>0.9967435444464231</v>
      </c>
      <c r="AK66" s="304"/>
      <c r="AL66" s="304">
        <v>0.58228663110457457</v>
      </c>
      <c r="AM66" s="304">
        <v>0.48114699089560342</v>
      </c>
      <c r="AN66" s="304">
        <v>0.32463081155890527</v>
      </c>
    </row>
    <row r="67" spans="1:40" x14ac:dyDescent="0.2">
      <c r="A67" s="13" t="str">
        <f t="shared" si="72"/>
        <v>Skilled trades occupations</v>
      </c>
      <c r="B67" s="304">
        <f t="shared" si="75"/>
        <v>22.10449043747014</v>
      </c>
      <c r="C67" s="304">
        <f t="shared" si="73"/>
        <v>22.57565856670664</v>
      </c>
      <c r="D67" s="304">
        <f t="shared" si="74"/>
        <v>22.008905277673723</v>
      </c>
      <c r="E67" s="304"/>
      <c r="F67" s="304">
        <v>9.4851594564945487E-3</v>
      </c>
      <c r="G67" s="304">
        <v>1.2503232381855302E-2</v>
      </c>
      <c r="H67" s="304">
        <v>2.0350931274949129E-2</v>
      </c>
      <c r="I67" s="304"/>
      <c r="J67" s="304">
        <v>0.30163940884054019</v>
      </c>
      <c r="K67" s="304">
        <v>0.42203265642103116</v>
      </c>
      <c r="L67" s="304">
        <v>0.69753285824118649</v>
      </c>
      <c r="M67" s="304"/>
      <c r="N67" s="304">
        <v>1.1374553295630192</v>
      </c>
      <c r="O67" s="304">
        <v>1.4152153534332113</v>
      </c>
      <c r="P67" s="304">
        <v>1.92929660145189</v>
      </c>
      <c r="Q67" s="304"/>
      <c r="R67" s="304">
        <v>0.57880729036952794</v>
      </c>
      <c r="S67" s="304">
        <v>0.64310892664167596</v>
      </c>
      <c r="T67" s="304">
        <v>0.84064876180462778</v>
      </c>
      <c r="U67" s="304"/>
      <c r="V67" s="304">
        <v>0.94188411340529299</v>
      </c>
      <c r="W67" s="304">
        <v>1.0674740090824242</v>
      </c>
      <c r="X67" s="304">
        <v>1.3780783935603644</v>
      </c>
      <c r="Y67" s="304"/>
      <c r="Z67" s="304">
        <v>7.6734566704191609</v>
      </c>
      <c r="AA67" s="304">
        <v>8.2661800571393353</v>
      </c>
      <c r="AB67" s="304">
        <v>8.8190027579135446</v>
      </c>
      <c r="AC67" s="304"/>
      <c r="AD67" s="304">
        <v>5.8865548382519028</v>
      </c>
      <c r="AE67" s="304">
        <v>5.4919156765257444</v>
      </c>
      <c r="AF67" s="304">
        <v>4.8295689496929848</v>
      </c>
      <c r="AG67" s="304"/>
      <c r="AH67" s="304">
        <v>3.9549979243153395</v>
      </c>
      <c r="AI67" s="304">
        <v>3.7286808794463462</v>
      </c>
      <c r="AJ67" s="304">
        <v>2.5057827391821692</v>
      </c>
      <c r="AK67" s="304"/>
      <c r="AL67" s="304">
        <v>1.6202097028488618</v>
      </c>
      <c r="AM67" s="304">
        <v>1.5285477756350123</v>
      </c>
      <c r="AN67" s="304">
        <v>0.98864328455200379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6.4519175528237378</v>
      </c>
      <c r="C68" s="304">
        <f t="shared" si="73"/>
        <v>5.8775281919604829</v>
      </c>
      <c r="D68" s="304">
        <f t="shared" si="74"/>
        <v>6.4814374780490391</v>
      </c>
      <c r="E68" s="304"/>
      <c r="F68" s="304">
        <v>7.4247335953419339E-3</v>
      </c>
      <c r="G68" s="304">
        <v>1.0104074972247247E-2</v>
      </c>
      <c r="H68" s="304">
        <v>1.6997801965603698E-2</v>
      </c>
      <c r="I68" s="304"/>
      <c r="J68" s="304">
        <v>0.13805616905707618</v>
      </c>
      <c r="K68" s="304">
        <v>0.16403183228187404</v>
      </c>
      <c r="L68" s="304">
        <v>0.2503154525016148</v>
      </c>
      <c r="M68" s="304"/>
      <c r="N68" s="304">
        <v>0.69909464080243655</v>
      </c>
      <c r="O68" s="304">
        <v>0.72816461692041234</v>
      </c>
      <c r="P68" s="304">
        <v>1.0037407334658803</v>
      </c>
      <c r="Q68" s="304"/>
      <c r="R68" s="304">
        <v>0.56653055752447823</v>
      </c>
      <c r="S68" s="304">
        <v>0.60791048522231039</v>
      </c>
      <c r="T68" s="304">
        <v>0.92221666491911292</v>
      </c>
      <c r="U68" s="304"/>
      <c r="V68" s="304">
        <v>0.59988284076047516</v>
      </c>
      <c r="W68" s="304">
        <v>0.62145736432409848</v>
      </c>
      <c r="X68" s="304">
        <v>0.95603167057351179</v>
      </c>
      <c r="Y68" s="304"/>
      <c r="Z68" s="304">
        <v>1.1948080224653697</v>
      </c>
      <c r="AA68" s="304">
        <v>1.0295295871844716</v>
      </c>
      <c r="AB68" s="304">
        <v>1.1509407781852852</v>
      </c>
      <c r="AC68" s="304"/>
      <c r="AD68" s="304">
        <v>1.8402369277561448</v>
      </c>
      <c r="AE68" s="304">
        <v>1.523654686177929</v>
      </c>
      <c r="AF68" s="304">
        <v>1.4072719417018689</v>
      </c>
      <c r="AG68" s="304"/>
      <c r="AH68" s="304">
        <v>0.99246141740005045</v>
      </c>
      <c r="AI68" s="304">
        <v>0.91708187877114344</v>
      </c>
      <c r="AJ68" s="304">
        <v>0.62553908046243434</v>
      </c>
      <c r="AK68" s="304"/>
      <c r="AL68" s="304">
        <v>0.41342224346236595</v>
      </c>
      <c r="AM68" s="304">
        <v>0.27559366610599545</v>
      </c>
      <c r="AN68" s="304">
        <v>0.14838335427372706</v>
      </c>
    </row>
    <row r="69" spans="1:40" x14ac:dyDescent="0.2">
      <c r="A69" s="13" t="str">
        <f t="shared" si="72"/>
        <v>Sales and customer service occupations</v>
      </c>
      <c r="B69" s="304">
        <f t="shared" si="75"/>
        <v>61.890167226767261</v>
      </c>
      <c r="C69" s="304">
        <f t="shared" si="73"/>
        <v>61.01503482119071</v>
      </c>
      <c r="D69" s="304">
        <f t="shared" si="74"/>
        <v>60.43376225312344</v>
      </c>
      <c r="E69" s="304"/>
      <c r="F69" s="304">
        <v>5.329984033026449E-2</v>
      </c>
      <c r="G69" s="304">
        <v>6.7685773801138285E-2</v>
      </c>
      <c r="H69" s="304">
        <v>9.3250893947905769E-2</v>
      </c>
      <c r="I69" s="304"/>
      <c r="J69" s="304">
        <v>1.2648223643147276</v>
      </c>
      <c r="K69" s="304">
        <v>1.7187584238872626</v>
      </c>
      <c r="L69" s="304">
        <v>2.8174757662655949</v>
      </c>
      <c r="M69" s="304"/>
      <c r="N69" s="304">
        <v>6.5028015889241182</v>
      </c>
      <c r="O69" s="304">
        <v>7.682082056112578</v>
      </c>
      <c r="P69" s="304">
        <v>11.341960758417502</v>
      </c>
      <c r="Q69" s="304"/>
      <c r="R69" s="304">
        <v>2.3868682022795848</v>
      </c>
      <c r="S69" s="304">
        <v>2.6805516753547018</v>
      </c>
      <c r="T69" s="304">
        <v>3.9632116835561515</v>
      </c>
      <c r="U69" s="304"/>
      <c r="V69" s="304">
        <v>1.9658101964848362</v>
      </c>
      <c r="W69" s="304">
        <v>2.0067006950643322</v>
      </c>
      <c r="X69" s="304">
        <v>2.6597418923625318</v>
      </c>
      <c r="Y69" s="304"/>
      <c r="Z69" s="304">
        <v>17.969772743988877</v>
      </c>
      <c r="AA69" s="304">
        <v>18.319911895975579</v>
      </c>
      <c r="AB69" s="304">
        <v>20.540122756252266</v>
      </c>
      <c r="AC69" s="304"/>
      <c r="AD69" s="304">
        <v>17.414995555997567</v>
      </c>
      <c r="AE69" s="304">
        <v>16.027940074612307</v>
      </c>
      <c r="AF69" s="304">
        <v>13.527873772267448</v>
      </c>
      <c r="AG69" s="304"/>
      <c r="AH69" s="304">
        <v>11.132293529140963</v>
      </c>
      <c r="AI69" s="304">
        <v>9.8000530954231913</v>
      </c>
      <c r="AJ69" s="304">
        <v>3.4994249025026094</v>
      </c>
      <c r="AK69" s="304"/>
      <c r="AL69" s="304">
        <v>3.1995032053063142</v>
      </c>
      <c r="AM69" s="304">
        <v>2.7113511309596121</v>
      </c>
      <c r="AN69" s="304">
        <v>1.9906998275514334</v>
      </c>
    </row>
    <row r="70" spans="1:40" x14ac:dyDescent="0.2">
      <c r="A70" s="13" t="str">
        <f t="shared" si="72"/>
        <v>Process, plant and machine operatives</v>
      </c>
      <c r="B70" s="304">
        <f t="shared" si="75"/>
        <v>36.139757432082057</v>
      </c>
      <c r="C70" s="304">
        <f t="shared" si="73"/>
        <v>37.661034575686628</v>
      </c>
      <c r="D70" s="304">
        <f t="shared" si="74"/>
        <v>37.119366729481747</v>
      </c>
      <c r="E70" s="304"/>
      <c r="F70" s="304">
        <v>9.016856771671064E-2</v>
      </c>
      <c r="G70" s="304">
        <v>0.12986935937389166</v>
      </c>
      <c r="H70" s="304">
        <v>0.24741951321558045</v>
      </c>
      <c r="I70" s="304"/>
      <c r="J70" s="304">
        <v>0.36731443278197973</v>
      </c>
      <c r="K70" s="304">
        <v>0.49351980165848519</v>
      </c>
      <c r="L70" s="304">
        <v>0.77497499511610257</v>
      </c>
      <c r="M70" s="304"/>
      <c r="N70" s="304">
        <v>1.8207602670879002</v>
      </c>
      <c r="O70" s="304">
        <v>2.3506157458414396</v>
      </c>
      <c r="P70" s="304">
        <v>3.7271158647567892</v>
      </c>
      <c r="Q70" s="304"/>
      <c r="R70" s="304">
        <v>0.74655551761234273</v>
      </c>
      <c r="S70" s="304">
        <v>0.93053396771652264</v>
      </c>
      <c r="T70" s="304">
        <v>1.3058723903263874</v>
      </c>
      <c r="U70" s="304"/>
      <c r="V70" s="304">
        <v>1.2410310269657556</v>
      </c>
      <c r="W70" s="304">
        <v>1.4725910561988387</v>
      </c>
      <c r="X70" s="304">
        <v>2.2087848241703831</v>
      </c>
      <c r="Y70" s="304"/>
      <c r="Z70" s="304">
        <v>6.7996343451000625</v>
      </c>
      <c r="AA70" s="304">
        <v>7.8423191501430018</v>
      </c>
      <c r="AB70" s="304">
        <v>9.2253217232207074</v>
      </c>
      <c r="AC70" s="304"/>
      <c r="AD70" s="304">
        <v>11.505026188141358</v>
      </c>
      <c r="AE70" s="304">
        <v>12.154902306785061</v>
      </c>
      <c r="AF70" s="304">
        <v>12.006016589853839</v>
      </c>
      <c r="AG70" s="304"/>
      <c r="AH70" s="304">
        <v>10.32542401288315</v>
      </c>
      <c r="AI70" s="304">
        <v>9.5025316353030842</v>
      </c>
      <c r="AJ70" s="304">
        <v>6.4525815791230468</v>
      </c>
      <c r="AK70" s="304"/>
      <c r="AL70" s="304">
        <v>3.2438430737927928</v>
      </c>
      <c r="AM70" s="304">
        <v>2.7841515526662981</v>
      </c>
      <c r="AN70" s="304">
        <v>1.1712792496989093</v>
      </c>
    </row>
    <row r="71" spans="1:40" x14ac:dyDescent="0.2">
      <c r="A71" s="13" t="str">
        <f t="shared" si="72"/>
        <v>Elementary occupations</v>
      </c>
      <c r="B71" s="304">
        <f t="shared" si="75"/>
        <v>51.098596788022888</v>
      </c>
      <c r="C71" s="304">
        <f t="shared" si="73"/>
        <v>52.284970823066708</v>
      </c>
      <c r="D71" s="304">
        <f t="shared" si="74"/>
        <v>49.319313150316539</v>
      </c>
      <c r="E71" s="304"/>
      <c r="F71" s="304">
        <v>1.2085673027366659E-2</v>
      </c>
      <c r="G71" s="304">
        <v>1.5653740951224751E-2</v>
      </c>
      <c r="H71" s="304">
        <v>2.3070409940538029E-2</v>
      </c>
      <c r="I71" s="304"/>
      <c r="J71" s="304">
        <v>0.90239559944017744</v>
      </c>
      <c r="K71" s="304">
        <v>1.1529277283583048</v>
      </c>
      <c r="L71" s="304">
        <v>1.7657870707701508</v>
      </c>
      <c r="M71" s="304"/>
      <c r="N71" s="304">
        <v>4.6264842405927045</v>
      </c>
      <c r="O71" s="304">
        <v>5.6180090155418201</v>
      </c>
      <c r="P71" s="304">
        <v>7.6700986863453453</v>
      </c>
      <c r="Q71" s="304"/>
      <c r="R71" s="304">
        <v>1.9501474718448035</v>
      </c>
      <c r="S71" s="304">
        <v>2.4556518311395017</v>
      </c>
      <c r="T71" s="304">
        <v>3.4723232913998308</v>
      </c>
      <c r="U71" s="304"/>
      <c r="V71" s="304">
        <v>2.2055171251867618</v>
      </c>
      <c r="W71" s="304">
        <v>2.7714001327008564</v>
      </c>
      <c r="X71" s="304">
        <v>3.8023710349548265</v>
      </c>
      <c r="Y71" s="304"/>
      <c r="Z71" s="304">
        <v>10.905592547305037</v>
      </c>
      <c r="AA71" s="304">
        <v>10.793459132559263</v>
      </c>
      <c r="AB71" s="304">
        <v>11.658104708438433</v>
      </c>
      <c r="AC71" s="304"/>
      <c r="AD71" s="304">
        <v>15.025443837140891</v>
      </c>
      <c r="AE71" s="304">
        <v>13.797703390190932</v>
      </c>
      <c r="AF71" s="304">
        <v>11.424393471712611</v>
      </c>
      <c r="AG71" s="304"/>
      <c r="AH71" s="304">
        <v>11.234990401109854</v>
      </c>
      <c r="AI71" s="304">
        <v>10.885747297558082</v>
      </c>
      <c r="AJ71" s="304">
        <v>6.2182477369788334</v>
      </c>
      <c r="AK71" s="304"/>
      <c r="AL71" s="304">
        <v>4.235939892375292</v>
      </c>
      <c r="AM71" s="304">
        <v>4.7944185540667243</v>
      </c>
      <c r="AN71" s="304">
        <v>3.2849167397759711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295.29600000000011</v>
      </c>
      <c r="C74" s="305">
        <f>SUM(C75:C83)</f>
        <v>300.80400000000009</v>
      </c>
      <c r="D74" s="305">
        <f>SUM(D75:D83)</f>
        <v>313.58399999999995</v>
      </c>
      <c r="E74" s="304"/>
      <c r="F74" s="305">
        <f>SUM(F75:F83)</f>
        <v>4.5731743044717428</v>
      </c>
      <c r="G74" s="305">
        <f>SUM(G75:G83)</f>
        <v>5.6458458930203967</v>
      </c>
      <c r="H74" s="305">
        <f>SUM(H75:H83)</f>
        <v>7.4513864447579623</v>
      </c>
      <c r="I74" s="304"/>
      <c r="J74" s="305">
        <f>SUM(J75:J83)</f>
        <v>35.793123618813567</v>
      </c>
      <c r="K74" s="305">
        <f>SUM(K75:K83)</f>
        <v>44.105302391492643</v>
      </c>
      <c r="L74" s="305">
        <f>SUM(L75:L83)</f>
        <v>58.942946267058282</v>
      </c>
      <c r="M74" s="304"/>
      <c r="N74" s="305">
        <f>SUM(N75:N83)</f>
        <v>76.680015343430313</v>
      </c>
      <c r="O74" s="305">
        <f>SUM(O75:O83)</f>
        <v>81.373865339501492</v>
      </c>
      <c r="P74" s="305">
        <f>SUM(P75:P83)</f>
        <v>93.305605709062306</v>
      </c>
      <c r="Q74" s="304"/>
      <c r="R74" s="305">
        <f>SUM(R75:R83)</f>
        <v>14.562694985125939</v>
      </c>
      <c r="S74" s="305">
        <f>SUM(S75:S83)</f>
        <v>15.807501340433561</v>
      </c>
      <c r="T74" s="305">
        <f>SUM(T75:T83)</f>
        <v>19.523857160380086</v>
      </c>
      <c r="U74" s="304"/>
      <c r="V74" s="305">
        <f>SUM(V75:V83)</f>
        <v>18.267540771920338</v>
      </c>
      <c r="W74" s="305">
        <f>SUM(W75:W83)</f>
        <v>19.165687626339263</v>
      </c>
      <c r="X74" s="305">
        <f>SUM(X75:X83)</f>
        <v>22.689502247033097</v>
      </c>
      <c r="Y74" s="304"/>
      <c r="Z74" s="305">
        <f>SUM(Z75:Z83)</f>
        <v>49.554844699322842</v>
      </c>
      <c r="AA74" s="305">
        <f>SUM(AA75:AA83)</f>
        <v>45.824775785274333</v>
      </c>
      <c r="AB74" s="305">
        <f>SUM(AB75:AB83)</f>
        <v>42.366936260393814</v>
      </c>
      <c r="AC74" s="304"/>
      <c r="AD74" s="305">
        <f>SUM(AD75:AD83)</f>
        <v>49.49281077517206</v>
      </c>
      <c r="AE74" s="305">
        <f>SUM(AE75:AE83)</f>
        <v>44.778366244085234</v>
      </c>
      <c r="AF74" s="305">
        <f>SUM(AF75:AF83)</f>
        <v>36.887092558857809</v>
      </c>
      <c r="AG74" s="304"/>
      <c r="AH74" s="305">
        <f>SUM(AH75:AH83)</f>
        <v>36.761283520736768</v>
      </c>
      <c r="AI74" s="305">
        <f>SUM(AI75:AI83)</f>
        <v>34.37950481034634</v>
      </c>
      <c r="AJ74" s="305">
        <f>SUM(AJ75:AJ83)</f>
        <v>24.989829174611547</v>
      </c>
      <c r="AK74" s="304"/>
      <c r="AL74" s="305">
        <f>SUM(AL75:AL83)</f>
        <v>9.6105119810065265</v>
      </c>
      <c r="AM74" s="305">
        <f>SUM(AM75:AM83)</f>
        <v>9.7231505695069398</v>
      </c>
      <c r="AN74" s="305">
        <f>SUM(AN75:AN83)</f>
        <v>7.4268441778450534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40.615287169640943</v>
      </c>
      <c r="C75" s="305">
        <f t="shared" ref="C75:C83" si="77">SUM(G75,K75,O75,S75,W75,AA75,AE75,AI75,AM75)</f>
        <v>38.277046398988041</v>
      </c>
      <c r="D75" s="305">
        <f t="shared" ref="D75:D83" si="78">SUM(H75,L75,P75,T75,X75,AB75,AF75,AJ75,AN75)</f>
        <v>41.614366148183286</v>
      </c>
      <c r="E75" s="304"/>
      <c r="F75" s="304">
        <v>0.75200406386903496</v>
      </c>
      <c r="G75" s="304">
        <v>0.85860315726353598</v>
      </c>
      <c r="H75" s="304">
        <v>1.1704601829454682</v>
      </c>
      <c r="I75" s="304"/>
      <c r="J75" s="304">
        <v>5.2591467958799667</v>
      </c>
      <c r="K75" s="304">
        <v>5.8421333792156602</v>
      </c>
      <c r="L75" s="304">
        <v>7.8508084225746364</v>
      </c>
      <c r="M75" s="304"/>
      <c r="N75" s="304">
        <v>12.632133967769157</v>
      </c>
      <c r="O75" s="304">
        <v>12.103710428224256</v>
      </c>
      <c r="P75" s="304">
        <v>14.135240362803179</v>
      </c>
      <c r="Q75" s="304"/>
      <c r="R75" s="304">
        <v>1.3171860150000632</v>
      </c>
      <c r="S75" s="304">
        <v>1.1807643296285222</v>
      </c>
      <c r="T75" s="304">
        <v>1.3237766340996779</v>
      </c>
      <c r="U75" s="304"/>
      <c r="V75" s="304">
        <v>3.3624717835962699</v>
      </c>
      <c r="W75" s="304">
        <v>3.2485596291699075</v>
      </c>
      <c r="X75" s="304">
        <v>3.90324132555453</v>
      </c>
      <c r="Y75" s="304"/>
      <c r="Z75" s="304">
        <v>7.1738251846143939</v>
      </c>
      <c r="AA75" s="304">
        <v>6.0527703616517865</v>
      </c>
      <c r="AB75" s="304">
        <v>5.8314934239137743</v>
      </c>
      <c r="AC75" s="304"/>
      <c r="AD75" s="304">
        <v>5.28418294364874</v>
      </c>
      <c r="AE75" s="304">
        <v>4.4140692588792056</v>
      </c>
      <c r="AF75" s="304">
        <v>3.6441924012348177</v>
      </c>
      <c r="AG75" s="304"/>
      <c r="AH75" s="304">
        <v>3.8424682254587248</v>
      </c>
      <c r="AI75" s="304">
        <v>3.4467231931755204</v>
      </c>
      <c r="AJ75" s="304">
        <v>2.7760356433188611</v>
      </c>
      <c r="AK75" s="304"/>
      <c r="AL75" s="304">
        <v>0.99186818980459324</v>
      </c>
      <c r="AM75" s="304">
        <v>1.1297126617796491</v>
      </c>
      <c r="AN75" s="304">
        <v>0.97911775173834192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75.577600745059371</v>
      </c>
      <c r="C76" s="305">
        <f t="shared" si="77"/>
        <v>83.347948976516221</v>
      </c>
      <c r="D76" s="305">
        <f>SUM(H76,L76,P76,T76,X76,AB76,AF76,AJ76,AN76)</f>
        <v>92.460788183329427</v>
      </c>
      <c r="E76" s="304"/>
      <c r="F76" s="304">
        <v>2.6567476116535307</v>
      </c>
      <c r="G76" s="304">
        <v>3.3448428757962567</v>
      </c>
      <c r="H76" s="304">
        <v>4.2483941840298405</v>
      </c>
      <c r="I76" s="304"/>
      <c r="J76" s="304">
        <v>17.118767098173166</v>
      </c>
      <c r="K76" s="304">
        <v>21.613479106611898</v>
      </c>
      <c r="L76" s="304">
        <v>28.21179449782246</v>
      </c>
      <c r="M76" s="304"/>
      <c r="N76" s="304">
        <v>29.578855076523865</v>
      </c>
      <c r="O76" s="304">
        <v>31.596667841670659</v>
      </c>
      <c r="P76" s="304">
        <v>34.090092710552533</v>
      </c>
      <c r="Q76" s="304"/>
      <c r="R76" s="304">
        <v>2.36307716492187</v>
      </c>
      <c r="S76" s="304">
        <v>2.5770385624722381</v>
      </c>
      <c r="T76" s="304">
        <v>3.0485248895435029</v>
      </c>
      <c r="U76" s="304"/>
      <c r="V76" s="304">
        <v>4.5913069671951812</v>
      </c>
      <c r="W76" s="304">
        <v>4.8180499061676443</v>
      </c>
      <c r="X76" s="304">
        <v>5.4920167807163107</v>
      </c>
      <c r="Y76" s="304"/>
      <c r="Z76" s="304">
        <v>8.1709182627774677</v>
      </c>
      <c r="AA76" s="304">
        <v>8.183805822938881</v>
      </c>
      <c r="AB76" s="304">
        <v>8.0919430276757822</v>
      </c>
      <c r="AC76" s="304"/>
      <c r="AD76" s="304">
        <v>6.2497060882847215</v>
      </c>
      <c r="AE76" s="304">
        <v>6.028509527573835</v>
      </c>
      <c r="AF76" s="304">
        <v>5.4269623351599154</v>
      </c>
      <c r="AG76" s="304"/>
      <c r="AH76" s="304">
        <v>4.0417169312168593</v>
      </c>
      <c r="AI76" s="304">
        <v>3.9931019621049879</v>
      </c>
      <c r="AJ76" s="304">
        <v>2.6732884017028202</v>
      </c>
      <c r="AK76" s="304"/>
      <c r="AL76" s="304">
        <v>0.80650554431271704</v>
      </c>
      <c r="AM76" s="304">
        <v>1.1924533711798246</v>
      </c>
      <c r="AN76" s="304">
        <v>1.1777713561262766</v>
      </c>
    </row>
    <row r="77" spans="1:40" x14ac:dyDescent="0.2">
      <c r="A77" s="13" t="str">
        <f t="shared" si="76"/>
        <v>Associate professional occupations</v>
      </c>
      <c r="B77" s="305">
        <f t="shared" si="79"/>
        <v>48.356745693083219</v>
      </c>
      <c r="C77" s="305">
        <f t="shared" si="77"/>
        <v>47.370083499235221</v>
      </c>
      <c r="D77" s="305">
        <f t="shared" si="78"/>
        <v>50.511075282264379</v>
      </c>
      <c r="E77" s="304"/>
      <c r="F77" s="304">
        <v>0.75410690882260689</v>
      </c>
      <c r="G77" s="304">
        <v>0.88942699524270108</v>
      </c>
      <c r="H77" s="304">
        <v>1.2327005067406551</v>
      </c>
      <c r="I77" s="304"/>
      <c r="J77" s="304">
        <v>7.5057435273571622</v>
      </c>
      <c r="K77" s="304">
        <v>8.8094460200751747</v>
      </c>
      <c r="L77" s="304">
        <v>11.786205311740682</v>
      </c>
      <c r="M77" s="304"/>
      <c r="N77" s="304">
        <v>15.675987451964666</v>
      </c>
      <c r="O77" s="304">
        <v>15.604354169340514</v>
      </c>
      <c r="P77" s="304">
        <v>17.224857582354282</v>
      </c>
      <c r="Q77" s="304"/>
      <c r="R77" s="304">
        <v>2.9992402062444832</v>
      </c>
      <c r="S77" s="304">
        <v>3.1982236639387542</v>
      </c>
      <c r="T77" s="304">
        <v>4.0676609990719692</v>
      </c>
      <c r="U77" s="304"/>
      <c r="V77" s="304">
        <v>3.0735937040066093</v>
      </c>
      <c r="W77" s="304">
        <v>2.9731741661800903</v>
      </c>
      <c r="X77" s="304">
        <v>3.2009782567299405</v>
      </c>
      <c r="Y77" s="304"/>
      <c r="Z77" s="304">
        <v>7.6388975278598892</v>
      </c>
      <c r="AA77" s="304">
        <v>6.6271067477071703</v>
      </c>
      <c r="AB77" s="304">
        <v>5.8728220211429232</v>
      </c>
      <c r="AC77" s="304"/>
      <c r="AD77" s="304">
        <v>5.547566008983746</v>
      </c>
      <c r="AE77" s="304">
        <v>4.4567909637609198</v>
      </c>
      <c r="AF77" s="304">
        <v>3.2966486207823142</v>
      </c>
      <c r="AG77" s="304"/>
      <c r="AH77" s="304">
        <v>4.3306446618827135</v>
      </c>
      <c r="AI77" s="304">
        <v>3.8551969436072597</v>
      </c>
      <c r="AJ77" s="304">
        <v>2.9523117640113767</v>
      </c>
      <c r="AK77" s="304"/>
      <c r="AL77" s="304">
        <v>0.83096569596134673</v>
      </c>
      <c r="AM77" s="304">
        <v>0.95636382938262865</v>
      </c>
      <c r="AN77" s="304">
        <v>0.87689021969024006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41.304413965055524</v>
      </c>
      <c r="C78" s="305">
        <f t="shared" si="77"/>
        <v>41.527833957727921</v>
      </c>
      <c r="D78" s="305">
        <f t="shared" si="78"/>
        <v>38.492510043302929</v>
      </c>
      <c r="E78" s="304"/>
      <c r="F78" s="304">
        <v>0.2031034549808903</v>
      </c>
      <c r="G78" s="304">
        <v>0.27625671822932296</v>
      </c>
      <c r="H78" s="304">
        <v>0.4006487889762973</v>
      </c>
      <c r="I78" s="304"/>
      <c r="J78" s="304">
        <v>2.8335495134966044</v>
      </c>
      <c r="K78" s="304">
        <v>3.8188466353258965</v>
      </c>
      <c r="L78" s="304">
        <v>5.4327049642861702</v>
      </c>
      <c r="M78" s="304"/>
      <c r="N78" s="304">
        <v>8.796224122129745</v>
      </c>
      <c r="O78" s="304">
        <v>10.595210252494093</v>
      </c>
      <c r="P78" s="304">
        <v>13.051558605383248</v>
      </c>
      <c r="Q78" s="304"/>
      <c r="R78" s="304">
        <v>2.927220944916475</v>
      </c>
      <c r="S78" s="304">
        <v>3.359495243338769</v>
      </c>
      <c r="T78" s="304">
        <v>3.9466718040166997</v>
      </c>
      <c r="U78" s="304"/>
      <c r="V78" s="304">
        <v>3.1671207483585526</v>
      </c>
      <c r="W78" s="304">
        <v>3.666108140023717</v>
      </c>
      <c r="X78" s="304">
        <v>4.3556272764957713</v>
      </c>
      <c r="Y78" s="304"/>
      <c r="Z78" s="304">
        <v>7.7411398336952182</v>
      </c>
      <c r="AA78" s="304">
        <v>6.8848633849567751</v>
      </c>
      <c r="AB78" s="304">
        <v>4.892720452445146</v>
      </c>
      <c r="AC78" s="304"/>
      <c r="AD78" s="304">
        <v>9.2200428487866048</v>
      </c>
      <c r="AE78" s="304">
        <v>7.7048275053417887</v>
      </c>
      <c r="AF78" s="304">
        <v>4.3083435053339061</v>
      </c>
      <c r="AG78" s="304"/>
      <c r="AH78" s="304">
        <v>4.8974884335517022</v>
      </c>
      <c r="AI78" s="304">
        <v>3.5115014295344009</v>
      </c>
      <c r="AJ78" s="304">
        <v>0.78951104858125709</v>
      </c>
      <c r="AK78" s="304"/>
      <c r="AL78" s="304">
        <v>1.5185240651397394</v>
      </c>
      <c r="AM78" s="304">
        <v>1.7107246484831609</v>
      </c>
      <c r="AN78" s="304">
        <v>1.3147235977844365</v>
      </c>
    </row>
    <row r="79" spans="1:40" x14ac:dyDescent="0.2">
      <c r="A79" s="13" t="str">
        <f t="shared" si="76"/>
        <v>Skilled trades occupations</v>
      </c>
      <c r="B79" s="305">
        <f t="shared" si="79"/>
        <v>12.195045297784212</v>
      </c>
      <c r="C79" s="305">
        <f t="shared" si="77"/>
        <v>12.566705951871972</v>
      </c>
      <c r="D79" s="305">
        <f t="shared" si="78"/>
        <v>12.581535856088792</v>
      </c>
      <c r="E79" s="304"/>
      <c r="F79" s="304">
        <v>5.1574565618417521E-2</v>
      </c>
      <c r="G79" s="304">
        <v>7.364067303108493E-2</v>
      </c>
      <c r="H79" s="304">
        <v>0.10848650537765273</v>
      </c>
      <c r="I79" s="304"/>
      <c r="J79" s="304">
        <v>0.54996942568510054</v>
      </c>
      <c r="K79" s="304">
        <v>0.72735518384532516</v>
      </c>
      <c r="L79" s="304">
        <v>1.0291033655772266</v>
      </c>
      <c r="M79" s="304"/>
      <c r="N79" s="304">
        <v>1.6575700276388665</v>
      </c>
      <c r="O79" s="304">
        <v>1.8399679279104022</v>
      </c>
      <c r="P79" s="304">
        <v>2.2902836437422573</v>
      </c>
      <c r="Q79" s="304"/>
      <c r="R79" s="304">
        <v>0.71493461223742949</v>
      </c>
      <c r="S79" s="304">
        <v>0.76214223610186171</v>
      </c>
      <c r="T79" s="304">
        <v>0.99493301735281947</v>
      </c>
      <c r="U79" s="304"/>
      <c r="V79" s="304">
        <v>0.77450925402662862</v>
      </c>
      <c r="W79" s="304">
        <v>0.7824105198629715</v>
      </c>
      <c r="X79" s="304">
        <v>0.87055144317163613</v>
      </c>
      <c r="Y79" s="304"/>
      <c r="Z79" s="304">
        <v>3.0901283086441156</v>
      </c>
      <c r="AA79" s="304">
        <v>3.0726614557519434</v>
      </c>
      <c r="AB79" s="304">
        <v>2.7904004058823841</v>
      </c>
      <c r="AC79" s="304"/>
      <c r="AD79" s="304">
        <v>2.9478674409918284</v>
      </c>
      <c r="AE79" s="304">
        <v>2.8205873042002545</v>
      </c>
      <c r="AF79" s="304">
        <v>2.5122181428979204</v>
      </c>
      <c r="AG79" s="304"/>
      <c r="AH79" s="304">
        <v>1.5447793807109058</v>
      </c>
      <c r="AI79" s="304">
        <v>1.3755782452952989</v>
      </c>
      <c r="AJ79" s="304">
        <v>1.0132661402492653</v>
      </c>
      <c r="AK79" s="304"/>
      <c r="AL79" s="304">
        <v>0.86371228223091745</v>
      </c>
      <c r="AM79" s="304">
        <v>1.112362405872829</v>
      </c>
      <c r="AN79" s="304">
        <v>0.97229319183762852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26.419226711622581</v>
      </c>
      <c r="C80" s="305">
        <f t="shared" si="77"/>
        <v>26.366965602307388</v>
      </c>
      <c r="D80" s="305">
        <f t="shared" si="78"/>
        <v>27.458754608924895</v>
      </c>
      <c r="E80" s="304"/>
      <c r="F80" s="304">
        <v>1.6253205579819924E-2</v>
      </c>
      <c r="G80" s="304">
        <v>2.0932335921923444E-2</v>
      </c>
      <c r="H80" s="304">
        <v>3.381375543069521E-2</v>
      </c>
      <c r="I80" s="304"/>
      <c r="J80" s="304">
        <v>1.0349562875484513</v>
      </c>
      <c r="K80" s="304">
        <v>1.3337180728006941</v>
      </c>
      <c r="L80" s="304">
        <v>1.807449587577733</v>
      </c>
      <c r="M80" s="304"/>
      <c r="N80" s="304">
        <v>3.4372657564455795</v>
      </c>
      <c r="O80" s="304">
        <v>4.0968968432993131</v>
      </c>
      <c r="P80" s="304">
        <v>5.5090678583744346</v>
      </c>
      <c r="Q80" s="304"/>
      <c r="R80" s="304">
        <v>2.2757031474436964</v>
      </c>
      <c r="S80" s="304">
        <v>2.591715900816602</v>
      </c>
      <c r="T80" s="304">
        <v>3.4056896140180171</v>
      </c>
      <c r="U80" s="304"/>
      <c r="V80" s="304">
        <v>1.6107134730925128</v>
      </c>
      <c r="W80" s="304">
        <v>1.8199792908448664</v>
      </c>
      <c r="X80" s="304">
        <v>2.6398812143814259</v>
      </c>
      <c r="Y80" s="304"/>
      <c r="Z80" s="304">
        <v>7.1151539562277337</v>
      </c>
      <c r="AA80" s="304">
        <v>6.5959033300792953</v>
      </c>
      <c r="AB80" s="304">
        <v>6.4541138806163705</v>
      </c>
      <c r="AC80" s="304"/>
      <c r="AD80" s="304">
        <v>6.3010934887671892</v>
      </c>
      <c r="AE80" s="304">
        <v>5.1772112115055968</v>
      </c>
      <c r="AF80" s="304">
        <v>3.9386625182254074</v>
      </c>
      <c r="AG80" s="304"/>
      <c r="AH80" s="304">
        <v>3.8676769673810334</v>
      </c>
      <c r="AI80" s="304">
        <v>3.981316759070415</v>
      </c>
      <c r="AJ80" s="304">
        <v>3.1446521765179449</v>
      </c>
      <c r="AK80" s="304"/>
      <c r="AL80" s="304">
        <v>0.76041042913656443</v>
      </c>
      <c r="AM80" s="304">
        <v>0.74929185796868669</v>
      </c>
      <c r="AN80" s="304">
        <v>0.52542400378287146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14.399251101197013</v>
      </c>
      <c r="C81" s="305">
        <f t="shared" si="77"/>
        <v>14.958591909018592</v>
      </c>
      <c r="D81" s="305">
        <f t="shared" si="78"/>
        <v>15.314712276511047</v>
      </c>
      <c r="E81" s="304"/>
      <c r="F81" s="304">
        <v>9.1984164487229084E-2</v>
      </c>
      <c r="G81" s="304">
        <v>0.11982616612170931</v>
      </c>
      <c r="H81" s="304">
        <v>0.16441732078995977</v>
      </c>
      <c r="I81" s="304"/>
      <c r="J81" s="304">
        <v>0.7443777535837186</v>
      </c>
      <c r="K81" s="304">
        <v>0.96764005713972945</v>
      </c>
      <c r="L81" s="304">
        <v>1.372164725769937</v>
      </c>
      <c r="M81" s="304"/>
      <c r="N81" s="304">
        <v>2.6996130176669517</v>
      </c>
      <c r="O81" s="304">
        <v>3.0205997847356949</v>
      </c>
      <c r="P81" s="304">
        <v>3.7718097085284836</v>
      </c>
      <c r="Q81" s="304"/>
      <c r="R81" s="304">
        <v>0.74532011033465462</v>
      </c>
      <c r="S81" s="304">
        <v>0.83714758155539515</v>
      </c>
      <c r="T81" s="304">
        <v>1.0923901404498011</v>
      </c>
      <c r="U81" s="304"/>
      <c r="V81" s="304">
        <v>1.021947439534528</v>
      </c>
      <c r="W81" s="304">
        <v>1.2140683532944827</v>
      </c>
      <c r="X81" s="304">
        <v>1.4630590394859435</v>
      </c>
      <c r="Y81" s="304"/>
      <c r="Z81" s="304">
        <v>3.2490486392774423</v>
      </c>
      <c r="AA81" s="304">
        <v>3.2620168882521456</v>
      </c>
      <c r="AB81" s="304">
        <v>3.0109376760594047</v>
      </c>
      <c r="AC81" s="304"/>
      <c r="AD81" s="304">
        <v>3.5383825531177791</v>
      </c>
      <c r="AE81" s="304">
        <v>3.4318602358447641</v>
      </c>
      <c r="AF81" s="304">
        <v>2.9186716829491299</v>
      </c>
      <c r="AG81" s="304"/>
      <c r="AH81" s="304">
        <v>1.786168100580477</v>
      </c>
      <c r="AI81" s="304">
        <v>1.5092236005400574</v>
      </c>
      <c r="AJ81" s="304">
        <v>1.043500841387023</v>
      </c>
      <c r="AK81" s="304"/>
      <c r="AL81" s="304">
        <v>0.52240932261423134</v>
      </c>
      <c r="AM81" s="304">
        <v>0.59620924153461285</v>
      </c>
      <c r="AN81" s="304">
        <v>0.47776114109136603</v>
      </c>
    </row>
    <row r="82" spans="1:40" x14ac:dyDescent="0.2">
      <c r="A82" s="13" t="str">
        <f t="shared" si="76"/>
        <v>Process, plant and machine operatives</v>
      </c>
      <c r="B82" s="305">
        <f t="shared" si="79"/>
        <v>6.8249576482068344</v>
      </c>
      <c r="C82" s="305">
        <f t="shared" si="77"/>
        <v>6.9565726464610691</v>
      </c>
      <c r="D82" s="305">
        <f t="shared" si="78"/>
        <v>6.3718825210678904</v>
      </c>
      <c r="E82" s="304"/>
      <c r="F82" s="304">
        <v>1.2155404997470892E-2</v>
      </c>
      <c r="G82" s="304">
        <v>1.6070331479639186E-2</v>
      </c>
      <c r="H82" s="304">
        <v>2.0515324674813765E-2</v>
      </c>
      <c r="I82" s="304"/>
      <c r="J82" s="304">
        <v>0.16636905114816355</v>
      </c>
      <c r="K82" s="304">
        <v>0.2032783252738678</v>
      </c>
      <c r="L82" s="304">
        <v>0.26957587590255511</v>
      </c>
      <c r="M82" s="304"/>
      <c r="N82" s="304">
        <v>0.42875773329114047</v>
      </c>
      <c r="O82" s="304">
        <v>0.48398422204901193</v>
      </c>
      <c r="P82" s="304">
        <v>0.56028553662648373</v>
      </c>
      <c r="Q82" s="304"/>
      <c r="R82" s="304">
        <v>0.22895533585498884</v>
      </c>
      <c r="S82" s="304">
        <v>0.23083520272658287</v>
      </c>
      <c r="T82" s="304">
        <v>0.31023604046462239</v>
      </c>
      <c r="U82" s="304"/>
      <c r="V82" s="304">
        <v>0.19204379151658779</v>
      </c>
      <c r="W82" s="304">
        <v>0.20911822468573421</v>
      </c>
      <c r="X82" s="304">
        <v>0.2483629209722327</v>
      </c>
      <c r="Y82" s="304"/>
      <c r="Z82" s="304">
        <v>1.7276743725057719</v>
      </c>
      <c r="AA82" s="304">
        <v>1.9156585218188189</v>
      </c>
      <c r="AB82" s="304">
        <v>2.1917011190753497</v>
      </c>
      <c r="AC82" s="304"/>
      <c r="AD82" s="304">
        <v>1.6200256051585327</v>
      </c>
      <c r="AE82" s="304">
        <v>1.6246731863026993</v>
      </c>
      <c r="AF82" s="304">
        <v>1.5275573345388851</v>
      </c>
      <c r="AG82" s="304"/>
      <c r="AH82" s="304">
        <v>1.4680945652920223</v>
      </c>
      <c r="AI82" s="304">
        <v>1.2110131075139803</v>
      </c>
      <c r="AJ82" s="304">
        <v>0.72040475352385525</v>
      </c>
      <c r="AK82" s="304"/>
      <c r="AL82" s="304">
        <v>0.98088178844215668</v>
      </c>
      <c r="AM82" s="304">
        <v>1.0619415246107342</v>
      </c>
      <c r="AN82" s="304">
        <v>0.52324361528909236</v>
      </c>
    </row>
    <row r="83" spans="1:40" x14ac:dyDescent="0.2">
      <c r="A83" s="39" t="str">
        <f t="shared" si="76"/>
        <v>Elementary occupations</v>
      </c>
      <c r="B83" s="307">
        <f t="shared" si="79"/>
        <v>29.60347166835038</v>
      </c>
      <c r="C83" s="307">
        <f t="shared" si="77"/>
        <v>29.432251057873739</v>
      </c>
      <c r="D83" s="307">
        <f t="shared" si="78"/>
        <v>28.778375080327287</v>
      </c>
      <c r="E83" s="307"/>
      <c r="F83" s="307">
        <v>3.5244924462743424E-2</v>
      </c>
      <c r="G83" s="307">
        <v>4.6246639934222546E-2</v>
      </c>
      <c r="H83" s="307">
        <v>7.1949875792580179E-2</v>
      </c>
      <c r="I83" s="307"/>
      <c r="J83" s="307">
        <v>0.58024416594123329</v>
      </c>
      <c r="K83" s="307">
        <v>0.78940561120439379</v>
      </c>
      <c r="L83" s="307">
        <v>1.1831395158068865</v>
      </c>
      <c r="M83" s="307"/>
      <c r="N83" s="307">
        <v>1.7736081900003444</v>
      </c>
      <c r="O83" s="307">
        <v>2.03247386977753</v>
      </c>
      <c r="P83" s="307">
        <v>2.6724097006973992</v>
      </c>
      <c r="Q83" s="307"/>
      <c r="R83" s="307">
        <v>0.99105744817227837</v>
      </c>
      <c r="S83" s="307">
        <v>1.070138619854835</v>
      </c>
      <c r="T83" s="307">
        <v>1.3339740213629756</v>
      </c>
      <c r="U83" s="307"/>
      <c r="V83" s="307">
        <v>0.47383361059346596</v>
      </c>
      <c r="W83" s="307">
        <v>0.43421939610985022</v>
      </c>
      <c r="X83" s="307">
        <v>0.51578398952530846</v>
      </c>
      <c r="Y83" s="307"/>
      <c r="Z83" s="307">
        <v>3.6480586137208046</v>
      </c>
      <c r="AA83" s="307">
        <v>3.2299892721175065</v>
      </c>
      <c r="AB83" s="307">
        <v>3.2308042535826842</v>
      </c>
      <c r="AC83" s="307"/>
      <c r="AD83" s="307">
        <v>8.7839437974329204</v>
      </c>
      <c r="AE83" s="307">
        <v>9.1198370506761659</v>
      </c>
      <c r="AF83" s="307">
        <v>9.3138360177355111</v>
      </c>
      <c r="AG83" s="307"/>
      <c r="AH83" s="307">
        <v>10.982246254662327</v>
      </c>
      <c r="AI83" s="307">
        <v>11.495849569504422</v>
      </c>
      <c r="AJ83" s="307">
        <v>9.8768584053191439</v>
      </c>
      <c r="AK83" s="307"/>
      <c r="AL83" s="307">
        <v>2.3352346633642598</v>
      </c>
      <c r="AM83" s="307">
        <v>1.2140910286948137</v>
      </c>
      <c r="AN83" s="307">
        <v>0.57961930050479904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Derbyshire and Nottinghamshire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275.65500000000031</v>
      </c>
      <c r="C92" s="305">
        <f>SUM(C93:C101)</f>
        <v>284.71600000000029</v>
      </c>
      <c r="D92" s="305">
        <f>SUM(D93:D101)</f>
        <v>296.63000000000011</v>
      </c>
      <c r="E92" s="304"/>
      <c r="F92" s="305">
        <f>SUM(F93:F101)</f>
        <v>7.2488370636243298</v>
      </c>
      <c r="G92" s="305">
        <f>SUM(G93:G101)</f>
        <v>8.6083020864950868</v>
      </c>
      <c r="H92" s="305">
        <f>SUM(H93:H101)</f>
        <v>10.716217659850759</v>
      </c>
      <c r="I92" s="304"/>
      <c r="J92" s="305">
        <f>SUM(J93:J101)</f>
        <v>41.963817575847116</v>
      </c>
      <c r="K92" s="305">
        <f>SUM(K93:K101)</f>
        <v>49.160972389465229</v>
      </c>
      <c r="L92" s="305">
        <f>SUM(L93:L101)</f>
        <v>60.277564848705673</v>
      </c>
      <c r="M92" s="304"/>
      <c r="N92" s="305">
        <f>SUM(N93:N101)</f>
        <v>65.079389242812752</v>
      </c>
      <c r="O92" s="305">
        <f>SUM(O93:O101)</f>
        <v>72.605941306359398</v>
      </c>
      <c r="P92" s="305">
        <f>SUM(P93:P101)</f>
        <v>86.533085292297386</v>
      </c>
      <c r="Q92" s="304"/>
      <c r="R92" s="305">
        <f>SUM(R93:R101)</f>
        <v>25.108398638942969</v>
      </c>
      <c r="S92" s="305">
        <f>SUM(S93:S101)</f>
        <v>23.11193262960489</v>
      </c>
      <c r="T92" s="305">
        <f>SUM(T93:T101)</f>
        <v>21.261363465022637</v>
      </c>
      <c r="U92" s="304"/>
      <c r="V92" s="305">
        <f>SUM(V93:V101)</f>
        <v>12.417907716856821</v>
      </c>
      <c r="W92" s="305">
        <f>SUM(W93:W101)</f>
        <v>13.190774272154057</v>
      </c>
      <c r="X92" s="305">
        <f>SUM(X93:X101)</f>
        <v>14.737425611639649</v>
      </c>
      <c r="Y92" s="304"/>
      <c r="Z92" s="305">
        <f>SUM(Z93:Z101)</f>
        <v>61.076011460881332</v>
      </c>
      <c r="AA92" s="305">
        <f>SUM(AA93:AA101)</f>
        <v>63.819427793675942</v>
      </c>
      <c r="AB92" s="305">
        <f>SUM(AB93:AB101)</f>
        <v>66.145999183751357</v>
      </c>
      <c r="AC92" s="304"/>
      <c r="AD92" s="305">
        <f>SUM(AD93:AD101)</f>
        <v>45.190507481994146</v>
      </c>
      <c r="AE92" s="305">
        <f>SUM(AE93:AE101)</f>
        <v>40.538584922846525</v>
      </c>
      <c r="AF92" s="305">
        <f>SUM(AF93:AF101)</f>
        <v>28.688605558639772</v>
      </c>
      <c r="AG92" s="304"/>
      <c r="AH92" s="305">
        <f>SUM(AH93:AH101)</f>
        <v>15.212325131523134</v>
      </c>
      <c r="AI92" s="305">
        <f>SUM(AI93:AI101)</f>
        <v>11.315684239651619</v>
      </c>
      <c r="AJ92" s="305">
        <f>SUM(AJ93:AJ101)</f>
        <v>6.1134010119292084</v>
      </c>
      <c r="AK92" s="304"/>
      <c r="AL92" s="305">
        <f>SUM(AL93:AL101)</f>
        <v>2.357805687517776</v>
      </c>
      <c r="AM92" s="305">
        <f>SUM(AM93:AM101)</f>
        <v>2.364380359747503</v>
      </c>
      <c r="AN92" s="305">
        <f>SUM(AN93:AN101)</f>
        <v>2.1563373681636535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12.929316607568582</v>
      </c>
      <c r="C93" s="305">
        <f t="shared" ref="C93:D93" si="81">SUM(G93,K93,O93,S93,W93,AA93,AE93,AI93,AM93)</f>
        <v>12.57471769949858</v>
      </c>
      <c r="D93" s="305">
        <f t="shared" si="81"/>
        <v>14.088184496925988</v>
      </c>
      <c r="E93" s="304"/>
      <c r="F93" s="304">
        <v>0.21729222999635098</v>
      </c>
      <c r="G93" s="304">
        <v>0.25903910105959232</v>
      </c>
      <c r="H93" s="304">
        <v>0.34858851937123159</v>
      </c>
      <c r="I93" s="304"/>
      <c r="J93" s="304">
        <v>2.2625599624155837</v>
      </c>
      <c r="K93" s="304">
        <v>2.4767307585225939</v>
      </c>
      <c r="L93" s="304">
        <v>3.0765705011430247</v>
      </c>
      <c r="M93" s="304"/>
      <c r="N93" s="304">
        <v>3.9372481558859951</v>
      </c>
      <c r="O93" s="304">
        <v>4.0390422265491797</v>
      </c>
      <c r="P93" s="304">
        <v>4.9083314048153444</v>
      </c>
      <c r="Q93" s="304"/>
      <c r="R93" s="304">
        <v>2.204049608284032</v>
      </c>
      <c r="S93" s="304">
        <v>2.1078353668520653</v>
      </c>
      <c r="T93" s="304">
        <v>2.3412078392000555</v>
      </c>
      <c r="U93" s="304"/>
      <c r="V93" s="304">
        <v>0.53133200895048016</v>
      </c>
      <c r="W93" s="304">
        <v>0.45600864390451512</v>
      </c>
      <c r="X93" s="304">
        <v>0.46784005372873094</v>
      </c>
      <c r="Y93" s="304"/>
      <c r="Z93" s="304">
        <v>2.194105654169892</v>
      </c>
      <c r="AA93" s="304">
        <v>1.9022876463425209</v>
      </c>
      <c r="AB93" s="304">
        <v>1.868729197856702</v>
      </c>
      <c r="AC93" s="304"/>
      <c r="AD93" s="304">
        <v>0.99159347225760319</v>
      </c>
      <c r="AE93" s="304">
        <v>0.81521201791677267</v>
      </c>
      <c r="AF93" s="304">
        <v>0.65658143488566656</v>
      </c>
      <c r="AG93" s="304"/>
      <c r="AH93" s="304">
        <v>0.41234887388029162</v>
      </c>
      <c r="AI93" s="304">
        <v>0.30507327492362368</v>
      </c>
      <c r="AJ93" s="304">
        <v>0.18349160668425513</v>
      </c>
      <c r="AK93" s="304"/>
      <c r="AL93" s="304">
        <v>0.17878664172835262</v>
      </c>
      <c r="AM93" s="304">
        <v>0.21348866342771716</v>
      </c>
      <c r="AN93" s="304">
        <v>0.23684393924097952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95.260369916434612</v>
      </c>
      <c r="C94" s="305">
        <f t="shared" ref="C94:C101" si="83">SUM(G94,K94,O94,S94,W94,AA94,AE94,AI94,AM94)</f>
        <v>95.368820365744469</v>
      </c>
      <c r="D94" s="305">
        <f t="shared" ref="D94:D101" si="84">SUM(H94,L94,P94,T94,X94,AB94,AF94,AJ94,AN94)</f>
        <v>102.41833597526102</v>
      </c>
      <c r="E94" s="305"/>
      <c r="F94" s="304">
        <v>6.4933722539783538</v>
      </c>
      <c r="G94" s="304">
        <v>7.5919395363828714</v>
      </c>
      <c r="H94" s="304">
        <v>9.2729091567400062</v>
      </c>
      <c r="I94" s="304"/>
      <c r="J94" s="304">
        <v>30.439601499677185</v>
      </c>
      <c r="K94" s="304">
        <v>33.683011433826252</v>
      </c>
      <c r="L94" s="304">
        <v>39.472122569762476</v>
      </c>
      <c r="M94" s="304"/>
      <c r="N94" s="304">
        <v>34.077833845599386</v>
      </c>
      <c r="O94" s="304">
        <v>33.717970210192668</v>
      </c>
      <c r="P94" s="304">
        <v>36.843125411291595</v>
      </c>
      <c r="Q94" s="304"/>
      <c r="R94" s="304">
        <v>6.9144144365177374</v>
      </c>
      <c r="S94" s="304">
        <v>3.7309096380754685</v>
      </c>
      <c r="T94" s="304">
        <v>1.7837249031138054</v>
      </c>
      <c r="U94" s="304"/>
      <c r="V94" s="304">
        <v>2.3145501765271357</v>
      </c>
      <c r="W94" s="304">
        <v>2.3763734279241691</v>
      </c>
      <c r="X94" s="304">
        <v>2.6359137700750681</v>
      </c>
      <c r="Y94" s="304"/>
      <c r="Z94" s="304">
        <v>7.1904591470222474</v>
      </c>
      <c r="AA94" s="304">
        <v>6.9676792054810104</v>
      </c>
      <c r="AB94" s="304">
        <v>7.069387221683372</v>
      </c>
      <c r="AC94" s="304"/>
      <c r="AD94" s="304">
        <v>4.7233247386835018</v>
      </c>
      <c r="AE94" s="304">
        <v>4.0708225211014355</v>
      </c>
      <c r="AF94" s="304">
        <v>3.0719702786093279</v>
      </c>
      <c r="AG94" s="304"/>
      <c r="AH94" s="304">
        <v>2.8019637864228821</v>
      </c>
      <c r="AI94" s="304">
        <v>2.854936179164214</v>
      </c>
      <c r="AJ94" s="304">
        <v>1.9400895149101465</v>
      </c>
      <c r="AK94" s="304"/>
      <c r="AL94" s="304">
        <v>0.30485003200618821</v>
      </c>
      <c r="AM94" s="304">
        <v>0.37517821359638259</v>
      </c>
      <c r="AN94" s="304">
        <v>0.32909314907522969</v>
      </c>
    </row>
    <row r="95" spans="1:40" x14ac:dyDescent="0.2">
      <c r="A95" s="13" t="str">
        <f t="shared" si="80"/>
        <v>Associate professional occupations</v>
      </c>
      <c r="B95" s="305">
        <f t="shared" si="82"/>
        <v>41.502052080639025</v>
      </c>
      <c r="C95" s="305">
        <f t="shared" si="83"/>
        <v>50.82750643824172</v>
      </c>
      <c r="D95" s="305">
        <f t="shared" si="84"/>
        <v>56.860728453261807</v>
      </c>
      <c r="E95" s="305"/>
      <c r="F95" s="304">
        <v>0.31183558086654251</v>
      </c>
      <c r="G95" s="304">
        <v>0.44594786726566171</v>
      </c>
      <c r="H95" s="304">
        <v>0.67555000977406177</v>
      </c>
      <c r="I95" s="304"/>
      <c r="J95" s="304">
        <v>4.478926066540752</v>
      </c>
      <c r="K95" s="304">
        <v>6.428958641194769</v>
      </c>
      <c r="L95" s="304">
        <v>8.9479799610244193</v>
      </c>
      <c r="M95" s="304"/>
      <c r="N95" s="304">
        <v>11.601679919198805</v>
      </c>
      <c r="O95" s="304">
        <v>16.048532070967774</v>
      </c>
      <c r="P95" s="304">
        <v>21.514549500989972</v>
      </c>
      <c r="Q95" s="304"/>
      <c r="R95" s="304">
        <v>4.7977058462103761</v>
      </c>
      <c r="S95" s="304">
        <v>5.1696420235374347</v>
      </c>
      <c r="T95" s="304">
        <v>4.1180773095773011</v>
      </c>
      <c r="U95" s="304"/>
      <c r="V95" s="304">
        <v>2.1966491992990291</v>
      </c>
      <c r="W95" s="304">
        <v>2.3797239312630531</v>
      </c>
      <c r="X95" s="304">
        <v>2.7339395400347248</v>
      </c>
      <c r="Y95" s="304"/>
      <c r="Z95" s="304">
        <v>9.0023848506431499</v>
      </c>
      <c r="AA95" s="304">
        <v>10.958220828982824</v>
      </c>
      <c r="AB95" s="304">
        <v>11.93879963363212</v>
      </c>
      <c r="AC95" s="304"/>
      <c r="AD95" s="304">
        <v>6.1507845454401675</v>
      </c>
      <c r="AE95" s="304">
        <v>6.4794780247218675</v>
      </c>
      <c r="AF95" s="304">
        <v>4.9603584798001732</v>
      </c>
      <c r="AG95" s="304"/>
      <c r="AH95" s="304">
        <v>2.6411931373151618</v>
      </c>
      <c r="AI95" s="304">
        <v>2.5728307070210641</v>
      </c>
      <c r="AJ95" s="304">
        <v>1.7239688456228157</v>
      </c>
      <c r="AK95" s="304"/>
      <c r="AL95" s="304">
        <v>0.32089293512503736</v>
      </c>
      <c r="AM95" s="304">
        <v>0.34417234328726687</v>
      </c>
      <c r="AN95" s="304">
        <v>0.24750517280621945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24.240853102553896</v>
      </c>
      <c r="C96" s="305">
        <f t="shared" si="83"/>
        <v>22.80946080483875</v>
      </c>
      <c r="D96" s="305">
        <f t="shared" si="84"/>
        <v>17.114270750243527</v>
      </c>
      <c r="E96" s="305"/>
      <c r="F96" s="304">
        <v>0.12851400140777861</v>
      </c>
      <c r="G96" s="304">
        <v>0.17113827155355385</v>
      </c>
      <c r="H96" s="304">
        <v>0.22789713235719156</v>
      </c>
      <c r="I96" s="304"/>
      <c r="J96" s="304">
        <v>1.5565269929907213</v>
      </c>
      <c r="K96" s="304">
        <v>2.0859114069711606</v>
      </c>
      <c r="L96" s="304">
        <v>2.3834385674074126</v>
      </c>
      <c r="M96" s="304"/>
      <c r="N96" s="304">
        <v>4.4326291118817025</v>
      </c>
      <c r="O96" s="304">
        <v>5.2211778637283617</v>
      </c>
      <c r="P96" s="304">
        <v>5.5188069763069185</v>
      </c>
      <c r="Q96" s="304"/>
      <c r="R96" s="304">
        <v>2.6128355054997945</v>
      </c>
      <c r="S96" s="304">
        <v>3.0648060743377186</v>
      </c>
      <c r="T96" s="304">
        <v>3.2490584245024068</v>
      </c>
      <c r="U96" s="304"/>
      <c r="V96" s="304">
        <v>1.7250564987379839</v>
      </c>
      <c r="W96" s="304">
        <v>1.8355743453623552</v>
      </c>
      <c r="X96" s="304">
        <v>1.7758421709669192</v>
      </c>
      <c r="Y96" s="304"/>
      <c r="Z96" s="304">
        <v>5.5327199897872523</v>
      </c>
      <c r="AA96" s="304">
        <v>5.2821819758189754</v>
      </c>
      <c r="AB96" s="304">
        <v>2.862821547883351</v>
      </c>
      <c r="AC96" s="304"/>
      <c r="AD96" s="304">
        <v>5.160805975712516</v>
      </c>
      <c r="AE96" s="304">
        <v>3.776046591543345</v>
      </c>
      <c r="AF96" s="304">
        <v>0.93934708672826861</v>
      </c>
      <c r="AG96" s="304"/>
      <c r="AH96" s="304">
        <v>2.8458438712170193</v>
      </c>
      <c r="AI96" s="304">
        <v>1.2400286085149439</v>
      </c>
      <c r="AJ96" s="304">
        <v>0.12348018972691435</v>
      </c>
      <c r="AK96" s="304"/>
      <c r="AL96" s="304">
        <v>0.24592115531912453</v>
      </c>
      <c r="AM96" s="304">
        <v>0.13259566700833553</v>
      </c>
      <c r="AN96" s="304">
        <v>3.3578654364144402E-2</v>
      </c>
    </row>
    <row r="97" spans="1:40" x14ac:dyDescent="0.2">
      <c r="A97" s="13" t="str">
        <f t="shared" si="80"/>
        <v>Skilled trades occupations</v>
      </c>
      <c r="B97" s="305">
        <f t="shared" si="82"/>
        <v>2.4761315876383896</v>
      </c>
      <c r="C97" s="305">
        <f t="shared" si="83"/>
        <v>2.3142397858890407</v>
      </c>
      <c r="D97" s="305">
        <f t="shared" si="84"/>
        <v>1.8993002920371989</v>
      </c>
      <c r="E97" s="304"/>
      <c r="F97" s="304">
        <v>1.9917845469798988E-2</v>
      </c>
      <c r="G97" s="304">
        <v>2.8330751307953754E-2</v>
      </c>
      <c r="H97" s="304">
        <v>3.6747550275475126E-2</v>
      </c>
      <c r="I97" s="304"/>
      <c r="J97" s="304">
        <v>5.2214881393461351E-2</v>
      </c>
      <c r="K97" s="304">
        <v>7.2110456050260993E-2</v>
      </c>
      <c r="L97" s="304">
        <v>0.10309997074091443</v>
      </c>
      <c r="M97" s="304"/>
      <c r="N97" s="304">
        <v>0.23438951071013678</v>
      </c>
      <c r="O97" s="304">
        <v>0.29514995033730768</v>
      </c>
      <c r="P97" s="304">
        <v>0.37083521339554665</v>
      </c>
      <c r="Q97" s="304"/>
      <c r="R97" s="304">
        <v>0.15030768889810617</v>
      </c>
      <c r="S97" s="304">
        <v>0.16613041233125761</v>
      </c>
      <c r="T97" s="304">
        <v>0.194527038314423</v>
      </c>
      <c r="U97" s="304"/>
      <c r="V97" s="304">
        <v>0.11702439071044168</v>
      </c>
      <c r="W97" s="304">
        <v>0.13464210397618781</v>
      </c>
      <c r="X97" s="304">
        <v>0.16051368602436766</v>
      </c>
      <c r="Y97" s="304"/>
      <c r="Z97" s="304">
        <v>0.55592973986925143</v>
      </c>
      <c r="AA97" s="304">
        <v>0.49450077972005024</v>
      </c>
      <c r="AB97" s="304">
        <v>0.38344763146753585</v>
      </c>
      <c r="AC97" s="304"/>
      <c r="AD97" s="304">
        <v>0.88071210060115823</v>
      </c>
      <c r="AE97" s="304">
        <v>0.74373330961704098</v>
      </c>
      <c r="AF97" s="304">
        <v>0.37528901614949139</v>
      </c>
      <c r="AG97" s="304"/>
      <c r="AH97" s="304">
        <v>0.37238716985422365</v>
      </c>
      <c r="AI97" s="304">
        <v>0.29529535421078673</v>
      </c>
      <c r="AJ97" s="304">
        <v>0.22038782511844571</v>
      </c>
      <c r="AK97" s="304"/>
      <c r="AL97" s="304">
        <v>9.3248260131810617E-2</v>
      </c>
      <c r="AM97" s="304">
        <v>8.4346668338194694E-2</v>
      </c>
      <c r="AN97" s="304">
        <v>5.4452360550998918E-2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84.275844576301793</v>
      </c>
      <c r="C98" s="305">
        <f t="shared" si="83"/>
        <v>86.949484781637423</v>
      </c>
      <c r="D98" s="305">
        <f t="shared" si="84"/>
        <v>92.291142099019481</v>
      </c>
      <c r="E98" s="304"/>
      <c r="F98" s="304">
        <v>4.8011315720312468E-2</v>
      </c>
      <c r="G98" s="304">
        <v>7.2639788478431555E-2</v>
      </c>
      <c r="H98" s="304">
        <v>0.10695044644323701</v>
      </c>
      <c r="I98" s="304"/>
      <c r="J98" s="304">
        <v>2.7765382767177007</v>
      </c>
      <c r="K98" s="304">
        <v>3.9038197577828715</v>
      </c>
      <c r="L98" s="304">
        <v>5.6502848746763155</v>
      </c>
      <c r="M98" s="304"/>
      <c r="N98" s="304">
        <v>9.569006195761478</v>
      </c>
      <c r="O98" s="304">
        <v>11.934354969330613</v>
      </c>
      <c r="P98" s="304">
        <v>15.831526924055028</v>
      </c>
      <c r="Q98" s="304"/>
      <c r="R98" s="304">
        <v>7.5642171772876408</v>
      </c>
      <c r="S98" s="304">
        <v>7.7631331335341756</v>
      </c>
      <c r="T98" s="304">
        <v>8.0971852700089553</v>
      </c>
      <c r="U98" s="304"/>
      <c r="V98" s="304">
        <v>4.8537813889107531</v>
      </c>
      <c r="W98" s="304">
        <v>5.2568394563097112</v>
      </c>
      <c r="X98" s="304">
        <v>6.0898544617210071</v>
      </c>
      <c r="Y98" s="304"/>
      <c r="Z98" s="304">
        <v>33.33709861177617</v>
      </c>
      <c r="AA98" s="304">
        <v>35.159284639587781</v>
      </c>
      <c r="AB98" s="304">
        <v>39.17593287845817</v>
      </c>
      <c r="AC98" s="304"/>
      <c r="AD98" s="304">
        <v>22.808871163632073</v>
      </c>
      <c r="AE98" s="304">
        <v>20.808553338147618</v>
      </c>
      <c r="AF98" s="304">
        <v>15.923609258939983</v>
      </c>
      <c r="AG98" s="304"/>
      <c r="AH98" s="304">
        <v>2.9519443020907263</v>
      </c>
      <c r="AI98" s="304">
        <v>1.6141487791497935</v>
      </c>
      <c r="AJ98" s="304">
        <v>0.951510467243738</v>
      </c>
      <c r="AK98" s="304"/>
      <c r="AL98" s="304">
        <v>0.36637614440493438</v>
      </c>
      <c r="AM98" s="304">
        <v>0.43671091931643502</v>
      </c>
      <c r="AN98" s="304">
        <v>0.46428751747304919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2.9406462635934623</v>
      </c>
      <c r="C99" s="305">
        <f t="shared" si="83"/>
        <v>3.1547715144824138</v>
      </c>
      <c r="D99" s="305">
        <f>SUM(H99,L99,P99,T99,X99,AB99,AF99,AJ99,AN99)</f>
        <v>3.1539056948653306</v>
      </c>
      <c r="E99" s="304"/>
      <c r="F99" s="304">
        <v>1.4373403110011661E-2</v>
      </c>
      <c r="G99" s="304">
        <v>2.1402516554138315E-2</v>
      </c>
      <c r="H99" s="304">
        <v>2.6533218270413154E-2</v>
      </c>
      <c r="I99" s="304"/>
      <c r="J99" s="304">
        <v>0.26045142853357156</v>
      </c>
      <c r="K99" s="304">
        <v>0.34030249280879421</v>
      </c>
      <c r="L99" s="304">
        <v>0.42390322818832565</v>
      </c>
      <c r="M99" s="304"/>
      <c r="N99" s="304">
        <v>0.6811786277594265</v>
      </c>
      <c r="O99" s="304">
        <v>0.79861696306932239</v>
      </c>
      <c r="P99" s="304">
        <v>0.92472626886489229</v>
      </c>
      <c r="Q99" s="304"/>
      <c r="R99" s="304">
        <v>0.37219514804505094</v>
      </c>
      <c r="S99" s="304">
        <v>0.36453774082673096</v>
      </c>
      <c r="T99" s="304">
        <v>0.36211503679866408</v>
      </c>
      <c r="U99" s="304"/>
      <c r="V99" s="304">
        <v>0.22467714323904003</v>
      </c>
      <c r="W99" s="304">
        <v>0.26177708139328798</v>
      </c>
      <c r="X99" s="304">
        <v>0.28920897662504075</v>
      </c>
      <c r="Y99" s="304"/>
      <c r="Z99" s="304">
        <v>0.63897835212263221</v>
      </c>
      <c r="AA99" s="304">
        <v>0.65676936251755524</v>
      </c>
      <c r="AB99" s="304">
        <v>0.63936482400748829</v>
      </c>
      <c r="AC99" s="304"/>
      <c r="AD99" s="304">
        <v>0.52060352324767678</v>
      </c>
      <c r="AE99" s="304">
        <v>0.46939458634244213</v>
      </c>
      <c r="AF99" s="304">
        <v>0.28855012179955958</v>
      </c>
      <c r="AG99" s="304"/>
      <c r="AH99" s="304">
        <v>0.16784788598128175</v>
      </c>
      <c r="AI99" s="304">
        <v>0.16175517909616927</v>
      </c>
      <c r="AJ99" s="304">
        <v>0.10683629673221645</v>
      </c>
      <c r="AK99" s="304"/>
      <c r="AL99" s="304">
        <v>6.0340751554770734E-2</v>
      </c>
      <c r="AM99" s="304">
        <v>8.0215591873973494E-2</v>
      </c>
      <c r="AN99" s="304">
        <v>9.2667723578730182E-2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2.3818065612245598</v>
      </c>
      <c r="C100" s="305">
        <f t="shared" si="83"/>
        <v>2.5180280356213314</v>
      </c>
      <c r="D100" s="305">
        <f t="shared" si="84"/>
        <v>2.0419723674519288</v>
      </c>
      <c r="E100" s="304"/>
      <c r="F100" s="304">
        <v>1.0984375849667712E-2</v>
      </c>
      <c r="G100" s="304">
        <v>1.3308802441810407E-2</v>
      </c>
      <c r="H100" s="304">
        <v>1.6973793853269973E-2</v>
      </c>
      <c r="I100" s="304"/>
      <c r="J100" s="304">
        <v>3.6878997367542507E-2</v>
      </c>
      <c r="K100" s="304">
        <v>5.9184873527118181E-2</v>
      </c>
      <c r="L100" s="304">
        <v>7.011912641008633E-2</v>
      </c>
      <c r="M100" s="304"/>
      <c r="N100" s="304">
        <v>0.17204653942391485</v>
      </c>
      <c r="O100" s="304">
        <v>0.18925104659797712</v>
      </c>
      <c r="P100" s="304">
        <v>0.18416242650861717</v>
      </c>
      <c r="Q100" s="304"/>
      <c r="R100" s="304">
        <v>9.9874094770621188E-2</v>
      </c>
      <c r="S100" s="304">
        <v>0.1306850684979948</v>
      </c>
      <c r="T100" s="304">
        <v>0.15316043246257074</v>
      </c>
      <c r="U100" s="304"/>
      <c r="V100" s="304">
        <v>0.20714584077440532</v>
      </c>
      <c r="W100" s="304">
        <v>0.23080570586766852</v>
      </c>
      <c r="X100" s="304">
        <v>0.26627017193966429</v>
      </c>
      <c r="Y100" s="304"/>
      <c r="Z100" s="304">
        <v>0.57682390168245057</v>
      </c>
      <c r="AA100" s="304">
        <v>0.64602382164099859</v>
      </c>
      <c r="AB100" s="304">
        <v>0.6535858334813005</v>
      </c>
      <c r="AC100" s="304"/>
      <c r="AD100" s="304">
        <v>0.49011932452057411</v>
      </c>
      <c r="AE100" s="304">
        <v>0.52364594866231651</v>
      </c>
      <c r="AF100" s="304">
        <v>0.21761697305950953</v>
      </c>
      <c r="AG100" s="304"/>
      <c r="AH100" s="304">
        <v>0.67476945880416661</v>
      </c>
      <c r="AI100" s="304">
        <v>0.59501465119499508</v>
      </c>
      <c r="AJ100" s="304">
        <v>0.35064653015815356</v>
      </c>
      <c r="AK100" s="304"/>
      <c r="AL100" s="304">
        <v>0.11316402803121701</v>
      </c>
      <c r="AM100" s="304">
        <v>0.13010811719045184</v>
      </c>
      <c r="AN100" s="304">
        <v>0.12943707957875672</v>
      </c>
    </row>
    <row r="101" spans="1:40" x14ac:dyDescent="0.2">
      <c r="A101" s="39" t="str">
        <f t="shared" si="80"/>
        <v>Elementary occupations</v>
      </c>
      <c r="B101" s="307">
        <f t="shared" si="82"/>
        <v>9.6479793040460518</v>
      </c>
      <c r="C101" s="307">
        <f t="shared" si="83"/>
        <v>8.1989705740465268</v>
      </c>
      <c r="D101" s="307">
        <f t="shared" si="84"/>
        <v>6.7621598709338153</v>
      </c>
      <c r="E101" s="307"/>
      <c r="F101" s="307">
        <v>4.53605722551208E-3</v>
      </c>
      <c r="G101" s="307">
        <v>4.555451451072912E-3</v>
      </c>
      <c r="H101" s="307">
        <v>4.0678327658708021E-3</v>
      </c>
      <c r="I101" s="307"/>
      <c r="J101" s="307">
        <v>0.10011947021060157</v>
      </c>
      <c r="K101" s="307">
        <v>0.1109425687814078</v>
      </c>
      <c r="L101" s="307">
        <v>0.15004604935270832</v>
      </c>
      <c r="M101" s="307"/>
      <c r="N101" s="307">
        <v>0.37337733659190836</v>
      </c>
      <c r="O101" s="307">
        <v>0.36184600558620433</v>
      </c>
      <c r="P101" s="307">
        <v>0.4370211660694755</v>
      </c>
      <c r="Q101" s="307"/>
      <c r="R101" s="307">
        <v>0.39279913342960948</v>
      </c>
      <c r="S101" s="307">
        <v>0.61425317161204052</v>
      </c>
      <c r="T101" s="307">
        <v>0.96230721104445593</v>
      </c>
      <c r="U101" s="307"/>
      <c r="V101" s="307">
        <v>0.24769106970755086</v>
      </c>
      <c r="W101" s="307">
        <v>0.25902957615311084</v>
      </c>
      <c r="X101" s="307">
        <v>0.31804278052412482</v>
      </c>
      <c r="Y101" s="307"/>
      <c r="Z101" s="307">
        <v>2.0475112138082818</v>
      </c>
      <c r="AA101" s="307">
        <v>1.7524795335842192</v>
      </c>
      <c r="AB101" s="307">
        <v>1.5539304152813196</v>
      </c>
      <c r="AC101" s="307"/>
      <c r="AD101" s="307">
        <v>3.4636926378988653</v>
      </c>
      <c r="AE101" s="307">
        <v>2.851698584793696</v>
      </c>
      <c r="AF101" s="307">
        <v>2.2552829086677906</v>
      </c>
      <c r="AG101" s="307"/>
      <c r="AH101" s="307">
        <v>2.3440266459573804</v>
      </c>
      <c r="AI101" s="307">
        <v>1.6766015063760296</v>
      </c>
      <c r="AJ101" s="307">
        <v>0.5129897357325236</v>
      </c>
      <c r="AK101" s="307"/>
      <c r="AL101" s="307">
        <v>0.67422573921634077</v>
      </c>
      <c r="AM101" s="307">
        <v>0.56756417570874584</v>
      </c>
      <c r="AN101" s="307">
        <v>0.56847177149554562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Derbyshire and Nottinghamshire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Derbyshire and Nottinghamshire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Derbyshire and Nottinghamshire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Derbyshire and Nottinghamshire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Derbyshire and Nottinghamshire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Derbyshire and Nottinghamshire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Derbyshire and Nottinghamshire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Derbyshire and Nottinghamshire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Derbyshire and Nottinghamshire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0.72370003540146477</v>
      </c>
      <c r="C8" s="69">
        <v>1.0258416541995117</v>
      </c>
      <c r="D8" s="69">
        <v>1.0259816889607376</v>
      </c>
      <c r="E8" s="69">
        <v>1.1148792862280086</v>
      </c>
      <c r="F8" s="69">
        <v>1.4728176933828008</v>
      </c>
      <c r="G8" s="10"/>
      <c r="H8" s="69">
        <f>F8-D8</f>
        <v>0.44683600442206317</v>
      </c>
      <c r="I8" s="69">
        <f>'RD T1'!E36</f>
        <v>0.61770757026605005</v>
      </c>
      <c r="J8" s="69">
        <f>SUM(H8:I8)</f>
        <v>1.0645435746881131</v>
      </c>
      <c r="L8" t="str">
        <f>A8</f>
        <v>11 Corporate managers and directors</v>
      </c>
      <c r="M8" s="69">
        <v>6.2574233755709914</v>
      </c>
      <c r="N8" s="69">
        <v>9.2859081958918335</v>
      </c>
      <c r="O8" s="69">
        <v>8.6211955173440735</v>
      </c>
      <c r="P8" s="69">
        <v>9.1735282535768441</v>
      </c>
      <c r="Q8" s="69">
        <v>11.907720154283327</v>
      </c>
      <c r="R8" s="10"/>
      <c r="S8" s="69">
        <f>Q8-O8</f>
        <v>3.2865246369392533</v>
      </c>
      <c r="T8" s="69">
        <f>'RD T1'!E65</f>
        <v>5.0275609402729824</v>
      </c>
      <c r="U8" s="69">
        <f>SUM(S8:T8)</f>
        <v>8.3140855772122357</v>
      </c>
      <c r="W8" t="str">
        <f>A8</f>
        <v>11 Corporate managers and directors</v>
      </c>
      <c r="X8" s="69">
        <v>17.446190708348908</v>
      </c>
      <c r="Y8" s="69">
        <v>20.177816697871542</v>
      </c>
      <c r="Z8" s="69">
        <v>22.784811176360265</v>
      </c>
      <c r="AA8" s="69">
        <v>21.525744536385712</v>
      </c>
      <c r="AB8" s="69">
        <v>25.73267892325563</v>
      </c>
      <c r="AC8" s="69"/>
      <c r="AD8" s="69">
        <f>AB8-Z8</f>
        <v>2.9478677468953656</v>
      </c>
      <c r="AE8" s="69">
        <f>'RD T1'!E94</f>
        <v>13.233699009247937</v>
      </c>
      <c r="AF8" s="69">
        <f>SUM(AD8:AE8)</f>
        <v>16.181566756143305</v>
      </c>
      <c r="AH8" t="str">
        <f>L8</f>
        <v>11 Corporate managers and directors</v>
      </c>
      <c r="AI8" s="69">
        <v>3.5058188383694571</v>
      </c>
      <c r="AJ8" s="69">
        <v>3.8561846592636053</v>
      </c>
      <c r="AK8" s="69">
        <v>4.2464521779165105</v>
      </c>
      <c r="AL8" s="69">
        <v>3.8300923143613539</v>
      </c>
      <c r="AM8" s="69">
        <v>4.286359763516888</v>
      </c>
      <c r="AN8" s="69"/>
      <c r="AO8" s="69">
        <f>AM8-AK8</f>
        <v>3.9907585600377438E-2</v>
      </c>
      <c r="AP8" s="69">
        <f>'RD T1'!E123</f>
        <v>2.1609842237558001</v>
      </c>
      <c r="AQ8" s="69">
        <f>SUM(AO8:AP8)</f>
        <v>2.2008918093561776</v>
      </c>
      <c r="AS8" t="str">
        <f>W8</f>
        <v>11 Corporate managers and directors</v>
      </c>
      <c r="AT8" s="69">
        <v>5.368805260015848</v>
      </c>
      <c r="AU8" s="69">
        <v>5.6421476315433452</v>
      </c>
      <c r="AV8" s="69">
        <v>6.6704719858281525</v>
      </c>
      <c r="AW8" s="69">
        <v>5.8185642178474941</v>
      </c>
      <c r="AX8" s="69">
        <v>6.642952493680248</v>
      </c>
      <c r="AY8" s="69"/>
      <c r="AZ8" s="69">
        <f>AX8-AV8</f>
        <v>-2.7519492147904501E-2</v>
      </c>
      <c r="BA8" s="69">
        <f>'RD T1'!E152</f>
        <v>3.2507777879795028</v>
      </c>
      <c r="BB8" s="69">
        <f>SUM(AZ8:BA8)</f>
        <v>3.2232582958315983</v>
      </c>
      <c r="BD8" t="str">
        <f>AH8</f>
        <v>11 Corporate managers and directors</v>
      </c>
      <c r="BE8" s="69">
        <v>13.07862647159485</v>
      </c>
      <c r="BF8" s="69">
        <v>16.803664302046688</v>
      </c>
      <c r="BG8" s="69">
        <v>16.761988925871531</v>
      </c>
      <c r="BH8" s="69">
        <v>14.548612383139593</v>
      </c>
      <c r="BI8" s="69">
        <v>15.777649080514886</v>
      </c>
      <c r="BJ8" s="69"/>
      <c r="BK8" s="69">
        <f>BI8-BG8</f>
        <v>-0.98433984535664543</v>
      </c>
      <c r="BL8" s="69">
        <f>'RD T1'!E181</f>
        <v>6.8198202854020789</v>
      </c>
      <c r="BM8" s="69">
        <f>SUM(BK8:BL8)</f>
        <v>5.8354804400454334</v>
      </c>
      <c r="BO8" t="str">
        <f>AS8</f>
        <v>11 Corporate managers and directors</v>
      </c>
      <c r="BP8" s="69">
        <v>10.151096832294863</v>
      </c>
      <c r="BQ8" s="69">
        <v>11.969154073085198</v>
      </c>
      <c r="BR8" s="69">
        <v>11.691577853025722</v>
      </c>
      <c r="BS8" s="69">
        <v>8.88685394137846</v>
      </c>
      <c r="BT8" s="69">
        <v>6.8519134494887917</v>
      </c>
      <c r="BU8" s="69"/>
      <c r="BV8" s="69">
        <f>BT8-BR8</f>
        <v>-4.8396644035369301</v>
      </c>
      <c r="BW8" s="69">
        <f>'RD T1'!E210</f>
        <v>3.8807456733265639</v>
      </c>
      <c r="BX8" s="69">
        <f>SUM(BV8:BW8)</f>
        <v>-0.95891873021036611</v>
      </c>
      <c r="BZ8" t="str">
        <f>BD8</f>
        <v>11 Corporate managers and directors</v>
      </c>
      <c r="CA8" s="69">
        <v>7.5936811670800264</v>
      </c>
      <c r="CB8" s="69">
        <v>8.1063142758311866</v>
      </c>
      <c r="CC8" s="69">
        <v>8.5404788425106162</v>
      </c>
      <c r="CD8" s="69">
        <v>6.8383700779841652</v>
      </c>
      <c r="CE8" s="69">
        <v>4.9456160428260736</v>
      </c>
      <c r="CF8" s="69"/>
      <c r="CG8" s="69">
        <f>CE8-CC8</f>
        <v>-3.5948627996845426</v>
      </c>
      <c r="CH8" s="69">
        <f>'RD T1'!E239</f>
        <v>2.8706710859506286</v>
      </c>
      <c r="CI8" s="69">
        <f>SUM(CG8:CH8)</f>
        <v>-0.724191713733914</v>
      </c>
      <c r="CK8" t="str">
        <f>BO8</f>
        <v>11 Corporate managers and directors</v>
      </c>
      <c r="CL8" s="69">
        <v>1.2803897487667402</v>
      </c>
      <c r="CM8" s="69">
        <v>1.6554856889564289</v>
      </c>
      <c r="CN8" s="69">
        <v>1.4027299342551902</v>
      </c>
      <c r="CO8" s="69">
        <v>1.3853468259809247</v>
      </c>
      <c r="CP8" s="69">
        <v>1.2677134150297906</v>
      </c>
      <c r="CQ8" s="69"/>
      <c r="CR8" s="69">
        <f>CP8-CN8</f>
        <v>-0.13501651922539959</v>
      </c>
      <c r="CS8" s="69">
        <f>'RD T1'!E268</f>
        <v>0.47824125187185434</v>
      </c>
      <c r="CT8" s="69">
        <f>SUM(CR8:CS8)</f>
        <v>0.34322473264645476</v>
      </c>
    </row>
    <row r="9" spans="1:98" x14ac:dyDescent="0.2">
      <c r="A9" s="10" t="str">
        <f>name!D5</f>
        <v>12 Other managers and proprietors</v>
      </c>
      <c r="B9" s="69">
        <v>0.2917493489002328</v>
      </c>
      <c r="C9" s="69">
        <v>0.41430696950024998</v>
      </c>
      <c r="D9" s="69">
        <v>0.36294586719757033</v>
      </c>
      <c r="E9" s="69">
        <v>0.45565133216227816</v>
      </c>
      <c r="F9" s="69">
        <v>0.64440263451953206</v>
      </c>
      <c r="H9" s="69">
        <f t="shared" ref="H9:H32" si="26">F9-D9</f>
        <v>0.28145676732196173</v>
      </c>
      <c r="I9" s="69">
        <f>'RD T1'!E37</f>
        <v>0.28648098334880329</v>
      </c>
      <c r="J9" s="69">
        <f t="shared" ref="J9:J32" si="27">SUM(H9:I9)</f>
        <v>0.56793775067076502</v>
      </c>
      <c r="L9" t="str">
        <f t="shared" ref="L9:L32" si="28">A9</f>
        <v>12 Other managers and proprietors</v>
      </c>
      <c r="M9" s="69">
        <v>2.4679005868699995</v>
      </c>
      <c r="N9" s="69">
        <v>3.4695481287159171</v>
      </c>
      <c r="O9" s="69">
        <v>3.1953348104843413</v>
      </c>
      <c r="P9" s="69">
        <v>3.8764027111338404</v>
      </c>
      <c r="Q9" s="69">
        <v>5.5061321622856978</v>
      </c>
      <c r="S9" s="69">
        <f t="shared" ref="S9:S35" si="29">Q9-O9</f>
        <v>2.3107973518013565</v>
      </c>
      <c r="T9" s="69">
        <f>'RD T1'!E66</f>
        <v>2.3789119519743269</v>
      </c>
      <c r="U9" s="69">
        <f t="shared" ref="U9:U32" si="30">SUM(S9:T9)</f>
        <v>4.6897093037756834</v>
      </c>
      <c r="W9" t="str">
        <f t="shared" ref="W9:W32" si="31">A9</f>
        <v>12 Other managers and proprietors</v>
      </c>
      <c r="X9" s="69">
        <v>6.6054192615288647</v>
      </c>
      <c r="Y9" s="69">
        <v>7.0641702139605931</v>
      </c>
      <c r="Z9" s="69">
        <v>7.922850827437788</v>
      </c>
      <c r="AA9" s="69">
        <v>8.6176568415830292</v>
      </c>
      <c r="AB9" s="69">
        <v>10.840485975891774</v>
      </c>
      <c r="AC9" s="69"/>
      <c r="AD9" s="69">
        <f t="shared" ref="AD9:AD32" si="32">AB9-Z9</f>
        <v>2.9176351484539857</v>
      </c>
      <c r="AE9" s="69">
        <f>'RD T1'!E95</f>
        <v>5.6457598488934497</v>
      </c>
      <c r="AF9" s="69">
        <f t="shared" ref="AF9:AF32" si="33">SUM(AD9:AE9)</f>
        <v>8.5633949973474355</v>
      </c>
      <c r="AH9" t="str">
        <f t="shared" ref="AH9:AH32" si="34">L9</f>
        <v>12 Other managers and proprietors</v>
      </c>
      <c r="AI9" s="69">
        <v>1.8272600342662415</v>
      </c>
      <c r="AJ9" s="69">
        <v>1.946968263183724</v>
      </c>
      <c r="AK9" s="69">
        <v>2.1937811642543306</v>
      </c>
      <c r="AL9" s="69">
        <v>2.1766531051335511</v>
      </c>
      <c r="AM9" s="69">
        <v>2.6708150060113569</v>
      </c>
      <c r="AN9" s="69"/>
      <c r="AO9" s="69">
        <f t="shared" ref="AO9:AO32" si="35">AM9-AK9</f>
        <v>0.47703384175702634</v>
      </c>
      <c r="AP9" s="69">
        <f>'RD T1'!E124</f>
        <v>1.4351263008141453</v>
      </c>
      <c r="AQ9" s="69">
        <f t="shared" ref="AQ9:AQ32" si="36">SUM(AO9:AP9)</f>
        <v>1.9121601425711716</v>
      </c>
      <c r="AS9" t="str">
        <f t="shared" ref="AS9:AS32" si="37">W9</f>
        <v>12 Other managers and proprietors</v>
      </c>
      <c r="AT9" s="69">
        <v>2.2059809017693666</v>
      </c>
      <c r="AU9" s="69">
        <v>2.2420065631058237</v>
      </c>
      <c r="AV9" s="69">
        <v>2.5984589804001681</v>
      </c>
      <c r="AW9" s="69">
        <v>2.8065813284107173</v>
      </c>
      <c r="AX9" s="69">
        <v>3.3986055183873218</v>
      </c>
      <c r="AY9" s="69"/>
      <c r="AZ9" s="69">
        <f t="shared" ref="AZ9:AZ32" si="38">AX9-AV9</f>
        <v>0.80014653798715374</v>
      </c>
      <c r="BA9" s="69">
        <f>'RD T1'!E153</f>
        <v>1.7239689505956823</v>
      </c>
      <c r="BB9" s="69">
        <f t="shared" ref="BB9:BB32" si="39">SUM(AZ9:BA9)</f>
        <v>2.5241154885828361</v>
      </c>
      <c r="BD9" t="str">
        <f t="shared" ref="BD9:BD32" si="40">AH9</f>
        <v>12 Other managers and proprietors</v>
      </c>
      <c r="BE9" s="69">
        <v>6.054499528236768</v>
      </c>
      <c r="BF9" s="69">
        <v>6.7791799782646649</v>
      </c>
      <c r="BG9" s="69">
        <v>7.1517869451327449</v>
      </c>
      <c r="BH9" s="69">
        <v>7.0857731467730742</v>
      </c>
      <c r="BI9" s="69">
        <v>7.7975713585242774</v>
      </c>
      <c r="BJ9" s="69"/>
      <c r="BK9" s="69">
        <f t="shared" ref="BK9:BK32" si="41">BI9-BG9</f>
        <v>0.64578441339153247</v>
      </c>
      <c r="BL9" s="69">
        <f>'RD T1'!E182</f>
        <v>3.2916874351241074</v>
      </c>
      <c r="BM9" s="69">
        <f t="shared" ref="BM9:BM32" si="42">SUM(BK9:BL9)</f>
        <v>3.9374718485156399</v>
      </c>
      <c r="BO9" t="str">
        <f t="shared" ref="BO9:BO32" si="43">AS9</f>
        <v>12 Other managers and proprietors</v>
      </c>
      <c r="BP9" s="69">
        <v>6.0911063611665881</v>
      </c>
      <c r="BQ9" s="69">
        <v>6.9231635902761921</v>
      </c>
      <c r="BR9" s="69">
        <v>6.7345870186799859</v>
      </c>
      <c r="BS9" s="69">
        <v>6.2325473687811659</v>
      </c>
      <c r="BT9" s="69">
        <v>5.4710170214280831</v>
      </c>
      <c r="BU9" s="69"/>
      <c r="BV9" s="69">
        <f t="shared" ref="BV9:BV32" si="44">BT9-BR9</f>
        <v>-1.2635699972519028</v>
      </c>
      <c r="BW9" s="69">
        <f>'RD T1'!E211</f>
        <v>3.160042681381185</v>
      </c>
      <c r="BX9" s="69">
        <f t="shared" ref="BX9:BX32" si="45">SUM(BV9:BW9)</f>
        <v>1.8964726841292823</v>
      </c>
      <c r="BZ9" t="str">
        <f t="shared" ref="BZ9:BZ32" si="46">BD9</f>
        <v>12 Other managers and proprietors</v>
      </c>
      <c r="CA9" s="69">
        <v>4.5589165787051558</v>
      </c>
      <c r="CB9" s="69">
        <v>4.3167810264849793</v>
      </c>
      <c r="CC9" s="69">
        <v>4.5284061830571058</v>
      </c>
      <c r="CD9" s="69">
        <v>4.0442550579779422</v>
      </c>
      <c r="CE9" s="69">
        <v>2.7811274061162323</v>
      </c>
      <c r="CF9" s="69"/>
      <c r="CG9" s="69">
        <f t="shared" ref="CG9:CG32" si="47">CE9-CC9</f>
        <v>-1.7472787769408735</v>
      </c>
      <c r="CH9" s="69">
        <f>'RD T1'!E240</f>
        <v>1.6995425816308058</v>
      </c>
      <c r="CI9" s="69">
        <f t="shared" ref="CI9:CI32" si="48">SUM(CG9:CH9)</f>
        <v>-4.7736195310067675E-2</v>
      </c>
      <c r="CK9" t="str">
        <f t="shared" ref="CK9:CK32" si="49">BO9</f>
        <v>12 Other managers and proprietors</v>
      </c>
      <c r="CL9" s="69">
        <v>1.3509308204976849</v>
      </c>
      <c r="CM9" s="69">
        <v>1.5491137874975964</v>
      </c>
      <c r="CN9" s="69">
        <v>1.4001692260807164</v>
      </c>
      <c r="CO9" s="69">
        <v>1.7015155990541013</v>
      </c>
      <c r="CP9" s="69">
        <v>1.8456159228014735</v>
      </c>
      <c r="CQ9" s="69"/>
      <c r="CR9" s="69">
        <f t="shared" ref="CR9:CR32" si="50">CP9-CN9</f>
        <v>0.4454466967207571</v>
      </c>
      <c r="CS9" s="69">
        <f>'RD T1'!E269</f>
        <v>0.6484647068169539</v>
      </c>
      <c r="CT9" s="69">
        <f t="shared" ref="CT9:CT32" si="51">SUM(CR9:CS9)</f>
        <v>1.0939114035377111</v>
      </c>
    </row>
    <row r="10" spans="1:98" x14ac:dyDescent="0.2">
      <c r="A10" s="10" t="str">
        <f>name!D6</f>
        <v>21 Science, research, engineering and technology professionals</v>
      </c>
      <c r="B10" s="69">
        <v>2.1282356297953777</v>
      </c>
      <c r="C10" s="69">
        <v>3.1026264901986993</v>
      </c>
      <c r="D10" s="69">
        <v>2.9910302444666272</v>
      </c>
      <c r="E10" s="69">
        <v>4.1072648282286055</v>
      </c>
      <c r="F10" s="69">
        <v>5.4751416563988737</v>
      </c>
      <c r="G10" s="11"/>
      <c r="H10" s="69">
        <f t="shared" si="26"/>
        <v>2.4841114119322465</v>
      </c>
      <c r="I10" s="69">
        <f>'RD T1'!E38</f>
        <v>1.6485800672403026</v>
      </c>
      <c r="J10" s="69">
        <f t="shared" si="27"/>
        <v>4.1326914791725491</v>
      </c>
      <c r="L10" t="str">
        <f t="shared" si="28"/>
        <v>21 Science, research, engineering and technology professionals</v>
      </c>
      <c r="M10" s="69">
        <v>8.0738589855090055</v>
      </c>
      <c r="N10" s="69">
        <v>11.866417169948811</v>
      </c>
      <c r="O10" s="69">
        <v>11.486787749614317</v>
      </c>
      <c r="P10" s="69">
        <v>16.959187291001772</v>
      </c>
      <c r="Q10" s="69">
        <v>23.469528748504771</v>
      </c>
      <c r="R10" s="11"/>
      <c r="S10" s="69">
        <f t="shared" si="29"/>
        <v>11.982740998890455</v>
      </c>
      <c r="T10" s="69">
        <f>'RD T1'!E67</f>
        <v>7.1805276051029407</v>
      </c>
      <c r="U10" s="69">
        <f t="shared" si="30"/>
        <v>19.163268603993394</v>
      </c>
      <c r="W10" t="str">
        <f t="shared" si="31"/>
        <v>21 Science, research, engineering and technology professionals</v>
      </c>
      <c r="X10" s="69">
        <v>18.025298467319956</v>
      </c>
      <c r="Y10" s="69">
        <v>19.311742595137083</v>
      </c>
      <c r="Z10" s="69">
        <v>21.743792895696071</v>
      </c>
      <c r="AA10" s="69">
        <v>26.188123339876775</v>
      </c>
      <c r="AB10" s="69">
        <v>29.856585593257076</v>
      </c>
      <c r="AC10" s="69"/>
      <c r="AD10" s="69">
        <f t="shared" si="32"/>
        <v>8.1127926975610052</v>
      </c>
      <c r="AE10" s="69">
        <f>'RD T1'!E96</f>
        <v>10.552613403710545</v>
      </c>
      <c r="AF10" s="69">
        <f t="shared" si="33"/>
        <v>18.66540610127155</v>
      </c>
      <c r="AH10" t="str">
        <f t="shared" si="34"/>
        <v>21 Science, research, engineering and technology professionals</v>
      </c>
      <c r="AI10" s="69">
        <v>1.898085744687755</v>
      </c>
      <c r="AJ10" s="69">
        <v>1.968446032189046</v>
      </c>
      <c r="AK10" s="69">
        <v>2.3267817588561419</v>
      </c>
      <c r="AL10" s="69">
        <v>2.7809117892504549</v>
      </c>
      <c r="AM10" s="69">
        <v>3.3220159197589401</v>
      </c>
      <c r="AN10" s="69"/>
      <c r="AO10" s="69">
        <f t="shared" si="35"/>
        <v>0.99523416090279815</v>
      </c>
      <c r="AP10" s="69">
        <f>'RD T1'!E125</f>
        <v>1.131320662999153</v>
      </c>
      <c r="AQ10" s="69">
        <f t="shared" si="36"/>
        <v>2.1265548239019512</v>
      </c>
      <c r="AS10" t="str">
        <f t="shared" si="37"/>
        <v>21 Science, research, engineering and technology professionals</v>
      </c>
      <c r="AT10" s="69">
        <v>5.4470751340706505</v>
      </c>
      <c r="AU10" s="69">
        <v>5.3104348133906329</v>
      </c>
      <c r="AV10" s="69">
        <v>6.2504054730943732</v>
      </c>
      <c r="AW10" s="69">
        <v>6.8223350444253379</v>
      </c>
      <c r="AX10" s="69">
        <v>7.3980790005563115</v>
      </c>
      <c r="AY10" s="69"/>
      <c r="AZ10" s="69">
        <f t="shared" si="38"/>
        <v>1.1476735274619383</v>
      </c>
      <c r="BA10" s="69">
        <f>'RD T1'!E154</f>
        <v>2.4841174038621494</v>
      </c>
      <c r="BB10" s="69">
        <f t="shared" si="39"/>
        <v>3.6317909313240877</v>
      </c>
      <c r="BD10" t="str">
        <f t="shared" si="40"/>
        <v>21 Science, research, engineering and technology professionals</v>
      </c>
      <c r="BE10" s="69">
        <v>8.9132431895237048</v>
      </c>
      <c r="BF10" s="69">
        <v>11.223229853926449</v>
      </c>
      <c r="BG10" s="69">
        <v>10.939863996443341</v>
      </c>
      <c r="BH10" s="69">
        <v>12.742701811797188</v>
      </c>
      <c r="BI10" s="69">
        <v>13.793088754117884</v>
      </c>
      <c r="BJ10" s="69"/>
      <c r="BK10" s="69">
        <f t="shared" si="41"/>
        <v>2.8532247576745426</v>
      </c>
      <c r="BL10" s="69">
        <f>'RD T1'!E183</f>
        <v>4.0150557880132318</v>
      </c>
      <c r="BM10" s="69">
        <f t="shared" si="42"/>
        <v>6.8682805456877745</v>
      </c>
      <c r="BO10" t="str">
        <f t="shared" si="43"/>
        <v>21 Science, research, engineering and technology professionals</v>
      </c>
      <c r="BP10" s="69">
        <v>5.9082315280478381</v>
      </c>
      <c r="BQ10" s="69">
        <v>6.9907087695860035</v>
      </c>
      <c r="BR10" s="69">
        <v>6.9570464047644789</v>
      </c>
      <c r="BS10" s="69">
        <v>7.4813729052373485</v>
      </c>
      <c r="BT10" s="69">
        <v>6.8990150832320944</v>
      </c>
      <c r="BU10" s="69"/>
      <c r="BV10" s="69">
        <f t="shared" si="44"/>
        <v>-5.8031321532384439E-2</v>
      </c>
      <c r="BW10" s="69">
        <f>'RD T1'!E212</f>
        <v>2.4371677428908365</v>
      </c>
      <c r="BX10" s="69">
        <f t="shared" si="45"/>
        <v>2.379136421358452</v>
      </c>
      <c r="BZ10" t="str">
        <f t="shared" si="46"/>
        <v>21 Science, research, engineering and technology professionals</v>
      </c>
      <c r="CA10" s="69">
        <v>3.7303324763782633</v>
      </c>
      <c r="CB10" s="69">
        <v>4.2555829482936334</v>
      </c>
      <c r="CC10" s="69">
        <v>4.3854668955362257</v>
      </c>
      <c r="CD10" s="69">
        <v>4.5723561357396667</v>
      </c>
      <c r="CE10" s="69">
        <v>3.2467182984556198</v>
      </c>
      <c r="CF10" s="69"/>
      <c r="CG10" s="69">
        <f t="shared" si="47"/>
        <v>-1.1387485970806059</v>
      </c>
      <c r="CH10" s="69">
        <f>'RD T1'!E241</f>
        <v>1.3304757462438106</v>
      </c>
      <c r="CI10" s="69">
        <f t="shared" si="48"/>
        <v>0.19172714916320466</v>
      </c>
      <c r="CK10" t="str">
        <f t="shared" si="49"/>
        <v>21 Science, research, engineering and technology professionals</v>
      </c>
      <c r="CL10" s="69">
        <v>0.61778243563037916</v>
      </c>
      <c r="CM10" s="69">
        <v>0.83742446530130166</v>
      </c>
      <c r="CN10" s="69">
        <v>0.77534716260927228</v>
      </c>
      <c r="CO10" s="69">
        <v>1.2283402986942458</v>
      </c>
      <c r="CP10" s="69">
        <v>1.1796979485756212</v>
      </c>
      <c r="CQ10" s="69"/>
      <c r="CR10" s="69">
        <f t="shared" si="50"/>
        <v>0.40435078596634888</v>
      </c>
      <c r="CS10" s="69">
        <f>'RD T1'!E270</f>
        <v>0.33092525116734539</v>
      </c>
      <c r="CT10" s="69">
        <f t="shared" si="51"/>
        <v>0.73527603713369427</v>
      </c>
    </row>
    <row r="11" spans="1:98" x14ac:dyDescent="0.2">
      <c r="A11" s="10" t="str">
        <f>name!D7</f>
        <v>22 Health professionals</v>
      </c>
      <c r="B11" s="69">
        <v>2.0944197911682561</v>
      </c>
      <c r="C11" s="69">
        <v>3.0560612847152857</v>
      </c>
      <c r="D11" s="69">
        <v>2.745117935439108</v>
      </c>
      <c r="E11" s="69">
        <v>3.3852282809779082</v>
      </c>
      <c r="F11" s="69">
        <v>4.356427894752346</v>
      </c>
      <c r="G11" s="11"/>
      <c r="H11" s="69">
        <f t="shared" si="26"/>
        <v>1.6113099593132381</v>
      </c>
      <c r="I11" s="69">
        <f>'RD T1'!E39</f>
        <v>1.6700593053794852</v>
      </c>
      <c r="J11" s="69">
        <f t="shared" si="27"/>
        <v>3.2813692646927235</v>
      </c>
      <c r="L11" t="str">
        <f t="shared" si="28"/>
        <v>22 Health professionals</v>
      </c>
      <c r="M11" s="69">
        <v>6.2325497133209087</v>
      </c>
      <c r="N11" s="69">
        <v>9.3277021097103301</v>
      </c>
      <c r="O11" s="69">
        <v>8.0772749067096825</v>
      </c>
      <c r="P11" s="69">
        <v>9.0569082401658516</v>
      </c>
      <c r="Q11" s="69">
        <v>11.067019219309742</v>
      </c>
      <c r="R11" s="11"/>
      <c r="S11" s="69">
        <f t="shared" si="29"/>
        <v>2.9897443126000596</v>
      </c>
      <c r="T11" s="69">
        <f>'RD T1'!E68</f>
        <v>4.4665397989312332</v>
      </c>
      <c r="U11" s="69">
        <f t="shared" si="30"/>
        <v>7.4562841115312928</v>
      </c>
      <c r="W11" t="str">
        <f t="shared" si="31"/>
        <v>22 Health professionals</v>
      </c>
      <c r="X11" s="69">
        <v>14.785364467142264</v>
      </c>
      <c r="Y11" s="69">
        <v>17.269866183875912</v>
      </c>
      <c r="Z11" s="69">
        <v>18.317339326105245</v>
      </c>
      <c r="AA11" s="69">
        <v>19.016795980088208</v>
      </c>
      <c r="AB11" s="69">
        <v>22.101125728527382</v>
      </c>
      <c r="AC11" s="69"/>
      <c r="AD11" s="69">
        <f t="shared" si="32"/>
        <v>3.7837864024221375</v>
      </c>
      <c r="AE11" s="69">
        <f>'RD T1'!E97</f>
        <v>11.760325607985539</v>
      </c>
      <c r="AF11" s="69">
        <f t="shared" si="33"/>
        <v>15.544112010407677</v>
      </c>
      <c r="AH11" t="str">
        <f t="shared" si="34"/>
        <v>22 Health professionals</v>
      </c>
      <c r="AI11" s="69">
        <v>7.6013023096564076</v>
      </c>
      <c r="AJ11" s="69">
        <v>5.9508672526129924</v>
      </c>
      <c r="AK11" s="69">
        <v>5.7191051244373412</v>
      </c>
      <c r="AL11" s="69">
        <v>3.1257958544398758</v>
      </c>
      <c r="AM11" s="69">
        <v>1.3185553068320237</v>
      </c>
      <c r="AN11" s="69"/>
      <c r="AO11" s="69">
        <f t="shared" si="35"/>
        <v>-4.4005498176053175</v>
      </c>
      <c r="AP11" s="69">
        <f>'RD T1'!E126</f>
        <v>1.0882761103542025</v>
      </c>
      <c r="AQ11" s="69">
        <f t="shared" si="36"/>
        <v>-3.3122737072511148</v>
      </c>
      <c r="AS11" t="str">
        <f t="shared" si="37"/>
        <v>22 Health professionals</v>
      </c>
      <c r="AT11" s="69">
        <v>0.96470290370110823</v>
      </c>
      <c r="AU11" s="69">
        <v>1.1479359342449649</v>
      </c>
      <c r="AV11" s="69">
        <v>1.3259328168478239</v>
      </c>
      <c r="AW11" s="69">
        <v>1.3781051252987895</v>
      </c>
      <c r="AX11" s="69">
        <v>1.606057493871575</v>
      </c>
      <c r="AY11" s="69"/>
      <c r="AZ11" s="69">
        <f t="shared" si="38"/>
        <v>0.2801246770237511</v>
      </c>
      <c r="BA11" s="69">
        <f>'RD T1'!E155</f>
        <v>0.75997789309243835</v>
      </c>
      <c r="BB11" s="69">
        <f t="shared" si="39"/>
        <v>1.0401025701161895</v>
      </c>
      <c r="BD11" t="str">
        <f t="shared" si="40"/>
        <v>22 Health professionals</v>
      </c>
      <c r="BE11" s="69">
        <v>3.6865617820119896</v>
      </c>
      <c r="BF11" s="69">
        <v>4.6761780000359821</v>
      </c>
      <c r="BG11" s="69">
        <v>5.0720274305739803</v>
      </c>
      <c r="BH11" s="69">
        <v>5.0360792972611703</v>
      </c>
      <c r="BI11" s="69">
        <v>5.3126283365463243</v>
      </c>
      <c r="BJ11" s="69"/>
      <c r="BK11" s="69">
        <f t="shared" si="41"/>
        <v>0.24060090597234396</v>
      </c>
      <c r="BL11" s="69">
        <f>'RD T1'!E184</f>
        <v>2.7503828172566882</v>
      </c>
      <c r="BM11" s="69">
        <f t="shared" si="42"/>
        <v>2.9909837232290322</v>
      </c>
      <c r="BO11" t="str">
        <f t="shared" si="43"/>
        <v>22 Health professionals</v>
      </c>
      <c r="BP11" s="69">
        <v>2.951282670357962</v>
      </c>
      <c r="BQ11" s="69">
        <v>3.4902060100333689</v>
      </c>
      <c r="BR11" s="69">
        <v>3.691426829695883</v>
      </c>
      <c r="BS11" s="69">
        <v>3.2647138232020669</v>
      </c>
      <c r="BT11" s="69">
        <v>2.6085697810228226</v>
      </c>
      <c r="BU11" s="69"/>
      <c r="BV11" s="69">
        <f t="shared" si="44"/>
        <v>-1.0828570486730604</v>
      </c>
      <c r="BW11" s="69">
        <f>'RD T1'!E213</f>
        <v>1.542217948255576</v>
      </c>
      <c r="BX11" s="69">
        <f t="shared" si="45"/>
        <v>0.45936089958251558</v>
      </c>
      <c r="BZ11" t="str">
        <f t="shared" si="46"/>
        <v>22 Health professionals</v>
      </c>
      <c r="CA11" s="69">
        <v>2.0436452843161073</v>
      </c>
      <c r="CB11" s="69">
        <v>1.9886608934462426</v>
      </c>
      <c r="CC11" s="69">
        <v>1.990908351882646</v>
      </c>
      <c r="CD11" s="69">
        <v>2.1001986488480942</v>
      </c>
      <c r="CE11" s="69">
        <v>1.4114162714720448</v>
      </c>
      <c r="CF11" s="69"/>
      <c r="CG11" s="69">
        <f t="shared" si="47"/>
        <v>-0.57949208041060118</v>
      </c>
      <c r="CH11" s="69">
        <f>'RD T1'!E242</f>
        <v>0.77912571478347314</v>
      </c>
      <c r="CI11" s="69">
        <f t="shared" si="48"/>
        <v>0.19963363437287196</v>
      </c>
      <c r="CK11" t="str">
        <f t="shared" si="49"/>
        <v>22 Health professionals</v>
      </c>
      <c r="CL11" s="69">
        <v>0.17385223989670984</v>
      </c>
      <c r="CM11" s="69">
        <v>0.24402980970896107</v>
      </c>
      <c r="CN11" s="69">
        <v>0.23019774233810059</v>
      </c>
      <c r="CO11" s="69">
        <v>0.26920214001935799</v>
      </c>
      <c r="CP11" s="69">
        <v>0.26631555093981291</v>
      </c>
      <c r="CQ11" s="69"/>
      <c r="CR11" s="69">
        <f t="shared" si="50"/>
        <v>3.611780860171232E-2</v>
      </c>
      <c r="CS11" s="69">
        <f>'RD T1'!E271</f>
        <v>0.10549584690709636</v>
      </c>
      <c r="CT11" s="69">
        <f t="shared" si="51"/>
        <v>0.14161365550880867</v>
      </c>
    </row>
    <row r="12" spans="1:98" x14ac:dyDescent="0.2">
      <c r="A12" s="10" t="str">
        <f>name!D8</f>
        <v>23 Teaching and other educational professionals</v>
      </c>
      <c r="B12" s="69">
        <v>3.0931384373952628</v>
      </c>
      <c r="C12" s="69">
        <v>3.7264996460447422</v>
      </c>
      <c r="D12" s="69">
        <v>3.6534973617621613</v>
      </c>
      <c r="E12" s="69">
        <v>3.8535064890013513</v>
      </c>
      <c r="F12" s="69">
        <v>4.3307705067199427</v>
      </c>
      <c r="G12" s="11"/>
      <c r="H12" s="69">
        <f t="shared" si="26"/>
        <v>0.67727314495778135</v>
      </c>
      <c r="I12" s="69">
        <f>'RD T1'!E40</f>
        <v>1.8409851521737535</v>
      </c>
      <c r="J12" s="69">
        <f t="shared" si="27"/>
        <v>2.5182582971315348</v>
      </c>
      <c r="L12" t="str">
        <f t="shared" si="28"/>
        <v>23 Teaching and other educational professionals</v>
      </c>
      <c r="M12" s="69">
        <v>16.35656564440248</v>
      </c>
      <c r="N12" s="69">
        <v>20.789497314046226</v>
      </c>
      <c r="O12" s="69">
        <v>20.090643841375066</v>
      </c>
      <c r="P12" s="69">
        <v>20.884239452100374</v>
      </c>
      <c r="Q12" s="69">
        <v>23.421539479800938</v>
      </c>
      <c r="R12" s="11"/>
      <c r="S12" s="69">
        <f t="shared" si="29"/>
        <v>3.3308956384258721</v>
      </c>
      <c r="T12" s="69">
        <f>'RD T1'!E69</f>
        <v>10.234222491551014</v>
      </c>
      <c r="U12" s="69">
        <f t="shared" si="30"/>
        <v>13.565118129976886</v>
      </c>
      <c r="W12" t="str">
        <f t="shared" si="31"/>
        <v>23 Teaching and other educational professionals</v>
      </c>
      <c r="X12" s="69">
        <v>11.817478654173412</v>
      </c>
      <c r="Y12" s="69">
        <v>10.272983917515242</v>
      </c>
      <c r="Z12" s="69">
        <v>12.025939499567224</v>
      </c>
      <c r="AA12" s="69">
        <v>9.2430858531122961</v>
      </c>
      <c r="AB12" s="69">
        <v>7.4949984397420542</v>
      </c>
      <c r="AC12" s="69"/>
      <c r="AD12" s="69">
        <f t="shared" si="32"/>
        <v>-4.53094105982517</v>
      </c>
      <c r="AE12" s="69">
        <f>'RD T1'!E98</f>
        <v>4.8842706537282607</v>
      </c>
      <c r="AF12" s="69">
        <f t="shared" si="33"/>
        <v>0.35332959390309071</v>
      </c>
      <c r="AH12" t="str">
        <f t="shared" si="34"/>
        <v>23 Teaching and other educational professionals</v>
      </c>
      <c r="AI12" s="69">
        <v>1.7201444065478637</v>
      </c>
      <c r="AJ12" s="69">
        <v>0.9526072395166405</v>
      </c>
      <c r="AK12" s="69">
        <v>0.97730998025892679</v>
      </c>
      <c r="AL12" s="69">
        <v>0.49425808288408174</v>
      </c>
      <c r="AM12" s="69">
        <v>0.49983283152845248</v>
      </c>
      <c r="AN12" s="69"/>
      <c r="AO12" s="69">
        <f t="shared" si="35"/>
        <v>-0.47747714873047431</v>
      </c>
      <c r="AP12" s="69">
        <f>'RD T1'!E127</f>
        <v>0.15869346819048533</v>
      </c>
      <c r="AQ12" s="69">
        <f t="shared" si="36"/>
        <v>-0.31878368053998896</v>
      </c>
      <c r="AS12" t="str">
        <f t="shared" si="37"/>
        <v>23 Teaching and other educational professionals</v>
      </c>
      <c r="AT12" s="69">
        <v>0.4936859616736391</v>
      </c>
      <c r="AU12" s="69">
        <v>0.43536761881191327</v>
      </c>
      <c r="AV12" s="69">
        <v>0.52845435747595459</v>
      </c>
      <c r="AW12" s="69">
        <v>0.41941652014255754</v>
      </c>
      <c r="AX12" s="69">
        <v>0.37576758198756655</v>
      </c>
      <c r="AY12" s="69"/>
      <c r="AZ12" s="69">
        <f t="shared" si="38"/>
        <v>-0.15268677548838805</v>
      </c>
      <c r="BA12" s="69">
        <f>'RD T1'!E156</f>
        <v>0.20102948009486227</v>
      </c>
      <c r="BB12" s="69">
        <f t="shared" si="39"/>
        <v>4.8342704606474218E-2</v>
      </c>
      <c r="BD12" t="str">
        <f t="shared" si="40"/>
        <v>23 Teaching and other educational professionals</v>
      </c>
      <c r="BE12" s="69">
        <v>1.7771307424451024</v>
      </c>
      <c r="BF12" s="69">
        <v>1.9845292824523348</v>
      </c>
      <c r="BG12" s="69">
        <v>2.2705250176617455</v>
      </c>
      <c r="BH12" s="69">
        <v>2.0578897221890009</v>
      </c>
      <c r="BI12" s="69">
        <v>2.3654360876329865</v>
      </c>
      <c r="BJ12" s="69"/>
      <c r="BK12" s="69">
        <f t="shared" si="41"/>
        <v>9.4911069971240991E-2</v>
      </c>
      <c r="BL12" s="69">
        <f>'RD T1'!E185</f>
        <v>0.94161134478390096</v>
      </c>
      <c r="BM12" s="69">
        <f t="shared" si="42"/>
        <v>1.036522414755142</v>
      </c>
      <c r="BO12" t="str">
        <f t="shared" si="43"/>
        <v>23 Teaching and other educational professionals</v>
      </c>
      <c r="BP12" s="69">
        <v>1.3617130262926775</v>
      </c>
      <c r="BQ12" s="69">
        <v>1.3641433965661647</v>
      </c>
      <c r="BR12" s="69">
        <v>1.5662464183394085</v>
      </c>
      <c r="BS12" s="69">
        <v>1.2184225962062765</v>
      </c>
      <c r="BT12" s="69">
        <v>0.96008555918292104</v>
      </c>
      <c r="BU12" s="69"/>
      <c r="BV12" s="69">
        <f t="shared" si="44"/>
        <v>-0.60616085915648743</v>
      </c>
      <c r="BW12" s="69">
        <f>'RD T1'!E214</f>
        <v>0.56772858688743755</v>
      </c>
      <c r="BX12" s="69">
        <f t="shared" si="45"/>
        <v>-3.8432272269049883E-2</v>
      </c>
      <c r="BZ12" t="str">
        <f t="shared" si="46"/>
        <v>23 Teaching and other educational professionals</v>
      </c>
      <c r="CA12" s="69">
        <v>1.0841954711543087</v>
      </c>
      <c r="CB12" s="69">
        <v>0.97647347816948937</v>
      </c>
      <c r="CC12" s="69">
        <v>1.181406396184647</v>
      </c>
      <c r="CD12" s="69">
        <v>1.0357648841996632</v>
      </c>
      <c r="CE12" s="69">
        <v>0.71318093743446409</v>
      </c>
      <c r="CF12" s="69"/>
      <c r="CG12" s="69">
        <f t="shared" si="47"/>
        <v>-0.46822545875018295</v>
      </c>
      <c r="CH12" s="69">
        <f>'RD T1'!E243</f>
        <v>0.42006374263706964</v>
      </c>
      <c r="CI12" s="69">
        <f t="shared" si="48"/>
        <v>-4.8161716113113318E-2</v>
      </c>
      <c r="CK12" t="str">
        <f t="shared" si="49"/>
        <v>23 Teaching and other educational professionals</v>
      </c>
      <c r="CL12" s="69">
        <v>0.171304915839187</v>
      </c>
      <c r="CM12" s="69">
        <v>0.23382481506630759</v>
      </c>
      <c r="CN12" s="69">
        <v>0.27281527663198218</v>
      </c>
      <c r="CO12" s="69">
        <v>0.31125365133606786</v>
      </c>
      <c r="CP12" s="69">
        <v>0.28843518054052902</v>
      </c>
      <c r="CQ12" s="69"/>
      <c r="CR12" s="69">
        <f t="shared" si="50"/>
        <v>1.5619903908546839E-2</v>
      </c>
      <c r="CS12" s="69">
        <f>'RD T1'!E272</f>
        <v>0.13641513807271061</v>
      </c>
      <c r="CT12" s="69">
        <f t="shared" si="51"/>
        <v>0.15203504198125745</v>
      </c>
    </row>
    <row r="13" spans="1:98" x14ac:dyDescent="0.2">
      <c r="A13" s="10" t="str">
        <f>name!D9</f>
        <v>24 Business, media and public service professionals</v>
      </c>
      <c r="B13" s="69">
        <v>0.72709924644763779</v>
      </c>
      <c r="C13" s="69">
        <v>1.0683756327917966</v>
      </c>
      <c r="D13" s="69">
        <v>1.0830497571528153</v>
      </c>
      <c r="E13" s="69">
        <v>1.3253354651304987</v>
      </c>
      <c r="F13" s="69">
        <v>1.7799007024697451</v>
      </c>
      <c r="G13" s="11"/>
      <c r="H13" s="69">
        <f t="shared" si="26"/>
        <v>0.69685094531692982</v>
      </c>
      <c r="I13" s="69">
        <f>'RD T1'!E41</f>
        <v>0.6926158314384625</v>
      </c>
      <c r="J13" s="69">
        <f t="shared" si="27"/>
        <v>1.3894667767553923</v>
      </c>
      <c r="L13" t="str">
        <f t="shared" si="28"/>
        <v>24 Business, media and public service professionals</v>
      </c>
      <c r="M13" s="69">
        <v>9.4473099506885703</v>
      </c>
      <c r="N13" s="69">
        <v>14.481635057978838</v>
      </c>
      <c r="O13" s="69">
        <v>14.66816442427551</v>
      </c>
      <c r="P13" s="69">
        <v>17.347662398983537</v>
      </c>
      <c r="Q13" s="69">
        <v>22.261306777081423</v>
      </c>
      <c r="R13" s="11"/>
      <c r="S13" s="69">
        <f t="shared" si="29"/>
        <v>7.5931423528059128</v>
      </c>
      <c r="T13" s="69">
        <f>'RD T1'!E70</f>
        <v>8.7623215082855204</v>
      </c>
      <c r="U13" s="69">
        <f t="shared" si="30"/>
        <v>16.355463861091433</v>
      </c>
      <c r="W13" t="str">
        <f t="shared" si="31"/>
        <v>24 Business, media and public service professionals</v>
      </c>
      <c r="X13" s="69">
        <v>19.43872220673012</v>
      </c>
      <c r="Y13" s="69">
        <v>21.809176257918462</v>
      </c>
      <c r="Z13" s="69">
        <v>26.848801281114998</v>
      </c>
      <c r="AA13" s="69">
        <v>27.597031496732757</v>
      </c>
      <c r="AB13" s="69">
        <v>31.168833409819658</v>
      </c>
      <c r="AC13" s="69"/>
      <c r="AD13" s="69">
        <f t="shared" si="32"/>
        <v>4.3200321287046606</v>
      </c>
      <c r="AE13" s="69">
        <f>'RD T1'!E99</f>
        <v>15.365231133286182</v>
      </c>
      <c r="AF13" s="69">
        <f t="shared" si="33"/>
        <v>19.685263261990841</v>
      </c>
      <c r="AH13" t="str">
        <f t="shared" si="34"/>
        <v>24 Business, media and public service professionals</v>
      </c>
      <c r="AI13" s="69">
        <v>2.2056114749528377</v>
      </c>
      <c r="AJ13" s="69">
        <v>2.0156418927172131</v>
      </c>
      <c r="AK13" s="69">
        <v>2.383555328034431</v>
      </c>
      <c r="AL13" s="69">
        <v>2.1885077517883986</v>
      </c>
      <c r="AM13" s="69">
        <v>2.4371558854036137</v>
      </c>
      <c r="AN13" s="69"/>
      <c r="AO13" s="69">
        <f t="shared" si="35"/>
        <v>5.3600557369182678E-2</v>
      </c>
      <c r="AP13" s="69">
        <f>'RD T1'!E128</f>
        <v>0.90046309489280552</v>
      </c>
      <c r="AQ13" s="69">
        <f t="shared" si="36"/>
        <v>0.95406365226198819</v>
      </c>
      <c r="AS13" t="str">
        <f t="shared" si="37"/>
        <v>24 Business, media and public service professionals</v>
      </c>
      <c r="AT13" s="69">
        <v>3.2851558122897715</v>
      </c>
      <c r="AU13" s="69">
        <v>3.3774576259041083</v>
      </c>
      <c r="AV13" s="69">
        <v>4.3625776786179919</v>
      </c>
      <c r="AW13" s="69">
        <v>4.4646825567897022</v>
      </c>
      <c r="AX13" s="69">
        <v>5.1884291660534592</v>
      </c>
      <c r="AY13" s="69"/>
      <c r="AZ13" s="69">
        <f t="shared" si="38"/>
        <v>0.82585148743546721</v>
      </c>
      <c r="BA13" s="69">
        <f>'RD T1'!E157</f>
        <v>2.2941098313522486</v>
      </c>
      <c r="BB13" s="69">
        <f t="shared" si="39"/>
        <v>3.1199613187877158</v>
      </c>
      <c r="BD13" t="str">
        <f t="shared" si="40"/>
        <v>24 Business, media and public service professionals</v>
      </c>
      <c r="BE13" s="69">
        <v>7.6372962326346538</v>
      </c>
      <c r="BF13" s="69">
        <v>9.7984567192342649</v>
      </c>
      <c r="BG13" s="69">
        <v>10.606477182127296</v>
      </c>
      <c r="BH13" s="69">
        <v>10.914831622501932</v>
      </c>
      <c r="BI13" s="69">
        <v>12.085292623523308</v>
      </c>
      <c r="BJ13" s="69"/>
      <c r="BK13" s="69">
        <f t="shared" si="41"/>
        <v>1.4788154413960122</v>
      </c>
      <c r="BL13" s="69">
        <f>'RD T1'!E186</f>
        <v>4.7520759518135947</v>
      </c>
      <c r="BM13" s="69">
        <f t="shared" si="42"/>
        <v>6.2308913932096068</v>
      </c>
      <c r="BO13" t="str">
        <f t="shared" si="43"/>
        <v>24 Business, media and public service professionals</v>
      </c>
      <c r="BP13" s="69">
        <v>5.5468910527080402</v>
      </c>
      <c r="BQ13" s="69">
        <v>6.3650751698956647</v>
      </c>
      <c r="BR13" s="69">
        <v>6.9438368698436097</v>
      </c>
      <c r="BS13" s="69">
        <v>6.1652347157416862</v>
      </c>
      <c r="BT13" s="69">
        <v>5.0509766840766455</v>
      </c>
      <c r="BU13" s="69"/>
      <c r="BV13" s="69">
        <f t="shared" si="44"/>
        <v>-1.8928601857669642</v>
      </c>
      <c r="BW13" s="69">
        <f>'RD T1'!E215</f>
        <v>2.4731258681457073</v>
      </c>
      <c r="BX13" s="69">
        <f t="shared" si="45"/>
        <v>0.5802656823787431</v>
      </c>
      <c r="BZ13" t="str">
        <f t="shared" si="46"/>
        <v>24 Business, media and public service professionals</v>
      </c>
      <c r="CA13" s="69">
        <v>3.6566314334242511</v>
      </c>
      <c r="CB13" s="69">
        <v>3.7903427729706332</v>
      </c>
      <c r="CC13" s="69">
        <v>4.4125366330196396</v>
      </c>
      <c r="CD13" s="69">
        <v>4.0490026116077891</v>
      </c>
      <c r="CE13" s="69">
        <v>2.640295414303663</v>
      </c>
      <c r="CF13" s="69"/>
      <c r="CG13" s="69">
        <f t="shared" si="47"/>
        <v>-1.7722412187159766</v>
      </c>
      <c r="CH13" s="69">
        <f>'RD T1'!E244</f>
        <v>1.478363005158944</v>
      </c>
      <c r="CI13" s="69">
        <f t="shared" si="48"/>
        <v>-0.29387821355703259</v>
      </c>
      <c r="CK13" t="str">
        <f t="shared" si="49"/>
        <v>24 Business, media and public service professionals</v>
      </c>
      <c r="CL13" s="69">
        <v>0.63923885556730731</v>
      </c>
      <c r="CM13" s="69">
        <v>0.87089145915043664</v>
      </c>
      <c r="CN13" s="69">
        <v>0.85674410094566378</v>
      </c>
      <c r="CO13" s="69">
        <v>1.0348388801009398</v>
      </c>
      <c r="CP13" s="69">
        <v>0.93375288907387144</v>
      </c>
      <c r="CQ13" s="69"/>
      <c r="CR13" s="69">
        <f t="shared" si="50"/>
        <v>7.7008788128207661E-2</v>
      </c>
      <c r="CS13" s="69">
        <f>'RD T1'!E273</f>
        <v>0.37562979696876575</v>
      </c>
      <c r="CT13" s="69">
        <f t="shared" si="51"/>
        <v>0.45263858509697341</v>
      </c>
    </row>
    <row r="14" spans="1:98" x14ac:dyDescent="0.2">
      <c r="A14" s="10" t="str">
        <f>name!D10</f>
        <v>31 Science, engineering and technology associate professionals</v>
      </c>
      <c r="B14" s="69">
        <v>0.22688378862077213</v>
      </c>
      <c r="C14" s="69">
        <v>0.36688004191360063</v>
      </c>
      <c r="D14" s="69">
        <v>0.37221107413576893</v>
      </c>
      <c r="E14" s="69">
        <v>0.42937176070142868</v>
      </c>
      <c r="F14" s="69">
        <v>0.62639174791013175</v>
      </c>
      <c r="G14" s="11"/>
      <c r="H14" s="69">
        <f t="shared" si="26"/>
        <v>0.25418067377436282</v>
      </c>
      <c r="I14" s="69">
        <f>'RD T1'!E42</f>
        <v>0.21358576145950445</v>
      </c>
      <c r="J14" s="69">
        <f t="shared" si="27"/>
        <v>0.46776643523386729</v>
      </c>
      <c r="L14" t="str">
        <f t="shared" si="28"/>
        <v>31 Science, engineering and technology associate professionals</v>
      </c>
      <c r="M14" s="69">
        <v>1.4205104780101083</v>
      </c>
      <c r="N14" s="69">
        <v>2.0719370608736312</v>
      </c>
      <c r="O14" s="69">
        <v>2.0796070852129986</v>
      </c>
      <c r="P14" s="69">
        <v>2.3521826982266667</v>
      </c>
      <c r="Q14" s="69">
        <v>3.2550035400188562</v>
      </c>
      <c r="R14" s="11"/>
      <c r="S14" s="69">
        <f t="shared" si="29"/>
        <v>1.1753964548058575</v>
      </c>
      <c r="T14" s="69">
        <f>'RD T1'!E71</f>
        <v>1.0922140497345443</v>
      </c>
      <c r="U14" s="69">
        <f t="shared" si="30"/>
        <v>2.2676105045404018</v>
      </c>
      <c r="W14" t="str">
        <f t="shared" si="31"/>
        <v>31 Science, engineering and technology associate professionals</v>
      </c>
      <c r="X14" s="69">
        <v>3.7570899663173907</v>
      </c>
      <c r="Y14" s="69">
        <v>4.4467428624169303</v>
      </c>
      <c r="Z14" s="69">
        <v>5.1260001504606771</v>
      </c>
      <c r="AA14" s="69">
        <v>5.0260057053854741</v>
      </c>
      <c r="AB14" s="69">
        <v>5.8432981098537171</v>
      </c>
      <c r="AC14" s="69"/>
      <c r="AD14" s="69">
        <f t="shared" si="32"/>
        <v>0.71729795939303997</v>
      </c>
      <c r="AE14" s="69">
        <f>'RD T1'!E100</f>
        <v>2.3464048889735021</v>
      </c>
      <c r="AF14" s="69">
        <f t="shared" si="33"/>
        <v>3.0637028483665421</v>
      </c>
      <c r="AH14" t="str">
        <f t="shared" si="34"/>
        <v>31 Science, engineering and technology associate professionals</v>
      </c>
      <c r="AI14" s="69">
        <v>0.69088330959251731</v>
      </c>
      <c r="AJ14" s="69">
        <v>0.76976283921518629</v>
      </c>
      <c r="AK14" s="69">
        <v>0.94794988581050399</v>
      </c>
      <c r="AL14" s="69">
        <v>1.0055909186366516</v>
      </c>
      <c r="AM14" s="69">
        <v>1.3563851067081483</v>
      </c>
      <c r="AN14" s="69"/>
      <c r="AO14" s="69">
        <f t="shared" si="35"/>
        <v>0.40843522089764428</v>
      </c>
      <c r="AP14" s="69">
        <f>'RD T1'!E129</f>
        <v>0.51753541731602659</v>
      </c>
      <c r="AQ14" s="69">
        <f t="shared" si="36"/>
        <v>0.92597063821367087</v>
      </c>
      <c r="AS14" t="str">
        <f t="shared" si="37"/>
        <v>31 Science, engineering and technology associate professionals</v>
      </c>
      <c r="AT14" s="69">
        <v>1.8888512933167223</v>
      </c>
      <c r="AU14" s="69">
        <v>1.9237387727780673</v>
      </c>
      <c r="AV14" s="69">
        <v>2.353744675833362</v>
      </c>
      <c r="AW14" s="69">
        <v>2.0181468148328285</v>
      </c>
      <c r="AX14" s="69">
        <v>2.1407959162733956</v>
      </c>
      <c r="AY14" s="69"/>
      <c r="AZ14" s="69">
        <f t="shared" si="38"/>
        <v>-0.21294875955996639</v>
      </c>
      <c r="BA14" s="69">
        <f>'RD T1'!E158</f>
        <v>0.78601433036460833</v>
      </c>
      <c r="BB14" s="69">
        <f t="shared" si="39"/>
        <v>0.57306557080464193</v>
      </c>
      <c r="BD14" t="str">
        <f t="shared" si="40"/>
        <v>31 Science, engineering and technology associate professionals</v>
      </c>
      <c r="BE14" s="69">
        <v>3.7108315849299207</v>
      </c>
      <c r="BF14" s="69">
        <v>4.5055491872383735</v>
      </c>
      <c r="BG14" s="69">
        <v>4.6850636496950218</v>
      </c>
      <c r="BH14" s="69">
        <v>3.9717338597296985</v>
      </c>
      <c r="BI14" s="69">
        <v>3.6634670914577407</v>
      </c>
      <c r="BJ14" s="69"/>
      <c r="BK14" s="69">
        <f t="shared" si="41"/>
        <v>-1.021596558237281</v>
      </c>
      <c r="BL14" s="69">
        <f>'RD T1'!E187</f>
        <v>1.4057210162668956</v>
      </c>
      <c r="BM14" s="69">
        <f t="shared" si="42"/>
        <v>0.38412445802961459</v>
      </c>
      <c r="BO14" t="str">
        <f t="shared" si="43"/>
        <v>31 Science, engineering and technology associate professionals</v>
      </c>
      <c r="BP14" s="69">
        <v>2.5729509093146787</v>
      </c>
      <c r="BQ14" s="69">
        <v>3.1005021182397581</v>
      </c>
      <c r="BR14" s="69">
        <v>3.2265941349952696</v>
      </c>
      <c r="BS14" s="69">
        <v>2.7553681102748744</v>
      </c>
      <c r="BT14" s="69">
        <v>2.6217705256842305</v>
      </c>
      <c r="BU14" s="69"/>
      <c r="BV14" s="69">
        <f t="shared" si="44"/>
        <v>-0.60482360931103907</v>
      </c>
      <c r="BW14" s="69">
        <f>'RD T1'!E216</f>
        <v>1.0532439192297596</v>
      </c>
      <c r="BX14" s="69">
        <f t="shared" si="45"/>
        <v>0.44842030991872051</v>
      </c>
      <c r="BZ14" t="str">
        <f t="shared" si="46"/>
        <v>31 Science, engineering and technology associate professionals</v>
      </c>
      <c r="CA14" s="69">
        <v>2.1297569552640798</v>
      </c>
      <c r="CB14" s="69">
        <v>2.4436380615140245</v>
      </c>
      <c r="CC14" s="69">
        <v>2.797497385279176</v>
      </c>
      <c r="CD14" s="69">
        <v>2.3022896096895629</v>
      </c>
      <c r="CE14" s="69">
        <v>1.8219286221053017</v>
      </c>
      <c r="CF14" s="69"/>
      <c r="CG14" s="69">
        <f t="shared" si="47"/>
        <v>-0.97556876317387431</v>
      </c>
      <c r="CH14" s="69">
        <f>'RD T1'!E245</f>
        <v>0.81680528486867732</v>
      </c>
      <c r="CI14" s="69">
        <f t="shared" si="48"/>
        <v>-0.15876347830519699</v>
      </c>
      <c r="CK14" t="str">
        <f t="shared" si="49"/>
        <v>31 Science, engineering and technology associate professionals</v>
      </c>
      <c r="CL14" s="69">
        <v>0.30160756997250887</v>
      </c>
      <c r="CM14" s="69">
        <v>0.41917872403018108</v>
      </c>
      <c r="CN14" s="69">
        <v>0.45778066944860712</v>
      </c>
      <c r="CO14" s="69">
        <v>0.5319635546418946</v>
      </c>
      <c r="CP14" s="69">
        <v>0.55960572139221554</v>
      </c>
      <c r="CQ14" s="69"/>
      <c r="CR14" s="69">
        <f t="shared" si="50"/>
        <v>0.10182505194360841</v>
      </c>
      <c r="CS14" s="69">
        <f>'RD T1'!E274</f>
        <v>0.21379817482673436</v>
      </c>
      <c r="CT14" s="69">
        <f t="shared" si="51"/>
        <v>0.31562322677034277</v>
      </c>
    </row>
    <row r="15" spans="1:98" x14ac:dyDescent="0.2">
      <c r="A15" s="10" t="str">
        <f>name!D11</f>
        <v>32 Health and social care associate professionals</v>
      </c>
      <c r="B15" s="69">
        <v>7.0178012077200994E-2</v>
      </c>
      <c r="C15" s="69">
        <v>0.11686791737102051</v>
      </c>
      <c r="D15" s="69">
        <v>8.464712043495716E-2</v>
      </c>
      <c r="E15" s="69">
        <v>0.15909699547315756</v>
      </c>
      <c r="F15" s="69">
        <v>0.2533919794919911</v>
      </c>
      <c r="G15" s="11"/>
      <c r="H15" s="69">
        <f t="shared" si="26"/>
        <v>0.16874485905703396</v>
      </c>
      <c r="I15" s="69">
        <f>'RD T1'!E43</f>
        <v>9.9947985876771367E-2</v>
      </c>
      <c r="J15" s="69">
        <f t="shared" si="27"/>
        <v>0.2686928449338053</v>
      </c>
      <c r="L15" t="str">
        <f t="shared" si="28"/>
        <v>32 Health and social care associate professionals</v>
      </c>
      <c r="M15" s="69">
        <v>1.458387931798748</v>
      </c>
      <c r="N15" s="69">
        <v>2.3737363649506293</v>
      </c>
      <c r="O15" s="69">
        <v>2.0482144299038203</v>
      </c>
      <c r="P15" s="69">
        <v>3.9033264464503508</v>
      </c>
      <c r="Q15" s="69">
        <v>5.8474536238596171</v>
      </c>
      <c r="R15" s="11"/>
      <c r="S15" s="69">
        <f t="shared" si="29"/>
        <v>3.7992391939557968</v>
      </c>
      <c r="T15" s="69">
        <f>'RD T1'!E72</f>
        <v>2.2195473294867694</v>
      </c>
      <c r="U15" s="69">
        <f t="shared" si="30"/>
        <v>6.0187865234425661</v>
      </c>
      <c r="W15" t="str">
        <f t="shared" si="31"/>
        <v>32 Health and social care associate professionals</v>
      </c>
      <c r="X15" s="69">
        <v>4.8719312996395781</v>
      </c>
      <c r="Y15" s="69">
        <v>5.9371465907964698</v>
      </c>
      <c r="Z15" s="69">
        <v>6.1173644192495722</v>
      </c>
      <c r="AA15" s="69">
        <v>11.06273143658346</v>
      </c>
      <c r="AB15" s="69">
        <v>15.536375253210288</v>
      </c>
      <c r="AC15" s="69"/>
      <c r="AD15" s="69">
        <f t="shared" si="32"/>
        <v>9.4190108339607157</v>
      </c>
      <c r="AE15" s="69">
        <f>'RD T1'!E101</f>
        <v>7.8390336659308524</v>
      </c>
      <c r="AF15" s="69">
        <f t="shared" si="33"/>
        <v>17.258044499891568</v>
      </c>
      <c r="AH15" t="str">
        <f t="shared" si="34"/>
        <v>32 Health and social care associate professionals</v>
      </c>
      <c r="AI15" s="69">
        <v>3.4499446899393607</v>
      </c>
      <c r="AJ15" s="69">
        <v>3.0350760342295913</v>
      </c>
      <c r="AK15" s="69">
        <v>2.9903362547847081</v>
      </c>
      <c r="AL15" s="69">
        <v>3.5298108350192821</v>
      </c>
      <c r="AM15" s="69">
        <v>2.2607929195971859</v>
      </c>
      <c r="AN15" s="69"/>
      <c r="AO15" s="69">
        <f t="shared" si="35"/>
        <v>-0.72954333518752223</v>
      </c>
      <c r="AP15" s="69">
        <f>'RD T1'!E130</f>
        <v>1.3765091081137324</v>
      </c>
      <c r="AQ15" s="69">
        <f t="shared" si="36"/>
        <v>0.64696577292621016</v>
      </c>
      <c r="AS15" t="str">
        <f t="shared" si="37"/>
        <v>32 Health and social care associate professionals</v>
      </c>
      <c r="AT15" s="69">
        <v>0.77224030113187203</v>
      </c>
      <c r="AU15" s="69">
        <v>0.91783082926994453</v>
      </c>
      <c r="AV15" s="69">
        <v>1.0145052026643679</v>
      </c>
      <c r="AW15" s="69">
        <v>1.5192406392159215</v>
      </c>
      <c r="AX15" s="69">
        <v>1.8897677906587507</v>
      </c>
      <c r="AY15" s="69"/>
      <c r="AZ15" s="69">
        <f t="shared" si="38"/>
        <v>0.87526258799438272</v>
      </c>
      <c r="BA15" s="69">
        <f>'RD T1'!E159</f>
        <v>0.9447302109599699</v>
      </c>
      <c r="BB15" s="69">
        <f t="shared" si="39"/>
        <v>1.8199927989543525</v>
      </c>
      <c r="BD15" t="str">
        <f t="shared" si="40"/>
        <v>32 Health and social care associate professionals</v>
      </c>
      <c r="BE15" s="69">
        <v>3.2187523273627616</v>
      </c>
      <c r="BF15" s="69">
        <v>4.0729177616495091</v>
      </c>
      <c r="BG15" s="69">
        <v>4.4232177519050913</v>
      </c>
      <c r="BH15" s="69">
        <v>7.0875871783927549</v>
      </c>
      <c r="BI15" s="69">
        <v>8.5642964634127718</v>
      </c>
      <c r="BJ15" s="69"/>
      <c r="BK15" s="69">
        <f t="shared" si="41"/>
        <v>4.1410787115076806</v>
      </c>
      <c r="BL15" s="69">
        <f>'RD T1'!E188</f>
        <v>4.2106307330985624</v>
      </c>
      <c r="BM15" s="69">
        <f t="shared" si="42"/>
        <v>8.351709444606243</v>
      </c>
      <c r="BO15" t="str">
        <f t="shared" si="43"/>
        <v>32 Health and social care associate professionals</v>
      </c>
      <c r="BP15" s="69">
        <v>2.7865486909968027</v>
      </c>
      <c r="BQ15" s="69">
        <v>3.1700120577404074</v>
      </c>
      <c r="BR15" s="69">
        <v>3.235773048349988</v>
      </c>
      <c r="BS15" s="69">
        <v>4.4626838155130857</v>
      </c>
      <c r="BT15" s="69">
        <v>3.7101764934661814</v>
      </c>
      <c r="BU15" s="69"/>
      <c r="BV15" s="69">
        <f t="shared" si="44"/>
        <v>0.47440344511619337</v>
      </c>
      <c r="BW15" s="69">
        <f>'RD T1'!E217</f>
        <v>2.316094188284104</v>
      </c>
      <c r="BX15" s="69">
        <f t="shared" si="45"/>
        <v>2.7904976334002973</v>
      </c>
      <c r="BZ15" t="str">
        <f t="shared" si="46"/>
        <v>32 Health and social care associate professionals</v>
      </c>
      <c r="CA15" s="69">
        <v>1.2315291436134663</v>
      </c>
      <c r="CB15" s="69">
        <v>0.94404751819725996</v>
      </c>
      <c r="CC15" s="69">
        <v>0.93895796403439313</v>
      </c>
      <c r="CD15" s="69">
        <v>1.3845588136651328</v>
      </c>
      <c r="CE15" s="69">
        <v>0.96548345902853328</v>
      </c>
      <c r="CF15" s="69"/>
      <c r="CG15" s="69">
        <f t="shared" si="47"/>
        <v>2.6525494994140142E-2</v>
      </c>
      <c r="CH15" s="69">
        <f>'RD T1'!E246</f>
        <v>0.52772639429310675</v>
      </c>
      <c r="CI15" s="69">
        <f t="shared" si="48"/>
        <v>0.55425188928724689</v>
      </c>
      <c r="CK15" t="str">
        <f t="shared" si="49"/>
        <v>32 Health and social care associate professionals</v>
      </c>
      <c r="CL15" s="69">
        <v>0.12261716117131312</v>
      </c>
      <c r="CM15" s="69">
        <v>0.1391639642753614</v>
      </c>
      <c r="CN15" s="69">
        <v>0.13313609797968445</v>
      </c>
      <c r="CO15" s="69">
        <v>0.23356049897288833</v>
      </c>
      <c r="CP15" s="69">
        <v>0.266254857536252</v>
      </c>
      <c r="CQ15" s="69"/>
      <c r="CR15" s="69">
        <f t="shared" si="50"/>
        <v>0.13311875955656755</v>
      </c>
      <c r="CS15" s="69">
        <f>'RD T1'!E275</f>
        <v>0.10626971019001255</v>
      </c>
      <c r="CT15" s="69">
        <f t="shared" si="51"/>
        <v>0.2393884697465801</v>
      </c>
    </row>
    <row r="16" spans="1:98" x14ac:dyDescent="0.2">
      <c r="A16" s="10" t="str">
        <f>name!D12</f>
        <v>33 Protective service occupations</v>
      </c>
      <c r="B16" s="69">
        <v>2.8434910420348632E-2</v>
      </c>
      <c r="C16" s="69">
        <v>3.9807486262283372E-2</v>
      </c>
      <c r="D16" s="69">
        <v>3.749277920722402E-2</v>
      </c>
      <c r="E16" s="69">
        <v>4.327298551629126E-2</v>
      </c>
      <c r="F16" s="69">
        <v>6.6220662183471973E-2</v>
      </c>
      <c r="G16" s="11"/>
      <c r="H16" s="69">
        <f t="shared" si="26"/>
        <v>2.8727882976247954E-2</v>
      </c>
      <c r="I16" s="69">
        <f>'RD T1'!E44</f>
        <v>1.8519938913194152E-2</v>
      </c>
      <c r="J16" s="69">
        <f t="shared" si="27"/>
        <v>4.7247821889442106E-2</v>
      </c>
      <c r="L16" t="str">
        <f t="shared" si="28"/>
        <v>33 Protective service occupations</v>
      </c>
      <c r="M16" s="69">
        <v>0.50854210453509496</v>
      </c>
      <c r="N16" s="69">
        <v>0.64087640922079525</v>
      </c>
      <c r="O16" s="69">
        <v>0.64663930734871888</v>
      </c>
      <c r="P16" s="69">
        <v>0.67885109107852326</v>
      </c>
      <c r="Q16" s="69">
        <v>1.0022033404539095</v>
      </c>
      <c r="R16" s="11"/>
      <c r="S16" s="69">
        <f t="shared" si="29"/>
        <v>0.35556403310519058</v>
      </c>
      <c r="T16" s="69">
        <f>'RD T1'!E73</f>
        <v>0.25217959286260144</v>
      </c>
      <c r="U16" s="69">
        <f t="shared" si="30"/>
        <v>0.60774362596779197</v>
      </c>
      <c r="W16" t="str">
        <f t="shared" si="31"/>
        <v>33 Protective service occupations</v>
      </c>
      <c r="X16" s="69">
        <v>2.5653513184380623</v>
      </c>
      <c r="Y16" s="69">
        <v>2.6405033276932999</v>
      </c>
      <c r="Z16" s="69">
        <v>3.1569147894325655</v>
      </c>
      <c r="AA16" s="69">
        <v>2.9219049131315038</v>
      </c>
      <c r="AB16" s="69">
        <v>4.0249244955774381</v>
      </c>
      <c r="AC16" s="69"/>
      <c r="AD16" s="69">
        <f t="shared" si="32"/>
        <v>0.86800970614487261</v>
      </c>
      <c r="AE16" s="69">
        <f>'RD T1'!E102</f>
        <v>1.3053039469567358</v>
      </c>
      <c r="AF16" s="69">
        <f t="shared" si="33"/>
        <v>2.1733136531016086</v>
      </c>
      <c r="AH16" t="str">
        <f t="shared" si="34"/>
        <v>33 Protective service occupations</v>
      </c>
      <c r="AI16" s="69">
        <v>0.74388162338827857</v>
      </c>
      <c r="AJ16" s="69">
        <v>0.71329588778492137</v>
      </c>
      <c r="AK16" s="69">
        <v>0.88198372090645583</v>
      </c>
      <c r="AL16" s="69">
        <v>0.81084603264005817</v>
      </c>
      <c r="AM16" s="69">
        <v>1.0516325388662324</v>
      </c>
      <c r="AN16" s="69"/>
      <c r="AO16" s="69">
        <f t="shared" si="35"/>
        <v>0.1696488179597766</v>
      </c>
      <c r="AP16" s="69">
        <f>'RD T1'!E131</f>
        <v>0.31685717474072245</v>
      </c>
      <c r="AQ16" s="69">
        <f t="shared" si="36"/>
        <v>0.48650599270049905</v>
      </c>
      <c r="AS16" t="str">
        <f t="shared" si="37"/>
        <v>33 Protective service occupations</v>
      </c>
      <c r="AT16" s="69">
        <v>0.66308372884349365</v>
      </c>
      <c r="AU16" s="69">
        <v>0.550292908135259</v>
      </c>
      <c r="AV16" s="69">
        <v>0.64354600434387366</v>
      </c>
      <c r="AW16" s="69">
        <v>0.48652418336873365</v>
      </c>
      <c r="AX16" s="69">
        <v>0.52196098630359433</v>
      </c>
      <c r="AY16" s="69"/>
      <c r="AZ16" s="69">
        <f t="shared" si="38"/>
        <v>-0.12158501804027932</v>
      </c>
      <c r="BA16" s="69">
        <f>'RD T1'!E160</f>
        <v>0.17138115816196431</v>
      </c>
      <c r="BB16" s="69">
        <f t="shared" si="39"/>
        <v>4.9796140121684984E-2</v>
      </c>
      <c r="BD16" t="str">
        <f t="shared" si="40"/>
        <v>33 Protective service occupations</v>
      </c>
      <c r="BE16" s="69">
        <v>3.1864725109612091</v>
      </c>
      <c r="BF16" s="69">
        <v>3.1582657039945414</v>
      </c>
      <c r="BG16" s="69">
        <v>3.0322323187093985</v>
      </c>
      <c r="BH16" s="69">
        <v>2.810762822494898</v>
      </c>
      <c r="BI16" s="69">
        <v>2.7779679689390715</v>
      </c>
      <c r="BJ16" s="69"/>
      <c r="BK16" s="69">
        <f t="shared" si="41"/>
        <v>-0.25426434977032697</v>
      </c>
      <c r="BL16" s="69">
        <f>'RD T1'!E189</f>
        <v>0.72031814170377106</v>
      </c>
      <c r="BM16" s="69">
        <f t="shared" si="42"/>
        <v>0.46605379193344409</v>
      </c>
      <c r="BO16" t="str">
        <f t="shared" si="43"/>
        <v>33 Protective service occupations</v>
      </c>
      <c r="BP16" s="69">
        <v>3.1680276927349822</v>
      </c>
      <c r="BQ16" s="69">
        <v>3.1749188091327625</v>
      </c>
      <c r="BR16" s="69">
        <v>3.0377962738883073</v>
      </c>
      <c r="BS16" s="69">
        <v>2.3751692833572999</v>
      </c>
      <c r="BT16" s="69">
        <v>1.8476865576364789</v>
      </c>
      <c r="BU16" s="69"/>
      <c r="BV16" s="69">
        <f t="shared" si="44"/>
        <v>-1.1901097162518284</v>
      </c>
      <c r="BW16" s="69">
        <f>'RD T1'!E218</f>
        <v>0.63219439156837687</v>
      </c>
      <c r="BX16" s="69">
        <f t="shared" si="45"/>
        <v>-0.55791532468345151</v>
      </c>
      <c r="BZ16" t="str">
        <f t="shared" si="46"/>
        <v>33 Protective service occupations</v>
      </c>
      <c r="CA16" s="69">
        <v>1.8043989236527382</v>
      </c>
      <c r="CB16" s="69">
        <v>1.5074850512912132</v>
      </c>
      <c r="CC16" s="69">
        <v>1.5864462636969938</v>
      </c>
      <c r="CD16" s="69">
        <v>1.2252855520882986</v>
      </c>
      <c r="CE16" s="69">
        <v>0.87767725983832223</v>
      </c>
      <c r="CF16" s="69"/>
      <c r="CG16" s="69">
        <f t="shared" si="47"/>
        <v>-0.70876900385867159</v>
      </c>
      <c r="CH16" s="69">
        <f>'RD T1'!E247</f>
        <v>0.37368413194657418</v>
      </c>
      <c r="CI16" s="69">
        <f t="shared" si="48"/>
        <v>-0.3350848719120974</v>
      </c>
      <c r="CK16" t="str">
        <f t="shared" si="49"/>
        <v>33 Protective service occupations</v>
      </c>
      <c r="CL16" s="69">
        <v>0.28076468971371704</v>
      </c>
      <c r="CM16" s="69">
        <v>0.2391504040063383</v>
      </c>
      <c r="CN16" s="69">
        <v>0.2080965606513899</v>
      </c>
      <c r="CO16" s="69">
        <v>0.17726530833001353</v>
      </c>
      <c r="CP16" s="69">
        <v>5.8293850326908724E-2</v>
      </c>
      <c r="CQ16" s="69"/>
      <c r="CR16" s="69">
        <f t="shared" si="50"/>
        <v>-0.14980271032448117</v>
      </c>
      <c r="CS16" s="69">
        <f>'RD T1'!E276</f>
        <v>3.0622284137224676E-2</v>
      </c>
      <c r="CT16" s="69">
        <f t="shared" si="51"/>
        <v>-0.11918042618725649</v>
      </c>
    </row>
    <row r="17" spans="1:98" x14ac:dyDescent="0.2">
      <c r="A17" s="10" t="str">
        <f>name!D13</f>
        <v>34 Culture, media and sports occupations</v>
      </c>
      <c r="B17" s="69">
        <v>0.12531497533155497</v>
      </c>
      <c r="C17" s="69">
        <v>0.1779918639344277</v>
      </c>
      <c r="D17" s="69">
        <v>0.18405242965654592</v>
      </c>
      <c r="E17" s="69">
        <v>0.1956414228519</v>
      </c>
      <c r="F17" s="69">
        <v>0.24939821076876628</v>
      </c>
      <c r="G17" s="11"/>
      <c r="H17" s="69">
        <f t="shared" si="26"/>
        <v>6.5345781112220364E-2</v>
      </c>
      <c r="I17" s="69">
        <f>'RD T1'!E45</f>
        <v>9.8417622752680442E-2</v>
      </c>
      <c r="J17" s="69">
        <f t="shared" si="27"/>
        <v>0.16376340386490079</v>
      </c>
      <c r="L17" t="str">
        <f t="shared" si="28"/>
        <v>34 Culture, media and sports occupations</v>
      </c>
      <c r="M17" s="69">
        <v>2.0673508288766724</v>
      </c>
      <c r="N17" s="69">
        <v>2.7815385336128893</v>
      </c>
      <c r="O17" s="69">
        <v>2.5830528595580029</v>
      </c>
      <c r="P17" s="69">
        <v>2.5468118945903018</v>
      </c>
      <c r="Q17" s="69">
        <v>3.2166012737082341</v>
      </c>
      <c r="R17" s="11"/>
      <c r="S17" s="69">
        <f t="shared" si="29"/>
        <v>0.63354841415023122</v>
      </c>
      <c r="T17" s="69">
        <f>'RD T1'!E74</f>
        <v>1.2730364347345562</v>
      </c>
      <c r="U17" s="69">
        <f t="shared" si="30"/>
        <v>1.9065848488847874</v>
      </c>
      <c r="W17" t="str">
        <f t="shared" si="31"/>
        <v>34 Culture, media and sports occupations</v>
      </c>
      <c r="X17" s="69">
        <v>5.5027805420901954</v>
      </c>
      <c r="Y17" s="69">
        <v>4.8637891940277704</v>
      </c>
      <c r="Z17" s="69">
        <v>5.512381170285904</v>
      </c>
      <c r="AA17" s="69">
        <v>4.7950957823747409</v>
      </c>
      <c r="AB17" s="69">
        <v>5.1371924737154844</v>
      </c>
      <c r="AC17" s="69"/>
      <c r="AD17" s="69">
        <f t="shared" si="32"/>
        <v>-0.37518869657041964</v>
      </c>
      <c r="AE17" s="69">
        <f>'RD T1'!E103</f>
        <v>2.455049625754528</v>
      </c>
      <c r="AF17" s="69">
        <f t="shared" si="33"/>
        <v>2.0798609291841084</v>
      </c>
      <c r="AH17" t="str">
        <f t="shared" si="34"/>
        <v>34 Culture, media and sports occupations</v>
      </c>
      <c r="AI17" s="69">
        <v>0.65121678738426159</v>
      </c>
      <c r="AJ17" s="69">
        <v>0.60308660342346543</v>
      </c>
      <c r="AK17" s="69">
        <v>0.74581052693918681</v>
      </c>
      <c r="AL17" s="69">
        <v>0.64819661593905764</v>
      </c>
      <c r="AM17" s="69">
        <v>0.82668835152162046</v>
      </c>
      <c r="AN17" s="69"/>
      <c r="AO17" s="69">
        <f t="shared" si="35"/>
        <v>8.0877824582433644E-2</v>
      </c>
      <c r="AP17" s="69">
        <f>'RD T1'!E132</f>
        <v>0.34056951190726298</v>
      </c>
      <c r="AQ17" s="69">
        <f t="shared" si="36"/>
        <v>0.42144733648969662</v>
      </c>
      <c r="AS17" t="str">
        <f t="shared" si="37"/>
        <v>34 Culture, media and sports occupations</v>
      </c>
      <c r="AT17" s="69">
        <v>0.91639489959324583</v>
      </c>
      <c r="AU17" s="69">
        <v>0.81666684620584118</v>
      </c>
      <c r="AV17" s="69">
        <v>0.91537518891798908</v>
      </c>
      <c r="AW17" s="69">
        <v>0.75448167034713431</v>
      </c>
      <c r="AX17" s="69">
        <v>0.77526789595265966</v>
      </c>
      <c r="AY17" s="69"/>
      <c r="AZ17" s="69">
        <f t="shared" si="38"/>
        <v>-0.14010729296532942</v>
      </c>
      <c r="BA17" s="69">
        <f>'RD T1'!E161</f>
        <v>0.37161464320962401</v>
      </c>
      <c r="BB17" s="69">
        <f t="shared" si="39"/>
        <v>0.23150735024429459</v>
      </c>
      <c r="BD17" t="str">
        <f t="shared" si="40"/>
        <v>34 Culture, media and sports occupations</v>
      </c>
      <c r="BE17" s="69">
        <v>2.5489035471138521</v>
      </c>
      <c r="BF17" s="69">
        <v>2.534330631978595</v>
      </c>
      <c r="BG17" s="69">
        <v>2.4534780967230452</v>
      </c>
      <c r="BH17" s="69">
        <v>1.9294080152627267</v>
      </c>
      <c r="BI17" s="69">
        <v>1.989964318661894</v>
      </c>
      <c r="BJ17" s="69"/>
      <c r="BK17" s="69">
        <f t="shared" si="41"/>
        <v>-0.46351377806115113</v>
      </c>
      <c r="BL17" s="69">
        <f>'RD T1'!E190</f>
        <v>0.76608126866004655</v>
      </c>
      <c r="BM17" s="69">
        <f t="shared" si="42"/>
        <v>0.30256749059889543</v>
      </c>
      <c r="BO17" t="str">
        <f t="shared" si="43"/>
        <v>34 Culture, media and sports occupations</v>
      </c>
      <c r="BP17" s="69">
        <v>1.3999832377475359</v>
      </c>
      <c r="BQ17" s="69">
        <v>1.1951245650900695</v>
      </c>
      <c r="BR17" s="69">
        <v>1.1397037367595955</v>
      </c>
      <c r="BS17" s="69">
        <v>0.74568302347893922</v>
      </c>
      <c r="BT17" s="69">
        <v>0.45804461158966514</v>
      </c>
      <c r="BU17" s="69"/>
      <c r="BV17" s="69">
        <f t="shared" si="44"/>
        <v>-0.68165912516993032</v>
      </c>
      <c r="BW17" s="69">
        <f>'RD T1'!E219</f>
        <v>0.26898721986468316</v>
      </c>
      <c r="BX17" s="69">
        <f t="shared" si="45"/>
        <v>-0.41267190530524717</v>
      </c>
      <c r="BZ17" t="str">
        <f t="shared" si="46"/>
        <v>34 Culture, media and sports occupations</v>
      </c>
      <c r="CA17" s="69">
        <v>1.1828533942374713</v>
      </c>
      <c r="CB17" s="69">
        <v>0.96186209994638705</v>
      </c>
      <c r="CC17" s="69">
        <v>0.98176771358873527</v>
      </c>
      <c r="CD17" s="69">
        <v>0.72314820366538446</v>
      </c>
      <c r="CE17" s="69">
        <v>0.44342033647640278</v>
      </c>
      <c r="CF17" s="69"/>
      <c r="CG17" s="69">
        <f t="shared" si="47"/>
        <v>-0.53834737711233249</v>
      </c>
      <c r="CH17" s="69">
        <f>'RD T1'!E248</f>
        <v>0.24266504559694849</v>
      </c>
      <c r="CI17" s="69">
        <f t="shared" si="48"/>
        <v>-0.29568233151538403</v>
      </c>
      <c r="CK17" t="str">
        <f t="shared" si="49"/>
        <v>34 Culture, media and sports occupations</v>
      </c>
      <c r="CL17" s="69">
        <v>0.28822220580910946</v>
      </c>
      <c r="CM17" s="69">
        <v>0.33604300595531211</v>
      </c>
      <c r="CN17" s="69">
        <v>0.3139120682253041</v>
      </c>
      <c r="CO17" s="69">
        <v>0.31987284543303868</v>
      </c>
      <c r="CP17" s="69">
        <v>0.27243912601003162</v>
      </c>
      <c r="CQ17" s="69"/>
      <c r="CR17" s="69">
        <f t="shared" si="50"/>
        <v>-4.1472942215272479E-2</v>
      </c>
      <c r="CS17" s="69">
        <f>'RD T1'!E277</f>
        <v>0.10971198816609767</v>
      </c>
      <c r="CT17" s="69">
        <f t="shared" si="51"/>
        <v>6.8239045950825195E-2</v>
      </c>
    </row>
    <row r="18" spans="1:98" x14ac:dyDescent="0.2">
      <c r="A18" s="10" t="str">
        <f>name!D14</f>
        <v>35 Business and public service associate professionals</v>
      </c>
      <c r="B18" s="69">
        <v>0.55897130518207383</v>
      </c>
      <c r="C18" s="69">
        <v>0.72749461923006953</v>
      </c>
      <c r="D18" s="69">
        <v>0.69421327433818514</v>
      </c>
      <c r="E18" s="69">
        <v>0.85067414129311281</v>
      </c>
      <c r="F18" s="69">
        <v>1.1623476450120596</v>
      </c>
      <c r="G18" s="11"/>
      <c r="H18" s="69">
        <f t="shared" si="26"/>
        <v>0.46813437067387442</v>
      </c>
      <c r="I18" s="69">
        <f>'RD T1'!E46</f>
        <v>0.42197498951050921</v>
      </c>
      <c r="J18" s="69">
        <f t="shared" si="27"/>
        <v>0.89010936018438369</v>
      </c>
      <c r="L18" t="str">
        <f t="shared" si="28"/>
        <v>35 Business and public service associate professionals</v>
      </c>
      <c r="M18" s="69">
        <v>5.4612695565201932</v>
      </c>
      <c r="N18" s="69">
        <v>7.8014613746107928</v>
      </c>
      <c r="O18" s="69">
        <v>7.376222196875128</v>
      </c>
      <c r="P18" s="69">
        <v>8.944008330720953</v>
      </c>
      <c r="Q18" s="69">
        <v>11.668573463222575</v>
      </c>
      <c r="R18" s="11"/>
      <c r="S18" s="69">
        <f t="shared" si="29"/>
        <v>4.2923512663474472</v>
      </c>
      <c r="T18" s="69">
        <f>'RD T1'!E75</f>
        <v>4.3813018199108562</v>
      </c>
      <c r="U18" s="69">
        <f t="shared" si="30"/>
        <v>8.6736530862583034</v>
      </c>
      <c r="W18" t="str">
        <f t="shared" si="31"/>
        <v>35 Business and public service associate professionals</v>
      </c>
      <c r="X18" s="69">
        <v>14.096546955119335</v>
      </c>
      <c r="Y18" s="69">
        <v>14.582467062057457</v>
      </c>
      <c r="Z18" s="69">
        <v>16.345571748614308</v>
      </c>
      <c r="AA18" s="69">
        <v>17.063919608381752</v>
      </c>
      <c r="AB18" s="69">
        <v>19.145890584843212</v>
      </c>
      <c r="AC18" s="69"/>
      <c r="AD18" s="69">
        <f t="shared" si="32"/>
        <v>2.8003188362289038</v>
      </c>
      <c r="AE18" s="69">
        <f>'RD T1'!E104</f>
        <v>9.080733804798756</v>
      </c>
      <c r="AF18" s="69">
        <f t="shared" si="33"/>
        <v>11.88105264102766</v>
      </c>
      <c r="AH18" t="str">
        <f t="shared" si="34"/>
        <v>35 Business and public service associate professionals</v>
      </c>
      <c r="AI18" s="69">
        <v>4.038034413368492</v>
      </c>
      <c r="AJ18" s="69">
        <v>3.9703987365121738</v>
      </c>
      <c r="AK18" s="69">
        <v>4.6326537264506982</v>
      </c>
      <c r="AL18" s="69">
        <v>4.887912115202151</v>
      </c>
      <c r="AM18" s="69">
        <v>5.8587081248203496</v>
      </c>
      <c r="AN18" s="69"/>
      <c r="AO18" s="69">
        <f t="shared" si="35"/>
        <v>1.2260543983696515</v>
      </c>
      <c r="AP18" s="69">
        <f>'RD T1'!E133</f>
        <v>2.5323448271864049</v>
      </c>
      <c r="AQ18" s="69">
        <f t="shared" si="36"/>
        <v>3.7583992255560563</v>
      </c>
      <c r="AS18" t="str">
        <f t="shared" si="37"/>
        <v>35 Business and public service associate professionals</v>
      </c>
      <c r="AT18" s="69">
        <v>3.7161457680188397</v>
      </c>
      <c r="AU18" s="69">
        <v>3.5583091306752839</v>
      </c>
      <c r="AV18" s="69">
        <v>4.1466040166336162</v>
      </c>
      <c r="AW18" s="69">
        <v>4.2295529030511769</v>
      </c>
      <c r="AX18" s="69">
        <v>4.9194313150791196</v>
      </c>
      <c r="AY18" s="69"/>
      <c r="AZ18" s="69">
        <f t="shared" si="38"/>
        <v>0.77282729844550335</v>
      </c>
      <c r="BA18" s="69">
        <f>'RD T1'!E162</f>
        <v>2.1037418949983664</v>
      </c>
      <c r="BB18" s="69">
        <f t="shared" si="39"/>
        <v>2.8765691934438697</v>
      </c>
      <c r="BD18" t="str">
        <f t="shared" si="40"/>
        <v>35 Business and public service associate professionals</v>
      </c>
      <c r="BE18" s="69">
        <v>11.361258762545988</v>
      </c>
      <c r="BF18" s="69">
        <v>12.561600162746366</v>
      </c>
      <c r="BG18" s="69">
        <v>13.188939234332619</v>
      </c>
      <c r="BH18" s="69">
        <v>12.601505050591216</v>
      </c>
      <c r="BI18" s="69">
        <v>12.536193551397567</v>
      </c>
      <c r="BJ18" s="69"/>
      <c r="BK18" s="69">
        <f t="shared" si="41"/>
        <v>-0.65274568293505197</v>
      </c>
      <c r="BL18" s="69">
        <f>'RD T1'!E191</f>
        <v>5.3176917457685171</v>
      </c>
      <c r="BM18" s="69">
        <f t="shared" si="42"/>
        <v>4.6649460628334651</v>
      </c>
      <c r="BO18" t="str">
        <f t="shared" si="43"/>
        <v>35 Business and public service associate professionals</v>
      </c>
      <c r="BP18" s="69">
        <v>9.3681555730587647</v>
      </c>
      <c r="BQ18" s="69">
        <v>9.6756029336451554</v>
      </c>
      <c r="BR18" s="69">
        <v>9.9269894106646479</v>
      </c>
      <c r="BS18" s="69">
        <v>8.5847858358760618</v>
      </c>
      <c r="BT18" s="69">
        <v>6.8563506487213903</v>
      </c>
      <c r="BU18" s="69"/>
      <c r="BV18" s="69">
        <f t="shared" si="44"/>
        <v>-3.0706387619432576</v>
      </c>
      <c r="BW18" s="69">
        <f>'RD T1'!E220</f>
        <v>3.2908153931543955</v>
      </c>
      <c r="BX18" s="69">
        <f t="shared" si="45"/>
        <v>0.22017663121113795</v>
      </c>
      <c r="BZ18" t="str">
        <f t="shared" si="46"/>
        <v>35 Business and public service associate professionals</v>
      </c>
      <c r="CA18" s="69">
        <v>6.4730859412036441</v>
      </c>
      <c r="CB18" s="69">
        <v>5.8477302087837844</v>
      </c>
      <c r="CC18" s="69">
        <v>5.9761412502311613</v>
      </c>
      <c r="CD18" s="69">
        <v>5.0902675375287245</v>
      </c>
      <c r="CE18" s="69">
        <v>3.2768920897862523</v>
      </c>
      <c r="CF18" s="69"/>
      <c r="CG18" s="69">
        <f t="shared" si="47"/>
        <v>-2.6992491604449089</v>
      </c>
      <c r="CH18" s="69">
        <f>'RD T1'!E249</f>
        <v>1.6972270179652316</v>
      </c>
      <c r="CI18" s="69">
        <f t="shared" si="48"/>
        <v>-1.0020221424796774</v>
      </c>
      <c r="CK18" t="str">
        <f t="shared" si="49"/>
        <v>35 Business and public service associate professionals</v>
      </c>
      <c r="CL18" s="69">
        <v>1.0260573955823731</v>
      </c>
      <c r="CM18" s="69">
        <v>1.2118649358603313</v>
      </c>
      <c r="CN18" s="69">
        <v>1.0595681829659283</v>
      </c>
      <c r="CO18" s="69">
        <v>0.9769040840782115</v>
      </c>
      <c r="CP18" s="69">
        <v>0.85608292734505786</v>
      </c>
      <c r="CQ18" s="69"/>
      <c r="CR18" s="69">
        <f t="shared" si="50"/>
        <v>-0.20348525562087039</v>
      </c>
      <c r="CS18" s="69">
        <f>'RD T1'!E278</f>
        <v>0.32003271847500314</v>
      </c>
      <c r="CT18" s="69">
        <f t="shared" si="51"/>
        <v>0.11654746285413276</v>
      </c>
    </row>
    <row r="19" spans="1:98" x14ac:dyDescent="0.2">
      <c r="A19" s="10" t="str">
        <f>name!D15</f>
        <v>41 Administrative occupations</v>
      </c>
      <c r="B19" s="69">
        <v>0.36236411649661221</v>
      </c>
      <c r="C19" s="69">
        <v>0.49083012416889615</v>
      </c>
      <c r="D19" s="69">
        <v>0.43781222652756657</v>
      </c>
      <c r="E19" s="69">
        <v>0.57338693220470704</v>
      </c>
      <c r="F19" s="69">
        <v>0.81676103225054486</v>
      </c>
      <c r="G19" s="11"/>
      <c r="H19" s="69">
        <f t="shared" si="26"/>
        <v>0.37894880572297829</v>
      </c>
      <c r="I19" s="69">
        <f>'RD T1'!E47</f>
        <v>0.30878570777869119</v>
      </c>
      <c r="J19" s="69">
        <f t="shared" si="27"/>
        <v>0.68773451350166948</v>
      </c>
      <c r="L19" t="str">
        <f t="shared" si="28"/>
        <v>41 Administrative occupations</v>
      </c>
      <c r="M19" s="69">
        <v>4.0173244421338579</v>
      </c>
      <c r="N19" s="69">
        <v>5.8841212476467799</v>
      </c>
      <c r="O19" s="69">
        <v>5.3285226478644798</v>
      </c>
      <c r="P19" s="69">
        <v>7.1158448897477609</v>
      </c>
      <c r="Q19" s="69">
        <v>9.9013918953594349</v>
      </c>
      <c r="R19" s="11"/>
      <c r="S19" s="69">
        <f t="shared" si="29"/>
        <v>4.572869247494955</v>
      </c>
      <c r="T19" s="69">
        <f>'RD T1'!E76</f>
        <v>3.8265556202467748</v>
      </c>
      <c r="U19" s="69">
        <f t="shared" si="30"/>
        <v>8.3994248677417289</v>
      </c>
      <c r="W19" t="str">
        <f t="shared" si="31"/>
        <v>41 Administrative occupations</v>
      </c>
      <c r="X19" s="69">
        <v>15.012003586622114</v>
      </c>
      <c r="Y19" s="69">
        <v>16.220635591397382</v>
      </c>
      <c r="Z19" s="69">
        <v>17.4076925917024</v>
      </c>
      <c r="AA19" s="69">
        <v>20.799569382661044</v>
      </c>
      <c r="AB19" s="69">
        <v>25.553356506790266</v>
      </c>
      <c r="AC19" s="69"/>
      <c r="AD19" s="69">
        <f t="shared" si="32"/>
        <v>8.1456639150878658</v>
      </c>
      <c r="AE19" s="69">
        <f>'RD T1'!E105</f>
        <v>12.73465704207087</v>
      </c>
      <c r="AF19" s="69">
        <f t="shared" si="33"/>
        <v>20.880320957158737</v>
      </c>
      <c r="AH19" t="str">
        <f t="shared" si="34"/>
        <v>41 Administrative occupations</v>
      </c>
      <c r="AI19" s="69">
        <v>5.8719593158590841</v>
      </c>
      <c r="AJ19" s="69">
        <v>6.4746401291665068</v>
      </c>
      <c r="AK19" s="69">
        <v>6.7405605552597656</v>
      </c>
      <c r="AL19" s="69">
        <v>7.8165995491423628</v>
      </c>
      <c r="AM19" s="69">
        <v>9.5412869159688345</v>
      </c>
      <c r="AN19" s="69"/>
      <c r="AO19" s="69">
        <f t="shared" si="35"/>
        <v>2.8007263607090689</v>
      </c>
      <c r="AP19" s="69">
        <f>'RD T1'!E134</f>
        <v>5.0177624227080422</v>
      </c>
      <c r="AQ19" s="69">
        <f t="shared" si="36"/>
        <v>7.8184887834171111</v>
      </c>
      <c r="AS19" t="str">
        <f t="shared" si="37"/>
        <v>41 Administrative occupations</v>
      </c>
      <c r="AT19" s="69">
        <v>5.5641440546271728</v>
      </c>
      <c r="AU19" s="69">
        <v>5.9092275306776516</v>
      </c>
      <c r="AV19" s="69">
        <v>6.2724223106237265</v>
      </c>
      <c r="AW19" s="69">
        <v>6.9445089319325382</v>
      </c>
      <c r="AX19" s="69">
        <v>8.3533735985781554</v>
      </c>
      <c r="AY19" s="69"/>
      <c r="AZ19" s="69">
        <f t="shared" si="38"/>
        <v>2.080951287954429</v>
      </c>
      <c r="BA19" s="69">
        <f>'RD T1'!E163</f>
        <v>4.2500070761044153</v>
      </c>
      <c r="BB19" s="69">
        <f t="shared" si="39"/>
        <v>6.3309583640588443</v>
      </c>
      <c r="BD19" t="str">
        <f t="shared" si="40"/>
        <v>41 Administrative occupations</v>
      </c>
      <c r="BE19" s="69">
        <v>18.501742835123739</v>
      </c>
      <c r="BF19" s="69">
        <v>19.194554369724838</v>
      </c>
      <c r="BG19" s="69">
        <v>20.960179095003699</v>
      </c>
      <c r="BH19" s="69">
        <v>20.717708837953701</v>
      </c>
      <c r="BI19" s="69">
        <v>19.273510949021482</v>
      </c>
      <c r="BJ19" s="69"/>
      <c r="BK19" s="69">
        <f t="shared" si="41"/>
        <v>-1.6866681459822175</v>
      </c>
      <c r="BL19" s="69">
        <f>'RD T1'!E192</f>
        <v>9.6960692072198746</v>
      </c>
      <c r="BM19" s="69">
        <f t="shared" si="42"/>
        <v>8.0094010612376572</v>
      </c>
      <c r="BO19" t="str">
        <f t="shared" si="43"/>
        <v>41 Administrative occupations</v>
      </c>
      <c r="BP19" s="69">
        <v>23.382697680628645</v>
      </c>
      <c r="BQ19" s="69">
        <v>21.921226876986136</v>
      </c>
      <c r="BR19" s="69">
        <v>22.959629229190028</v>
      </c>
      <c r="BS19" s="69">
        <v>20.263988310459435</v>
      </c>
      <c r="BT19" s="69">
        <v>14.109994347536073</v>
      </c>
      <c r="BU19" s="69"/>
      <c r="BV19" s="69">
        <f t="shared" si="44"/>
        <v>-8.8496348816539552</v>
      </c>
      <c r="BW19" s="69">
        <f>'RD T1'!E221</f>
        <v>8.6113479801922583</v>
      </c>
      <c r="BX19" s="69">
        <f t="shared" si="45"/>
        <v>-0.23828690146169684</v>
      </c>
      <c r="BZ19" t="str">
        <f t="shared" si="46"/>
        <v>41 Administrative occupations</v>
      </c>
      <c r="CA19" s="69">
        <v>13.980477544556971</v>
      </c>
      <c r="CB19" s="69">
        <v>10.269752733229748</v>
      </c>
      <c r="CC19" s="69">
        <v>10.444402177861603</v>
      </c>
      <c r="CD19" s="69">
        <v>7.861743971207904</v>
      </c>
      <c r="CE19" s="69">
        <v>2.8932643258829867</v>
      </c>
      <c r="CF19" s="69"/>
      <c r="CG19" s="69">
        <f t="shared" si="47"/>
        <v>-7.5511378519786163</v>
      </c>
      <c r="CH19" s="69">
        <f>'RD T1'!E250</f>
        <v>2.2599678103209428</v>
      </c>
      <c r="CI19" s="69">
        <f t="shared" si="48"/>
        <v>-5.2911700416576739</v>
      </c>
      <c r="CK19" t="str">
        <f t="shared" si="49"/>
        <v>41 Administrative occupations</v>
      </c>
      <c r="CL19" s="69">
        <v>2.5815138142460881</v>
      </c>
      <c r="CM19" s="69">
        <v>2.3260021707803191</v>
      </c>
      <c r="CN19" s="69">
        <v>1.9923200531514365</v>
      </c>
      <c r="CO19" s="69">
        <v>1.774789277167099</v>
      </c>
      <c r="CP19" s="69">
        <v>1.104678395094939</v>
      </c>
      <c r="CQ19" s="69"/>
      <c r="CR19" s="69">
        <f t="shared" si="50"/>
        <v>-0.88764165805649742</v>
      </c>
      <c r="CS19" s="69">
        <f>'RD T1'!E279</f>
        <v>0.55670544998800686</v>
      </c>
      <c r="CT19" s="69">
        <f t="shared" si="51"/>
        <v>-0.33093620806849056</v>
      </c>
    </row>
    <row r="20" spans="1:98" x14ac:dyDescent="0.2">
      <c r="A20" s="10" t="str">
        <f>name!D16</f>
        <v>42 Secretarial and related occupations</v>
      </c>
      <c r="B20" s="69">
        <v>2.9345818359402431E-2</v>
      </c>
      <c r="C20" s="69">
        <v>4.4791324434764128E-2</v>
      </c>
      <c r="D20" s="69">
        <v>4.0066247127465274E-2</v>
      </c>
      <c r="E20" s="69">
        <v>6.1107166644330926E-2</v>
      </c>
      <c r="F20" s="69">
        <v>9.6063518862374006E-2</v>
      </c>
      <c r="G20" s="11"/>
      <c r="H20" s="69">
        <f t="shared" si="26"/>
        <v>5.5997271734908732E-2</v>
      </c>
      <c r="I20" s="69">
        <f>'RD T1'!E48</f>
        <v>3.7198392860326106E-2</v>
      </c>
      <c r="J20" s="69">
        <f t="shared" si="27"/>
        <v>9.3195664595234845E-2</v>
      </c>
      <c r="L20" t="str">
        <f t="shared" si="28"/>
        <v>42 Secretarial and related occupations</v>
      </c>
      <c r="M20" s="69">
        <v>0.72214155710012917</v>
      </c>
      <c r="N20" s="69">
        <v>1.02488113966795</v>
      </c>
      <c r="O20" s="69">
        <v>0.84748860981833241</v>
      </c>
      <c r="P20" s="69">
        <v>1.229124124423705</v>
      </c>
      <c r="Q20" s="69">
        <v>1.5446012588182583</v>
      </c>
      <c r="R20" s="11"/>
      <c r="S20" s="69">
        <f t="shared" si="29"/>
        <v>0.69711264899992587</v>
      </c>
      <c r="T20" s="69">
        <f>'RD T1'!E77</f>
        <v>0.64785696208166332</v>
      </c>
      <c r="U20" s="69">
        <f t="shared" si="30"/>
        <v>1.3449696110815892</v>
      </c>
      <c r="W20" t="str">
        <f t="shared" si="31"/>
        <v>42 Secretarial and related occupations</v>
      </c>
      <c r="X20" s="69">
        <v>2.8273943142866393</v>
      </c>
      <c r="Y20" s="69">
        <v>3.109301853194558</v>
      </c>
      <c r="Z20" s="69">
        <v>3.0964040265362072</v>
      </c>
      <c r="AA20" s="69">
        <v>3.9848794127084948</v>
      </c>
      <c r="AB20" s="69">
        <v>5.2936121659062492</v>
      </c>
      <c r="AC20" s="69"/>
      <c r="AD20" s="69">
        <f t="shared" si="32"/>
        <v>2.197208139370042</v>
      </c>
      <c r="AE20" s="69">
        <f>'RD T1'!E106</f>
        <v>2.7236929723302161</v>
      </c>
      <c r="AF20" s="69">
        <f t="shared" si="33"/>
        <v>4.9209011117002586</v>
      </c>
      <c r="AH20" t="str">
        <f t="shared" si="34"/>
        <v>42 Secretarial and related occupations</v>
      </c>
      <c r="AI20" s="69">
        <v>1.2517753410358827</v>
      </c>
      <c r="AJ20" s="69">
        <v>1.3902810185563961</v>
      </c>
      <c r="AK20" s="69">
        <v>1.4178044935898926</v>
      </c>
      <c r="AL20" s="69">
        <v>1.6517590941561673</v>
      </c>
      <c r="AM20" s="69">
        <v>1.7612590227750442</v>
      </c>
      <c r="AN20" s="69"/>
      <c r="AO20" s="69">
        <f t="shared" si="35"/>
        <v>0.34345452918515162</v>
      </c>
      <c r="AP20" s="69">
        <f>'RD T1'!E135</f>
        <v>0.99167027894944926</v>
      </c>
      <c r="AQ20" s="69">
        <f t="shared" si="36"/>
        <v>1.335124808134601</v>
      </c>
      <c r="AS20" t="str">
        <f t="shared" si="37"/>
        <v>42 Secretarial and related occupations</v>
      </c>
      <c r="AT20" s="69">
        <v>1.0056389530020191</v>
      </c>
      <c r="AU20" s="69">
        <v>1.0731765716506994</v>
      </c>
      <c r="AV20" s="69">
        <v>1.084643614809063</v>
      </c>
      <c r="AW20" s="69">
        <v>1.2321040444137679</v>
      </c>
      <c r="AX20" s="69">
        <v>1.0933652873068607</v>
      </c>
      <c r="AY20" s="69"/>
      <c r="AZ20" s="69">
        <f t="shared" si="38"/>
        <v>8.7216724977976501E-3</v>
      </c>
      <c r="BA20" s="69">
        <f>'RD T1'!E164</f>
        <v>0.68601904684299675</v>
      </c>
      <c r="BB20" s="69">
        <f t="shared" si="39"/>
        <v>0.6947407193407944</v>
      </c>
      <c r="BD20" t="str">
        <f t="shared" si="40"/>
        <v>42 Secretarial and related occupations</v>
      </c>
      <c r="BE20" s="69">
        <v>4.0112795608442768</v>
      </c>
      <c r="BF20" s="69">
        <v>4.0136200189381563</v>
      </c>
      <c r="BG20" s="69">
        <v>4.0879530629794578</v>
      </c>
      <c r="BH20" s="69">
        <v>3.7825055882173007</v>
      </c>
      <c r="BI20" s="69">
        <v>1.4957055769736631</v>
      </c>
      <c r="BJ20" s="69"/>
      <c r="BK20" s="69">
        <f t="shared" si="41"/>
        <v>-2.5922474860057947</v>
      </c>
      <c r="BL20" s="69">
        <f>'RD T1'!E193</f>
        <v>1.4270683601895837</v>
      </c>
      <c r="BM20" s="69">
        <f t="shared" si="42"/>
        <v>-1.165179125816211</v>
      </c>
      <c r="BO20" t="str">
        <f t="shared" si="43"/>
        <v>42 Secretarial and related occupations</v>
      </c>
      <c r="BP20" s="69">
        <v>5.570956552616237</v>
      </c>
      <c r="BQ20" s="69">
        <v>5.0657618253878436</v>
      </c>
      <c r="BR20" s="69">
        <v>5.0687672256141072</v>
      </c>
      <c r="BS20" s="69">
        <v>3.7804350639802622</v>
      </c>
      <c r="BT20" s="69">
        <v>1.3279440391439832</v>
      </c>
      <c r="BU20" s="69"/>
      <c r="BV20" s="69">
        <f t="shared" si="44"/>
        <v>-3.740823186470124</v>
      </c>
      <c r="BW20" s="69">
        <f>'RD T1'!E222</f>
        <v>1.4823091732458513</v>
      </c>
      <c r="BX20" s="69">
        <f t="shared" si="45"/>
        <v>-2.2585140132242727</v>
      </c>
      <c r="BZ20" t="str">
        <f t="shared" si="46"/>
        <v>42 Secretarial and related occupations</v>
      </c>
      <c r="CA20" s="69">
        <v>5.5050196224017887</v>
      </c>
      <c r="CB20" s="69">
        <v>4.2363051201895265</v>
      </c>
      <c r="CC20" s="69">
        <v>4.0954378483733311</v>
      </c>
      <c r="CD20" s="69">
        <v>2.3521083174762381</v>
      </c>
      <c r="CE20" s="69">
        <v>0.80383788452849259</v>
      </c>
      <c r="CF20" s="69"/>
      <c r="CG20" s="69">
        <f t="shared" si="47"/>
        <v>-3.2915999638448383</v>
      </c>
      <c r="CH20" s="69">
        <f>'RD T1'!E251</f>
        <v>0.79932662182879943</v>
      </c>
      <c r="CI20" s="69">
        <f t="shared" si="48"/>
        <v>-2.492273342016039</v>
      </c>
      <c r="CK20" t="str">
        <f t="shared" si="49"/>
        <v>42 Secretarial and related occupations</v>
      </c>
      <c r="CL20" s="69">
        <v>0.87593018885219542</v>
      </c>
      <c r="CM20" s="69">
        <v>0.97743934800489951</v>
      </c>
      <c r="CN20" s="69">
        <v>0.90452504872181305</v>
      </c>
      <c r="CO20" s="69">
        <v>1.0139866740014238</v>
      </c>
      <c r="CP20" s="69">
        <v>0.90540233164828321</v>
      </c>
      <c r="CQ20" s="69"/>
      <c r="CR20" s="69">
        <f t="shared" si="50"/>
        <v>8.772829264701576E-4</v>
      </c>
      <c r="CS20" s="69">
        <f>'RD T1'!E280</f>
        <v>0.46068139979076206</v>
      </c>
      <c r="CT20" s="69">
        <f t="shared" si="51"/>
        <v>0.46155868271723222</v>
      </c>
    </row>
    <row r="21" spans="1:98" x14ac:dyDescent="0.2">
      <c r="A21" s="10" t="str">
        <f>name!D17</f>
        <v>51 Skilled agricultural and related trades</v>
      </c>
      <c r="B21" s="69">
        <v>1.8615950940275967E-2</v>
      </c>
      <c r="C21" s="69">
        <v>5.1437507333597365E-2</v>
      </c>
      <c r="D21" s="69">
        <v>2.4957204038359673E-2</v>
      </c>
      <c r="E21" s="69">
        <v>2.949517067358455E-2</v>
      </c>
      <c r="F21" s="69">
        <v>3.9603193332289184E-2</v>
      </c>
      <c r="G21" s="11"/>
      <c r="H21" s="69">
        <f t="shared" si="26"/>
        <v>1.4645989293929511E-2</v>
      </c>
      <c r="I21" s="69">
        <f>'RD T1'!E49</f>
        <v>2.1295177699304935E-2</v>
      </c>
      <c r="J21" s="69">
        <f t="shared" si="27"/>
        <v>3.594116699323445E-2</v>
      </c>
      <c r="L21" t="str">
        <f t="shared" si="28"/>
        <v>51 Skilled agricultural and related trades</v>
      </c>
      <c r="M21" s="69">
        <v>0.13413613279280462</v>
      </c>
      <c r="N21" s="69">
        <v>0.17941257233550437</v>
      </c>
      <c r="O21" s="69">
        <v>0.15880425256029557</v>
      </c>
      <c r="P21" s="69">
        <v>0.16791531036112009</v>
      </c>
      <c r="Q21" s="69">
        <v>0.23715521606880058</v>
      </c>
      <c r="R21" s="11"/>
      <c r="S21" s="69">
        <f t="shared" si="29"/>
        <v>7.8350963508505012E-2</v>
      </c>
      <c r="T21" s="69">
        <f>'RD T1'!E78</f>
        <v>0.10186842621949443</v>
      </c>
      <c r="U21" s="69">
        <f t="shared" si="30"/>
        <v>0.18021938972799945</v>
      </c>
      <c r="W21" t="str">
        <f t="shared" si="31"/>
        <v>51 Skilled agricultural and related trades</v>
      </c>
      <c r="X21" s="69">
        <v>1.3057626048663094</v>
      </c>
      <c r="Y21" s="69">
        <v>1.5274490099774845</v>
      </c>
      <c r="Z21" s="69">
        <v>2.2960076195886621</v>
      </c>
      <c r="AA21" s="69">
        <v>2.442225500608846</v>
      </c>
      <c r="AB21" s="69">
        <v>3.2387352672571779</v>
      </c>
      <c r="AC21" s="69"/>
      <c r="AD21" s="69">
        <f t="shared" si="32"/>
        <v>0.9427276476685158</v>
      </c>
      <c r="AE21" s="69">
        <f>'RD T1'!E107</f>
        <v>1.7547370602948129</v>
      </c>
      <c r="AF21" s="69">
        <f t="shared" si="33"/>
        <v>2.6974647079633289</v>
      </c>
      <c r="AH21" t="str">
        <f t="shared" si="34"/>
        <v>51 Skilled agricultural and related trades</v>
      </c>
      <c r="AI21" s="69">
        <v>0.61505524348478635</v>
      </c>
      <c r="AJ21" s="69">
        <v>0.65793740227763597</v>
      </c>
      <c r="AK21" s="69">
        <v>0.77278378249930235</v>
      </c>
      <c r="AL21" s="69">
        <v>0.78923137129940091</v>
      </c>
      <c r="AM21" s="69">
        <v>0.99476121524223027</v>
      </c>
      <c r="AN21" s="69"/>
      <c r="AO21" s="69">
        <f t="shared" si="35"/>
        <v>0.22197743274292792</v>
      </c>
      <c r="AP21" s="69">
        <f>'RD T1'!E136</f>
        <v>0.61568232517460597</v>
      </c>
      <c r="AQ21" s="69">
        <f t="shared" si="36"/>
        <v>0.83765975791753389</v>
      </c>
      <c r="AS21" t="str">
        <f t="shared" si="37"/>
        <v>51 Skilled agricultural and related trades</v>
      </c>
      <c r="AT21" s="69">
        <v>0.79220552912949582</v>
      </c>
      <c r="AU21" s="69">
        <v>0.80293601982403395</v>
      </c>
      <c r="AV21" s="69">
        <v>1.1463818309676883</v>
      </c>
      <c r="AW21" s="69">
        <v>1.1555027980347572</v>
      </c>
      <c r="AX21" s="69">
        <v>1.5303709002676908</v>
      </c>
      <c r="AY21" s="69"/>
      <c r="AZ21" s="69">
        <f t="shared" si="38"/>
        <v>0.38398906930000254</v>
      </c>
      <c r="BA21" s="69">
        <f>'RD T1'!E165</f>
        <v>0.79366545124085397</v>
      </c>
      <c r="BB21" s="69">
        <f t="shared" si="39"/>
        <v>1.1776545205408566</v>
      </c>
      <c r="BD21" t="str">
        <f t="shared" si="40"/>
        <v>51 Skilled agricultural and related trades</v>
      </c>
      <c r="BE21" s="69">
        <v>1.6870547430028464</v>
      </c>
      <c r="BF21" s="69">
        <v>1.9641138057257483</v>
      </c>
      <c r="BG21" s="69">
        <v>2.3039188257217544</v>
      </c>
      <c r="BH21" s="69">
        <v>2.0827454144110473</v>
      </c>
      <c r="BI21" s="69">
        <v>2.1059529992756421</v>
      </c>
      <c r="BJ21" s="69"/>
      <c r="BK21" s="69">
        <f t="shared" si="41"/>
        <v>-0.19796582644611238</v>
      </c>
      <c r="BL21" s="69">
        <f>'RD T1'!E194</f>
        <v>1.1124493752183715</v>
      </c>
      <c r="BM21" s="69">
        <f t="shared" si="42"/>
        <v>0.91448354877225912</v>
      </c>
      <c r="BO21" t="str">
        <f t="shared" si="43"/>
        <v>51 Skilled agricultural and related trades</v>
      </c>
      <c r="BP21" s="69">
        <v>2.593389014073288</v>
      </c>
      <c r="BQ21" s="69">
        <v>3.0397203731583917</v>
      </c>
      <c r="BR21" s="69">
        <v>3.40490945804232</v>
      </c>
      <c r="BS21" s="69">
        <v>3.056669227251803</v>
      </c>
      <c r="BT21" s="69">
        <v>2.8401299690832986</v>
      </c>
      <c r="BU21" s="69"/>
      <c r="BV21" s="69">
        <f t="shared" si="44"/>
        <v>-0.56477948895902141</v>
      </c>
      <c r="BW21" s="69">
        <f>'RD T1'!E223</f>
        <v>1.5933766603356849</v>
      </c>
      <c r="BX21" s="69">
        <f t="shared" si="45"/>
        <v>1.0285971713766635</v>
      </c>
      <c r="BZ21" t="str">
        <f t="shared" si="46"/>
        <v>51 Skilled agricultural and related trades</v>
      </c>
      <c r="CA21" s="69">
        <v>2.1973809951018142</v>
      </c>
      <c r="CB21" s="69">
        <v>2.0630485204648541</v>
      </c>
      <c r="CC21" s="69">
        <v>2.5196369372015504</v>
      </c>
      <c r="CD21" s="69">
        <v>1.9103775080859347</v>
      </c>
      <c r="CE21" s="69">
        <v>1.3899607873566311</v>
      </c>
      <c r="CF21" s="69"/>
      <c r="CG21" s="69">
        <f t="shared" si="47"/>
        <v>-1.1296761498449193</v>
      </c>
      <c r="CH21" s="69">
        <f>'RD T1'!E252</f>
        <v>0.85067362556668491</v>
      </c>
      <c r="CI21" s="69">
        <f t="shared" si="48"/>
        <v>-0.27900252427823435</v>
      </c>
      <c r="CK21" t="str">
        <f t="shared" si="49"/>
        <v>51 Skilled agricultural and related trades</v>
      </c>
      <c r="CL21" s="69">
        <v>1.2139296567381921</v>
      </c>
      <c r="CM21" s="69">
        <v>1.1607915958669532</v>
      </c>
      <c r="CN21" s="69">
        <v>1.3723914080492794</v>
      </c>
      <c r="CO21" s="69">
        <v>1.4398639919873331</v>
      </c>
      <c r="CP21" s="69">
        <v>0.99773230040459426</v>
      </c>
      <c r="CQ21" s="69"/>
      <c r="CR21" s="69">
        <f t="shared" si="50"/>
        <v>-0.37465910764468513</v>
      </c>
      <c r="CS21" s="69">
        <f>'RD T1'!E281</f>
        <v>0.44255946623473019</v>
      </c>
      <c r="CT21" s="69">
        <f t="shared" si="51"/>
        <v>6.7900358590045062E-2</v>
      </c>
    </row>
    <row r="22" spans="1:98" x14ac:dyDescent="0.2">
      <c r="A22" s="10" t="str">
        <f>name!D18</f>
        <v>52 Skilled metal, electrical and electronic trades</v>
      </c>
      <c r="B22" s="69">
        <v>3.17571525198359E-2</v>
      </c>
      <c r="C22" s="69">
        <v>3.3258425597721443E-2</v>
      </c>
      <c r="D22" s="69">
        <v>3.6571185236449748E-2</v>
      </c>
      <c r="E22" s="69">
        <v>4.5324568793367978E-2</v>
      </c>
      <c r="F22" s="69">
        <v>6.505934230879945E-2</v>
      </c>
      <c r="G22" s="11"/>
      <c r="H22" s="69">
        <f t="shared" si="26"/>
        <v>2.8488157072349703E-2</v>
      </c>
      <c r="I22" s="69">
        <f>'RD T1'!E50</f>
        <v>2.277443772429873E-2</v>
      </c>
      <c r="J22" s="69">
        <f t="shared" si="27"/>
        <v>5.1262594796648436E-2</v>
      </c>
      <c r="L22" t="str">
        <f t="shared" si="28"/>
        <v>52 Skilled metal, electrical and electronic trades</v>
      </c>
      <c r="M22" s="69">
        <v>0.61751110896783323</v>
      </c>
      <c r="N22" s="69">
        <v>0.78721726185405039</v>
      </c>
      <c r="O22" s="69">
        <v>0.60912400355018625</v>
      </c>
      <c r="P22" s="69">
        <v>0.86185006132344022</v>
      </c>
      <c r="Q22" s="69">
        <v>1.284695974508377</v>
      </c>
      <c r="R22" s="11"/>
      <c r="S22" s="69">
        <f t="shared" si="29"/>
        <v>0.67557197095819077</v>
      </c>
      <c r="T22" s="69">
        <f>'RD T1'!E79</f>
        <v>0.44611059775059969</v>
      </c>
      <c r="U22" s="69">
        <f t="shared" si="30"/>
        <v>1.1216825687087906</v>
      </c>
      <c r="W22" t="str">
        <f t="shared" si="31"/>
        <v>52 Skilled metal, electrical and electronic trades</v>
      </c>
      <c r="X22" s="69">
        <v>1.9924209724343418</v>
      </c>
      <c r="Y22" s="69">
        <v>1.926114931262247</v>
      </c>
      <c r="Z22" s="69">
        <v>1.9463123194686354</v>
      </c>
      <c r="AA22" s="69">
        <v>2.2254569366195196</v>
      </c>
      <c r="AB22" s="69">
        <v>2.8047646581798897</v>
      </c>
      <c r="AC22" s="69"/>
      <c r="AD22" s="69">
        <f t="shared" si="32"/>
        <v>0.85845233871125437</v>
      </c>
      <c r="AE22" s="69">
        <f>'RD T1'!E108</f>
        <v>1.1426776613455842</v>
      </c>
      <c r="AF22" s="69">
        <f t="shared" si="33"/>
        <v>2.0011300000568388</v>
      </c>
      <c r="AH22" t="str">
        <f t="shared" si="34"/>
        <v>52 Skilled metal, electrical and electronic trades</v>
      </c>
      <c r="AI22" s="69">
        <v>0.81869379607856929</v>
      </c>
      <c r="AJ22" s="69">
        <v>0.68849963005966175</v>
      </c>
      <c r="AK22" s="69">
        <v>0.74447210535092079</v>
      </c>
      <c r="AL22" s="69">
        <v>0.81482158726373333</v>
      </c>
      <c r="AM22" s="69">
        <v>1.0077640026655903</v>
      </c>
      <c r="AN22" s="69"/>
      <c r="AO22" s="69">
        <f t="shared" si="35"/>
        <v>0.26329189731466951</v>
      </c>
      <c r="AP22" s="69">
        <f>'RD T1'!E137</f>
        <v>0.38688753347159405</v>
      </c>
      <c r="AQ22" s="69">
        <f t="shared" si="36"/>
        <v>0.65017943078626361</v>
      </c>
      <c r="AS22" t="str">
        <f t="shared" si="37"/>
        <v>52 Skilled metal, electrical and electronic trades</v>
      </c>
      <c r="AT22" s="69">
        <v>3.2877993183435841</v>
      </c>
      <c r="AU22" s="69">
        <v>2.7938285714621149</v>
      </c>
      <c r="AV22" s="69">
        <v>2.9292536293339517</v>
      </c>
      <c r="AW22" s="69">
        <v>2.9160911324185119</v>
      </c>
      <c r="AX22" s="69">
        <v>3.2544086636869345</v>
      </c>
      <c r="AY22" s="69"/>
      <c r="AZ22" s="69">
        <f t="shared" si="38"/>
        <v>0.32515503435298276</v>
      </c>
      <c r="BA22" s="69">
        <f>'RD T1'!E166</f>
        <v>1.3079504198995453</v>
      </c>
      <c r="BB22" s="69">
        <f t="shared" si="39"/>
        <v>1.6331054542525281</v>
      </c>
      <c r="BD22" t="str">
        <f t="shared" si="40"/>
        <v>52 Skilled metal, electrical and electronic trades</v>
      </c>
      <c r="BE22" s="69">
        <v>19.084171871330096</v>
      </c>
      <c r="BF22" s="69">
        <v>20.938896501147848</v>
      </c>
      <c r="BG22" s="69">
        <v>17.421959235784453</v>
      </c>
      <c r="BH22" s="69">
        <v>17.463861267615741</v>
      </c>
      <c r="BI22" s="69">
        <v>16.910362341001811</v>
      </c>
      <c r="BJ22" s="69"/>
      <c r="BK22" s="69">
        <f t="shared" si="41"/>
        <v>-0.5115968947826417</v>
      </c>
      <c r="BL22" s="69">
        <f>'RD T1'!E195</f>
        <v>6.1874696265388209</v>
      </c>
      <c r="BM22" s="69">
        <f t="shared" si="42"/>
        <v>5.6758727317561792</v>
      </c>
      <c r="BO22" t="str">
        <f t="shared" si="43"/>
        <v>52 Skilled metal, electrical and electronic trades</v>
      </c>
      <c r="BP22" s="69">
        <v>11.07129842377323</v>
      </c>
      <c r="BQ22" s="69">
        <v>11.228822733377989</v>
      </c>
      <c r="BR22" s="69">
        <v>9.5162382100196599</v>
      </c>
      <c r="BS22" s="69">
        <v>8.6104547328585319</v>
      </c>
      <c r="BT22" s="69">
        <v>6.9658425315138848</v>
      </c>
      <c r="BU22" s="69"/>
      <c r="BV22" s="69">
        <f t="shared" si="44"/>
        <v>-2.5503956785057751</v>
      </c>
      <c r="BW22" s="69">
        <f>'RD T1'!E224</f>
        <v>2.9093121038489342</v>
      </c>
      <c r="BX22" s="69">
        <f t="shared" si="45"/>
        <v>0.35891642534315915</v>
      </c>
      <c r="BZ22" t="str">
        <f t="shared" si="46"/>
        <v>52 Skilled metal, electrical and electronic trades</v>
      </c>
      <c r="CA22" s="69">
        <v>6.0442999949871385</v>
      </c>
      <c r="CB22" s="69">
        <v>5.3768741177085779</v>
      </c>
      <c r="CC22" s="69">
        <v>4.8777192899754782</v>
      </c>
      <c r="CD22" s="69">
        <v>3.8513781197781389</v>
      </c>
      <c r="CE22" s="69">
        <v>2.1221976696219116</v>
      </c>
      <c r="CF22" s="69"/>
      <c r="CG22" s="69">
        <f t="shared" si="47"/>
        <v>-2.7555216203535666</v>
      </c>
      <c r="CH22" s="69">
        <f>'RD T1'!E253</f>
        <v>1.2615921997312207</v>
      </c>
      <c r="CI22" s="69">
        <f t="shared" si="48"/>
        <v>-1.4939294206223459</v>
      </c>
      <c r="CK22" t="str">
        <f t="shared" si="49"/>
        <v>52 Skilled metal, electrical and electronic trades</v>
      </c>
      <c r="CL22" s="69">
        <v>1.8939605498211207</v>
      </c>
      <c r="CM22" s="69">
        <v>1.9133320333282882</v>
      </c>
      <c r="CN22" s="69">
        <v>1.5683713779367507</v>
      </c>
      <c r="CO22" s="69">
        <v>1.5659354397191565</v>
      </c>
      <c r="CP22" s="69">
        <v>1.1124167193720604</v>
      </c>
      <c r="CQ22" s="69"/>
      <c r="CR22" s="69">
        <f t="shared" si="50"/>
        <v>-0.45595465856469031</v>
      </c>
      <c r="CS22" s="69">
        <f>'RD T1'!E282</f>
        <v>0.4522891549410481</v>
      </c>
      <c r="CT22" s="69">
        <f t="shared" si="51"/>
        <v>-3.6655036236422078E-3</v>
      </c>
    </row>
    <row r="23" spans="1:98" x14ac:dyDescent="0.2">
      <c r="A23" s="10" t="str">
        <f>name!D19</f>
        <v>53 Skilled construction and building trades</v>
      </c>
      <c r="B23" s="69">
        <v>1.4293820762136301E-2</v>
      </c>
      <c r="C23" s="69">
        <v>9.6243510578167685E-3</v>
      </c>
      <c r="D23" s="69">
        <v>7.250729275586734E-3</v>
      </c>
      <c r="E23" s="69">
        <v>1.2194360299793478E-2</v>
      </c>
      <c r="F23" s="69">
        <v>1.2639530200657476E-2</v>
      </c>
      <c r="G23" s="11"/>
      <c r="H23" s="69">
        <f t="shared" si="26"/>
        <v>5.3888009250707422E-3</v>
      </c>
      <c r="I23" s="69">
        <f>'RD T1'!E51</f>
        <v>5.5098874115877515E-3</v>
      </c>
      <c r="J23" s="69">
        <f t="shared" si="27"/>
        <v>1.0898688336658493E-2</v>
      </c>
      <c r="L23" t="str">
        <f t="shared" si="28"/>
        <v>53 Skilled construction and building trades</v>
      </c>
      <c r="M23" s="69">
        <v>0.2251748609868871</v>
      </c>
      <c r="N23" s="69">
        <v>0.24846200981919994</v>
      </c>
      <c r="O23" s="69">
        <v>0.19255814842970323</v>
      </c>
      <c r="P23" s="69">
        <v>0.24551328856437002</v>
      </c>
      <c r="Q23" s="69">
        <v>0.31272343787697426</v>
      </c>
      <c r="R23" s="11"/>
      <c r="S23" s="69">
        <f t="shared" si="29"/>
        <v>0.12016528944727103</v>
      </c>
      <c r="T23" s="69">
        <f>'RD T1'!E80</f>
        <v>0.12801261627665184</v>
      </c>
      <c r="U23" s="69">
        <f t="shared" si="30"/>
        <v>0.24817790572392287</v>
      </c>
      <c r="W23" t="str">
        <f t="shared" si="31"/>
        <v>53 Skilled construction and building trades</v>
      </c>
      <c r="X23" s="69">
        <v>1.0165934813479638</v>
      </c>
      <c r="Y23" s="69">
        <v>0.84518521540627933</v>
      </c>
      <c r="Z23" s="69">
        <v>0.84011209090311489</v>
      </c>
      <c r="AA23" s="69">
        <v>0.94977380006119461</v>
      </c>
      <c r="AB23" s="69">
        <v>1.1330044588110115</v>
      </c>
      <c r="AC23" s="69"/>
      <c r="AD23" s="69">
        <f t="shared" si="32"/>
        <v>0.29289236790789663</v>
      </c>
      <c r="AE23" s="69">
        <f>'RD T1'!E109</f>
        <v>0.49765803397957326</v>
      </c>
      <c r="AF23" s="69">
        <f t="shared" si="33"/>
        <v>0.79055040188746983</v>
      </c>
      <c r="AH23" t="str">
        <f t="shared" si="34"/>
        <v>53 Skilled construction and building trades</v>
      </c>
      <c r="AI23" s="69">
        <v>0.56843334882330065</v>
      </c>
      <c r="AJ23" s="69">
        <v>0.55025797400644261</v>
      </c>
      <c r="AK23" s="69">
        <v>0.54716542864601636</v>
      </c>
      <c r="AL23" s="69">
        <v>0.61641801621848169</v>
      </c>
      <c r="AM23" s="69">
        <v>0.73634875442261372</v>
      </c>
      <c r="AN23" s="69"/>
      <c r="AO23" s="69">
        <f t="shared" si="35"/>
        <v>0.18918332577659736</v>
      </c>
      <c r="AP23" s="69">
        <f>'RD T1'!E138</f>
        <v>0.33703565787726275</v>
      </c>
      <c r="AQ23" s="69">
        <f t="shared" si="36"/>
        <v>0.52621898365386011</v>
      </c>
      <c r="AS23" t="str">
        <f t="shared" si="37"/>
        <v>53 Skilled construction and building trades</v>
      </c>
      <c r="AT23" s="69">
        <v>0.92217432629974694</v>
      </c>
      <c r="AU23" s="69">
        <v>0.80825450378715746</v>
      </c>
      <c r="AV23" s="69">
        <v>0.77980436543704357</v>
      </c>
      <c r="AW23" s="69">
        <v>0.88421967433457682</v>
      </c>
      <c r="AX23" s="69">
        <v>0.98496648609145065</v>
      </c>
      <c r="AY23" s="69"/>
      <c r="AZ23" s="69">
        <f t="shared" si="38"/>
        <v>0.20516212065440709</v>
      </c>
      <c r="BA23" s="69">
        <f>'RD T1'!E167</f>
        <v>0.45898507246995218</v>
      </c>
      <c r="BB23" s="69">
        <f t="shared" si="39"/>
        <v>0.66414719312435921</v>
      </c>
      <c r="BD23" t="str">
        <f t="shared" si="40"/>
        <v>53 Skilled construction and building trades</v>
      </c>
      <c r="BE23" s="69">
        <v>10.065773495773893</v>
      </c>
      <c r="BF23" s="69">
        <v>10.360904591704928</v>
      </c>
      <c r="BG23" s="69">
        <v>8.0389651690401536</v>
      </c>
      <c r="BH23" s="69">
        <v>7.812169610571245</v>
      </c>
      <c r="BI23" s="69">
        <v>6.8174636978559731</v>
      </c>
      <c r="BJ23" s="69"/>
      <c r="BK23" s="69">
        <f t="shared" si="41"/>
        <v>-1.2215014711841805</v>
      </c>
      <c r="BL23" s="69">
        <f>'RD T1'!E196</f>
        <v>2.8185616881952122</v>
      </c>
      <c r="BM23" s="69">
        <f t="shared" si="42"/>
        <v>1.5970602170110317</v>
      </c>
      <c r="BO23" t="str">
        <f t="shared" si="43"/>
        <v>53 Skilled construction and building trades</v>
      </c>
      <c r="BP23" s="69">
        <v>8.8857964768274549</v>
      </c>
      <c r="BQ23" s="69">
        <v>9.5860473682322205</v>
      </c>
      <c r="BR23" s="69">
        <v>7.5561774927276826</v>
      </c>
      <c r="BS23" s="69">
        <v>7.463535139044148</v>
      </c>
      <c r="BT23" s="69">
        <v>6.8479292525638522</v>
      </c>
      <c r="BU23" s="69"/>
      <c r="BV23" s="69">
        <f t="shared" si="44"/>
        <v>-0.70824824016383037</v>
      </c>
      <c r="BW23" s="69">
        <f>'RD T1'!E225</f>
        <v>3.0720722290745388</v>
      </c>
      <c r="BX23" s="69">
        <f t="shared" si="45"/>
        <v>2.3638239889107084</v>
      </c>
      <c r="BZ23" t="str">
        <f t="shared" si="46"/>
        <v>53 Skilled construction and building trades</v>
      </c>
      <c r="CA23" s="69">
        <v>4.9772805920979346</v>
      </c>
      <c r="CB23" s="69">
        <v>4.5828681164439553</v>
      </c>
      <c r="CC23" s="69">
        <v>3.8793615493422124</v>
      </c>
      <c r="CD23" s="69">
        <v>3.2732149229980729</v>
      </c>
      <c r="CE23" s="69">
        <v>2.2811271666929303</v>
      </c>
      <c r="CF23" s="69"/>
      <c r="CG23" s="69">
        <f t="shared" si="47"/>
        <v>-1.5982343826492822</v>
      </c>
      <c r="CH23" s="69">
        <f>'RD T1'!E254</f>
        <v>1.2683791280428578</v>
      </c>
      <c r="CI23" s="69">
        <f t="shared" si="48"/>
        <v>-0.3298552546064244</v>
      </c>
      <c r="CK23" t="str">
        <f t="shared" si="49"/>
        <v>53 Skilled construction and building trades</v>
      </c>
      <c r="CL23" s="69">
        <v>2.297334349828791</v>
      </c>
      <c r="CM23" s="69">
        <v>2.1965895219793099</v>
      </c>
      <c r="CN23" s="69">
        <v>1.5627118285419446</v>
      </c>
      <c r="CO23" s="69">
        <v>1.3915607081878516</v>
      </c>
      <c r="CP23" s="69">
        <v>0.44153400547544847</v>
      </c>
      <c r="CQ23" s="69"/>
      <c r="CR23" s="69">
        <f t="shared" si="50"/>
        <v>-1.1211778230664962</v>
      </c>
      <c r="CS23" s="69">
        <f>'RD T1'!E283</f>
        <v>0.29925754356041451</v>
      </c>
      <c r="CT23" s="69">
        <f t="shared" si="51"/>
        <v>-0.8219202795060816</v>
      </c>
    </row>
    <row r="24" spans="1:98" x14ac:dyDescent="0.2">
      <c r="A24" s="10" t="str">
        <f>name!D20</f>
        <v>54 Textiles, printing and other skilled trades</v>
      </c>
      <c r="B24" s="69">
        <v>7.2758914450123655E-2</v>
      </c>
      <c r="C24" s="69">
        <v>8.2509692044970606E-2</v>
      </c>
      <c r="D24" s="69">
        <v>7.2413537695369873E-2</v>
      </c>
      <c r="E24" s="69">
        <v>0.10377643928665882</v>
      </c>
      <c r="F24" s="69">
        <v>0.14556801582172774</v>
      </c>
      <c r="G24" s="11"/>
      <c r="H24" s="69">
        <f t="shared" si="26"/>
        <v>7.3154478126357864E-2</v>
      </c>
      <c r="I24" s="69">
        <f>'RD T1'!E52</f>
        <v>4.9544295986867083E-2</v>
      </c>
      <c r="J24" s="69">
        <f t="shared" si="27"/>
        <v>0.12269877411322494</v>
      </c>
      <c r="L24" t="str">
        <f t="shared" si="28"/>
        <v>54 Textiles, printing and other skilled trades</v>
      </c>
      <c r="M24" s="69">
        <v>0.54837496404510022</v>
      </c>
      <c r="N24" s="69">
        <v>0.82570559271734145</v>
      </c>
      <c r="O24" s="69">
        <v>0.64116311088547628</v>
      </c>
      <c r="P24" s="69">
        <v>0.79867507569034746</v>
      </c>
      <c r="Q24" s="69">
        <v>1.1181597660449207</v>
      </c>
      <c r="R24" s="11"/>
      <c r="S24" s="69">
        <f t="shared" si="29"/>
        <v>0.47699665515944445</v>
      </c>
      <c r="T24" s="69">
        <f>'RD T1'!E81</f>
        <v>0.43143165284434082</v>
      </c>
      <c r="U24" s="69">
        <f t="shared" si="30"/>
        <v>0.90842830800378527</v>
      </c>
      <c r="W24" t="str">
        <f t="shared" si="31"/>
        <v>54 Textiles, printing and other skilled trades</v>
      </c>
      <c r="X24" s="69">
        <v>1.5255777570810034</v>
      </c>
      <c r="Y24" s="69">
        <v>1.4841884525164548</v>
      </c>
      <c r="Z24" s="69">
        <v>1.4261868019620765</v>
      </c>
      <c r="AA24" s="69">
        <v>1.7524455244945829</v>
      </c>
      <c r="AB24" s="69">
        <v>2.2218703562846898</v>
      </c>
      <c r="AC24" s="69"/>
      <c r="AD24" s="69">
        <f t="shared" si="32"/>
        <v>0.79568355432261328</v>
      </c>
      <c r="AE24" s="69">
        <f>'RD T1'!E110</f>
        <v>0.99876125700052665</v>
      </c>
      <c r="AF24" s="69">
        <f t="shared" si="33"/>
        <v>1.7944448113231399</v>
      </c>
      <c r="AH24" t="str">
        <f t="shared" si="34"/>
        <v>54 Textiles, printing and other skilled trades</v>
      </c>
      <c r="AI24" s="69">
        <v>0.63031208868490218</v>
      </c>
      <c r="AJ24" s="69">
        <v>0.57486092843007786</v>
      </c>
      <c r="AK24" s="69">
        <v>0.62613644408182956</v>
      </c>
      <c r="AL24" s="69">
        <v>0.67070587863376629</v>
      </c>
      <c r="AM24" s="69">
        <v>0.83982728407093821</v>
      </c>
      <c r="AN24" s="69"/>
      <c r="AO24" s="69">
        <f t="shared" si="35"/>
        <v>0.21369083998910865</v>
      </c>
      <c r="AP24" s="69">
        <f>'RD T1'!E139</f>
        <v>0.3941307938027408</v>
      </c>
      <c r="AQ24" s="69">
        <f t="shared" si="36"/>
        <v>0.60782163379184939</v>
      </c>
      <c r="AS24" t="str">
        <f t="shared" si="37"/>
        <v>54 Textiles, printing and other skilled trades</v>
      </c>
      <c r="AT24" s="69">
        <v>0.66600839121018707</v>
      </c>
      <c r="AU24" s="69">
        <v>0.61010087137507074</v>
      </c>
      <c r="AV24" s="69">
        <v>0.63723382236962101</v>
      </c>
      <c r="AW24" s="69">
        <v>0.74697339299041909</v>
      </c>
      <c r="AX24" s="69">
        <v>0.91681446793495047</v>
      </c>
      <c r="AY24" s="69"/>
      <c r="AZ24" s="69">
        <f t="shared" si="38"/>
        <v>0.27958064556532947</v>
      </c>
      <c r="BA24" s="69">
        <f>'RD T1'!E168</f>
        <v>0.41908356969741462</v>
      </c>
      <c r="BB24" s="69">
        <f t="shared" si="39"/>
        <v>0.69866421526274403</v>
      </c>
      <c r="BD24" t="str">
        <f t="shared" si="40"/>
        <v>54 Textiles, printing and other skilled trades</v>
      </c>
      <c r="BE24" s="69">
        <v>4.5733901698232096</v>
      </c>
      <c r="BF24" s="69">
        <v>4.3517035617778692</v>
      </c>
      <c r="BG24" s="69">
        <v>4.0476589881197507</v>
      </c>
      <c r="BH24" s="69">
        <v>4.3231490591644981</v>
      </c>
      <c r="BI24" s="69">
        <v>4.0792053111931539</v>
      </c>
      <c r="BJ24" s="69"/>
      <c r="BK24" s="69">
        <f t="shared" si="41"/>
        <v>3.1546323073403215E-2</v>
      </c>
      <c r="BL24" s="69">
        <f>'RD T1'!E197</f>
        <v>1.7037753938593767</v>
      </c>
      <c r="BM24" s="69">
        <f t="shared" si="42"/>
        <v>1.7353217169327799</v>
      </c>
      <c r="BO24" t="str">
        <f t="shared" si="43"/>
        <v>54 Textiles, printing and other skilled trades</v>
      </c>
      <c r="BP24" s="69">
        <v>5.8122945343289274</v>
      </c>
      <c r="BQ24" s="69">
        <v>4.9177561437686483</v>
      </c>
      <c r="BR24" s="69">
        <v>4.7495705180444281</v>
      </c>
      <c r="BS24" s="69">
        <v>4.2862241788281965</v>
      </c>
      <c r="BT24" s="69">
        <v>3.3652290353550223</v>
      </c>
      <c r="BU24" s="69"/>
      <c r="BV24" s="69">
        <f t="shared" si="44"/>
        <v>-1.3843414826894058</v>
      </c>
      <c r="BW24" s="69">
        <f>'RD T1'!E226</f>
        <v>1.5868437356860352</v>
      </c>
      <c r="BX24" s="69">
        <f t="shared" si="45"/>
        <v>0.20250225299662938</v>
      </c>
      <c r="BZ24" t="str">
        <f t="shared" si="46"/>
        <v>54 Textiles, printing and other skilled trades</v>
      </c>
      <c r="CA24" s="69">
        <v>4.8697236636620547</v>
      </c>
      <c r="CB24" s="69">
        <v>3.7223773709777621</v>
      </c>
      <c r="CC24" s="69">
        <v>3.850587056673143</v>
      </c>
      <c r="CD24" s="69">
        <v>3.6387751299452424</v>
      </c>
      <c r="CE24" s="69">
        <v>2.5955820614195528</v>
      </c>
      <c r="CF24" s="69"/>
      <c r="CG24" s="69">
        <f t="shared" si="47"/>
        <v>-1.2550049952535902</v>
      </c>
      <c r="CH24" s="69">
        <f>'RD T1'!E255</f>
        <v>1.2257979553923919</v>
      </c>
      <c r="CI24" s="69">
        <f t="shared" si="48"/>
        <v>-2.9207039861198325E-2</v>
      </c>
      <c r="CK24" t="str">
        <f t="shared" si="49"/>
        <v>54 Textiles, printing and other skilled trades</v>
      </c>
      <c r="CL24" s="69">
        <v>1.8120789499697103</v>
      </c>
      <c r="CM24" s="69">
        <v>1.4895966428119272</v>
      </c>
      <c r="CN24" s="69">
        <v>1.3387103376989338</v>
      </c>
      <c r="CO24" s="69">
        <v>1.0555409273454417</v>
      </c>
      <c r="CP24" s="69">
        <v>0.66906753572784261</v>
      </c>
      <c r="CQ24" s="69"/>
      <c r="CR24" s="69">
        <f t="shared" si="50"/>
        <v>-0.66964280197109116</v>
      </c>
      <c r="CS24" s="69">
        <f>'RD T1'!E284</f>
        <v>0.30501754987712065</v>
      </c>
      <c r="CT24" s="69">
        <f t="shared" si="51"/>
        <v>-0.36462525209397051</v>
      </c>
    </row>
    <row r="25" spans="1:98" x14ac:dyDescent="0.2">
      <c r="A25" s="10" t="str">
        <f>name!D21</f>
        <v>61 Caring personal service occupations</v>
      </c>
      <c r="B25" s="69">
        <v>5.6917203943835669E-2</v>
      </c>
      <c r="C25" s="69">
        <v>7.4009623537738753E-2</v>
      </c>
      <c r="D25" s="69">
        <v>5.8985491512900487E-2</v>
      </c>
      <c r="E25" s="69">
        <v>8.5238515390258243E-2</v>
      </c>
      <c r="F25" s="69">
        <v>0.12425273366205056</v>
      </c>
      <c r="G25" s="11"/>
      <c r="H25" s="69">
        <f t="shared" si="26"/>
        <v>6.526724214915007E-2</v>
      </c>
      <c r="I25" s="69">
        <f>'RD T1'!E53</f>
        <v>4.8055595166969327E-2</v>
      </c>
      <c r="J25" s="69">
        <f t="shared" si="27"/>
        <v>0.11332283731611939</v>
      </c>
      <c r="L25" t="str">
        <f t="shared" si="28"/>
        <v>61 Caring personal service occupations</v>
      </c>
      <c r="M25" s="69">
        <v>2.8827229824487328</v>
      </c>
      <c r="N25" s="69">
        <v>4.2328247155563545</v>
      </c>
      <c r="O25" s="69">
        <v>3.43302628587421</v>
      </c>
      <c r="P25" s="69">
        <v>4.809940240971204</v>
      </c>
      <c r="Q25" s="69">
        <v>6.909887726078435</v>
      </c>
      <c r="R25" s="11"/>
      <c r="S25" s="69">
        <f t="shared" si="29"/>
        <v>3.4768614402042251</v>
      </c>
      <c r="T25" s="69">
        <f>'RD T1'!E82</f>
        <v>2.8155147590921756</v>
      </c>
      <c r="U25" s="69">
        <f t="shared" si="30"/>
        <v>6.2923761992964007</v>
      </c>
      <c r="W25" t="str">
        <f t="shared" si="31"/>
        <v>61 Caring personal service occupations</v>
      </c>
      <c r="X25" s="69">
        <v>10.223797033229173</v>
      </c>
      <c r="Y25" s="69">
        <v>11.748486114513128</v>
      </c>
      <c r="Z25" s="69">
        <v>11.460035481039947</v>
      </c>
      <c r="AA25" s="69">
        <v>14.090565709243245</v>
      </c>
      <c r="AB25" s="69">
        <v>18.448385962812566</v>
      </c>
      <c r="AC25" s="69"/>
      <c r="AD25" s="69">
        <f t="shared" si="32"/>
        <v>6.9883504817726187</v>
      </c>
      <c r="AE25" s="69">
        <f>'RD T1'!E111</f>
        <v>10.045006996968834</v>
      </c>
      <c r="AF25" s="69">
        <f t="shared" si="33"/>
        <v>17.033357478741451</v>
      </c>
      <c r="AH25" t="str">
        <f t="shared" si="34"/>
        <v>61 Caring personal service occupations</v>
      </c>
      <c r="AI25" s="69">
        <v>9.3419399232569358</v>
      </c>
      <c r="AJ25" s="69">
        <v>9.2332932402234249</v>
      </c>
      <c r="AK25" s="69">
        <v>8.8007347866887926</v>
      </c>
      <c r="AL25" s="69">
        <v>9.222967085590188</v>
      </c>
      <c r="AM25" s="69">
        <v>9.97497423145753</v>
      </c>
      <c r="AN25" s="69"/>
      <c r="AO25" s="69">
        <f t="shared" si="35"/>
        <v>1.1742394447687374</v>
      </c>
      <c r="AP25" s="69">
        <f>'RD T1'!E140</f>
        <v>5.5423520035675313</v>
      </c>
      <c r="AQ25" s="69">
        <f t="shared" si="36"/>
        <v>6.7165914483362688</v>
      </c>
      <c r="AS25" t="str">
        <f t="shared" si="37"/>
        <v>61 Caring personal service occupations</v>
      </c>
      <c r="AT25" s="69">
        <v>4.8063719080001821</v>
      </c>
      <c r="AU25" s="69">
        <v>5.3555088765360415</v>
      </c>
      <c r="AV25" s="69">
        <v>5.1026398864125566</v>
      </c>
      <c r="AW25" s="69">
        <v>5.5236135351625775</v>
      </c>
      <c r="AX25" s="69">
        <v>6.3890931219553577</v>
      </c>
      <c r="AY25" s="69"/>
      <c r="AZ25" s="69">
        <f t="shared" si="38"/>
        <v>1.2864532355428011</v>
      </c>
      <c r="BA25" s="69">
        <f>'RD T1'!E169</f>
        <v>3.403523131807312</v>
      </c>
      <c r="BB25" s="69">
        <f t="shared" si="39"/>
        <v>4.6899763673501127</v>
      </c>
      <c r="BD25" t="str">
        <f t="shared" si="40"/>
        <v>61 Caring personal service occupations</v>
      </c>
      <c r="BE25" s="69">
        <v>30.467484276186937</v>
      </c>
      <c r="BF25" s="69">
        <v>34.944346363492436</v>
      </c>
      <c r="BG25" s="69">
        <v>34.984191373399383</v>
      </c>
      <c r="BH25" s="69">
        <v>36.952526838429385</v>
      </c>
      <c r="BI25" s="69">
        <v>41.338340520868897</v>
      </c>
      <c r="BJ25" s="69"/>
      <c r="BK25" s="69">
        <f t="shared" si="41"/>
        <v>6.3541491474695135</v>
      </c>
      <c r="BL25" s="69">
        <f>'RD T1'!E198</f>
        <v>20.855264725131043</v>
      </c>
      <c r="BM25" s="69">
        <f t="shared" si="42"/>
        <v>27.209413872600557</v>
      </c>
      <c r="BO25" t="str">
        <f t="shared" si="43"/>
        <v>61 Caring personal service occupations</v>
      </c>
      <c r="BP25" s="69">
        <v>26.201253093856771</v>
      </c>
      <c r="BQ25" s="69">
        <v>25.679559740358609</v>
      </c>
      <c r="BR25" s="69">
        <v>24.228518730885551</v>
      </c>
      <c r="BS25" s="69">
        <v>22.245201100448508</v>
      </c>
      <c r="BT25" s="69">
        <v>17.130392559497363</v>
      </c>
      <c r="BU25" s="69"/>
      <c r="BV25" s="69">
        <f t="shared" si="44"/>
        <v>-7.0981261713881878</v>
      </c>
      <c r="BW25" s="69">
        <f>'RD T1'!E227</f>
        <v>10.657125542809958</v>
      </c>
      <c r="BX25" s="69">
        <f t="shared" si="45"/>
        <v>3.5589993714217698</v>
      </c>
      <c r="BZ25" t="str">
        <f t="shared" si="46"/>
        <v>61 Caring personal service occupations</v>
      </c>
      <c r="CA25" s="69">
        <v>8.4505811362403236</v>
      </c>
      <c r="CB25" s="69">
        <v>4.034276570845198</v>
      </c>
      <c r="CC25" s="69">
        <v>3.7200949706214033</v>
      </c>
      <c r="CD25" s="69">
        <v>2.515566971502424</v>
      </c>
      <c r="CE25" s="69">
        <v>1.7810182041668658</v>
      </c>
      <c r="CF25" s="69"/>
      <c r="CG25" s="69">
        <f t="shared" si="47"/>
        <v>-1.9390767664545374</v>
      </c>
      <c r="CH25" s="69">
        <f>'RD T1'!E256</f>
        <v>0.81705711028973393</v>
      </c>
      <c r="CI25" s="69">
        <f t="shared" si="48"/>
        <v>-1.1220196561648035</v>
      </c>
      <c r="CK25" t="str">
        <f t="shared" si="49"/>
        <v>61 Caring personal service occupations</v>
      </c>
      <c r="CL25" s="69">
        <v>0.89413899995339075</v>
      </c>
      <c r="CM25" s="69">
        <v>0.82312943686315543</v>
      </c>
      <c r="CN25" s="69">
        <v>0.71118232889781829</v>
      </c>
      <c r="CO25" s="69">
        <v>0.98686888305798681</v>
      </c>
      <c r="CP25" s="69">
        <v>1.1046023172412183</v>
      </c>
      <c r="CQ25" s="69"/>
      <c r="CR25" s="69">
        <f t="shared" si="50"/>
        <v>0.39341998834339997</v>
      </c>
      <c r="CS25" s="69">
        <f>'RD T1'!E285</f>
        <v>0.29335979147286761</v>
      </c>
      <c r="CT25" s="69">
        <f t="shared" si="51"/>
        <v>0.68677977981626759</v>
      </c>
    </row>
    <row r="26" spans="1:98" x14ac:dyDescent="0.2">
      <c r="A26" s="10" t="str">
        <f>name!D22</f>
        <v>62 Leisure, travel and related personal service occupations</v>
      </c>
      <c r="B26" s="69">
        <v>1.96303052691486E-2</v>
      </c>
      <c r="C26" s="69">
        <v>3.9637524970898966E-2</v>
      </c>
      <c r="D26" s="69">
        <v>2.4317381162968551E-2</v>
      </c>
      <c r="E26" s="69">
        <v>3.1840938380698618E-2</v>
      </c>
      <c r="F26" s="69">
        <v>5.0335013935229725E-2</v>
      </c>
      <c r="G26" s="11"/>
      <c r="H26" s="69">
        <f t="shared" si="26"/>
        <v>2.6017632772261174E-2</v>
      </c>
      <c r="I26" s="69">
        <f>'RD T1'!E54</f>
        <v>1.7897313459566164E-2</v>
      </c>
      <c r="J26" s="69">
        <f t="shared" si="27"/>
        <v>4.3914946231827338E-2</v>
      </c>
      <c r="L26" t="str">
        <f t="shared" si="28"/>
        <v>62 Leisure, travel and related personal service occupations</v>
      </c>
      <c r="M26" s="69">
        <v>0.40122008670272669</v>
      </c>
      <c r="N26" s="69">
        <v>0.71653017763989713</v>
      </c>
      <c r="O26" s="69">
        <v>0.53861199190764009</v>
      </c>
      <c r="P26" s="69">
        <v>0.62185713467182102</v>
      </c>
      <c r="Q26" s="69">
        <v>0.82115247318023366</v>
      </c>
      <c r="R26" s="11"/>
      <c r="S26" s="69">
        <f t="shared" si="29"/>
        <v>0.28254048127259357</v>
      </c>
      <c r="T26" s="69">
        <f>'RD T1'!E83</f>
        <v>0.32620878261481423</v>
      </c>
      <c r="U26" s="69">
        <f t="shared" si="30"/>
        <v>0.6087492638874078</v>
      </c>
      <c r="W26" t="str">
        <f t="shared" si="31"/>
        <v>62 Leisure, travel and related personal service occupations</v>
      </c>
      <c r="X26" s="69">
        <v>1.903098862385278</v>
      </c>
      <c r="Y26" s="69">
        <v>2.5586570802654474</v>
      </c>
      <c r="Z26" s="69">
        <v>2.5258870249090277</v>
      </c>
      <c r="AA26" s="69">
        <v>2.9467176875246586</v>
      </c>
      <c r="AB26" s="69">
        <v>4.1284796820580967</v>
      </c>
      <c r="AC26" s="69"/>
      <c r="AD26" s="69">
        <f t="shared" si="32"/>
        <v>1.602592657149069</v>
      </c>
      <c r="AE26" s="69">
        <f>'RD T1'!E112</f>
        <v>2.0463308767402144</v>
      </c>
      <c r="AF26" s="69">
        <f t="shared" si="33"/>
        <v>3.6489235338892834</v>
      </c>
      <c r="AH26" t="str">
        <f t="shared" si="34"/>
        <v>62 Leisure, travel and related personal service occupations</v>
      </c>
      <c r="AI26" s="69">
        <v>1.1638212792778968</v>
      </c>
      <c r="AJ26" s="69">
        <v>1.7270377843686939</v>
      </c>
      <c r="AK26" s="69">
        <v>1.6591666100768565</v>
      </c>
      <c r="AL26" s="69">
        <v>1.7983518681816621</v>
      </c>
      <c r="AM26" s="69">
        <v>2.5038815331053104</v>
      </c>
      <c r="AN26" s="69"/>
      <c r="AO26" s="69">
        <f t="shared" si="35"/>
        <v>0.84471492302845386</v>
      </c>
      <c r="AP26" s="69">
        <f>'RD T1'!E141</f>
        <v>1.2304902023720696</v>
      </c>
      <c r="AQ26" s="69">
        <f t="shared" si="36"/>
        <v>2.0752051254005233</v>
      </c>
      <c r="AS26" t="str">
        <f t="shared" si="37"/>
        <v>62 Leisure, travel and related personal service occupations</v>
      </c>
      <c r="AT26" s="69">
        <v>1.3095788674842219</v>
      </c>
      <c r="AU26" s="69">
        <v>1.9686888106404967</v>
      </c>
      <c r="AV26" s="69">
        <v>2.1214496370119251</v>
      </c>
      <c r="AW26" s="69">
        <v>2.3374789100133655</v>
      </c>
      <c r="AX26" s="69">
        <v>3.4764950441731179</v>
      </c>
      <c r="AY26" s="69"/>
      <c r="AZ26" s="69">
        <f t="shared" si="38"/>
        <v>1.3550454071611928</v>
      </c>
      <c r="BA26" s="69">
        <f>'RD T1'!E170</f>
        <v>1.6630974152735345</v>
      </c>
      <c r="BB26" s="69">
        <f t="shared" si="39"/>
        <v>3.0181428224347275</v>
      </c>
      <c r="BD26" t="str">
        <f t="shared" si="40"/>
        <v>62 Leisure, travel and related personal service occupations</v>
      </c>
      <c r="BE26" s="69">
        <v>5.4374845055750427</v>
      </c>
      <c r="BF26" s="69">
        <v>7.1106237858126322</v>
      </c>
      <c r="BG26" s="69">
        <v>6.8835632240906905</v>
      </c>
      <c r="BH26" s="69">
        <v>6.0753332476972863</v>
      </c>
      <c r="BI26" s="69">
        <v>5.6692234818596434</v>
      </c>
      <c r="BJ26" s="69"/>
      <c r="BK26" s="69">
        <f t="shared" si="41"/>
        <v>-1.2143397422310471</v>
      </c>
      <c r="BL26" s="69">
        <f>'RD T1'!E199</f>
        <v>2.6927666203249361</v>
      </c>
      <c r="BM26" s="69">
        <f t="shared" si="42"/>
        <v>1.478426878093889</v>
      </c>
      <c r="BO26" t="str">
        <f t="shared" si="43"/>
        <v>62 Leisure, travel and related personal service occupations</v>
      </c>
      <c r="BP26" s="69">
        <v>5.8740468493129825</v>
      </c>
      <c r="BQ26" s="69">
        <v>7.3049127770827731</v>
      </c>
      <c r="BR26" s="69">
        <v>6.8463876050468171</v>
      </c>
      <c r="BS26" s="69">
        <v>5.40079243082514</v>
      </c>
      <c r="BT26" s="69">
        <v>4.2005305218385995</v>
      </c>
      <c r="BU26" s="69"/>
      <c r="BV26" s="69">
        <f t="shared" si="44"/>
        <v>-2.6458570832082176</v>
      </c>
      <c r="BW26" s="69">
        <f>'RD T1'!E228</f>
        <v>2.517437235876439</v>
      </c>
      <c r="BX26" s="69">
        <f t="shared" si="45"/>
        <v>-0.12841984733177858</v>
      </c>
      <c r="BZ26" t="str">
        <f t="shared" si="46"/>
        <v>62 Leisure, travel and related personal service occupations</v>
      </c>
      <c r="CA26" s="69">
        <v>4.4134448451015391</v>
      </c>
      <c r="CB26" s="69">
        <v>4.7261933248632655</v>
      </c>
      <c r="CC26" s="69">
        <v>4.5098716128261671</v>
      </c>
      <c r="CD26" s="69">
        <v>4.4447216344976335</v>
      </c>
      <c r="CE26" s="69">
        <v>3.378045304772952</v>
      </c>
      <c r="CF26" s="69"/>
      <c r="CG26" s="69">
        <f t="shared" si="47"/>
        <v>-1.1318263080532152</v>
      </c>
      <c r="CH26" s="69">
        <f>'RD T1'!E257</f>
        <v>1.6909175713369105</v>
      </c>
      <c r="CI26" s="69">
        <f t="shared" si="48"/>
        <v>0.55909126328369529</v>
      </c>
      <c r="CK26" t="str">
        <f t="shared" si="49"/>
        <v>62 Leisure, travel and related personal service occupations</v>
      </c>
      <c r="CL26" s="69">
        <v>1.2764526662430999</v>
      </c>
      <c r="CM26" s="69">
        <v>1.2675485400284385</v>
      </c>
      <c r="CN26" s="69">
        <v>1.0000121549165781</v>
      </c>
      <c r="CO26" s="69">
        <v>0.75981354220415764</v>
      </c>
      <c r="CP26" s="69">
        <v>0.38538030165747822</v>
      </c>
      <c r="CQ26" s="69"/>
      <c r="CR26" s="69">
        <f t="shared" si="50"/>
        <v>-0.61463185325909997</v>
      </c>
      <c r="CS26" s="69">
        <f>'RD T1'!E286</f>
        <v>0.20941589248082687</v>
      </c>
      <c r="CT26" s="69">
        <f t="shared" si="51"/>
        <v>-0.4052159607782731</v>
      </c>
    </row>
    <row r="27" spans="1:98" x14ac:dyDescent="0.2">
      <c r="A27" s="10" t="str">
        <f>name!D23</f>
        <v>63 Community and civil enforcement occupations</v>
      </c>
      <c r="B27" s="69">
        <v>1.9354364081956281E-3</v>
      </c>
      <c r="C27" s="69">
        <v>2.6251007068324155E-3</v>
      </c>
      <c r="D27" s="69">
        <v>2.2132077789127147E-3</v>
      </c>
      <c r="E27" s="69">
        <v>2.9250039259810386E-3</v>
      </c>
      <c r="F27" s="69">
        <v>4.2122224790490824E-3</v>
      </c>
      <c r="G27" s="11"/>
      <c r="H27" s="69">
        <f t="shared" si="26"/>
        <v>1.9990147001363676E-3</v>
      </c>
      <c r="I27" s="69">
        <f>'RD T1'!E55</f>
        <v>1.692063645570835E-3</v>
      </c>
      <c r="J27" s="69">
        <f t="shared" si="27"/>
        <v>3.6910783457072029E-3</v>
      </c>
      <c r="L27" t="str">
        <f t="shared" si="28"/>
        <v>63 Community and civil enforcement occupations</v>
      </c>
      <c r="M27" s="69">
        <v>3.2497973148715713E-2</v>
      </c>
      <c r="N27" s="69">
        <v>3.325737658844008E-2</v>
      </c>
      <c r="O27" s="69">
        <v>3.7248384663604105E-2</v>
      </c>
      <c r="P27" s="69">
        <v>3.8096531962646299E-2</v>
      </c>
      <c r="Q27" s="69">
        <v>5.8830959253669754E-2</v>
      </c>
      <c r="R27" s="11"/>
      <c r="S27" s="69">
        <f t="shared" si="29"/>
        <v>2.1582574590065649E-2</v>
      </c>
      <c r="T27" s="69">
        <f>'RD T1'!E84</f>
        <v>2.1920953637975107E-2</v>
      </c>
      <c r="U27" s="69">
        <f t="shared" si="30"/>
        <v>4.3503528228040753E-2</v>
      </c>
      <c r="W27" t="str">
        <f t="shared" si="31"/>
        <v>63 Community and civil enforcement occupations</v>
      </c>
      <c r="X27" s="69">
        <v>0.16830133902693814</v>
      </c>
      <c r="Y27" s="69">
        <v>0.15970370597020853</v>
      </c>
      <c r="Z27" s="69">
        <v>0.18601196492000419</v>
      </c>
      <c r="AA27" s="69">
        <v>0.19389704336098523</v>
      </c>
      <c r="AB27" s="69">
        <v>0.26544057506004226</v>
      </c>
      <c r="AC27" s="69"/>
      <c r="AD27" s="69">
        <f t="shared" si="32"/>
        <v>7.9428610140038075E-2</v>
      </c>
      <c r="AE27" s="69">
        <f>'RD T1'!E113</f>
        <v>0.12919619075304895</v>
      </c>
      <c r="AF27" s="69">
        <f t="shared" si="33"/>
        <v>0.20862480089308702</v>
      </c>
      <c r="AH27" t="str">
        <f t="shared" si="34"/>
        <v>63 Community and civil enforcement occupations</v>
      </c>
      <c r="AI27" s="69">
        <v>4.9636157118804966E-2</v>
      </c>
      <c r="AJ27" s="69">
        <v>4.0656859166546724E-2</v>
      </c>
      <c r="AK27" s="69">
        <v>5.6261338014993702E-2</v>
      </c>
      <c r="AL27" s="69">
        <v>4.7819345292837198E-2</v>
      </c>
      <c r="AM27" s="69">
        <v>6.4691405719206563E-2</v>
      </c>
      <c r="AN27" s="69"/>
      <c r="AO27" s="69">
        <f t="shared" si="35"/>
        <v>8.4300677042128611E-3</v>
      </c>
      <c r="AP27" s="69">
        <f>'RD T1'!E142</f>
        <v>2.9286336157377524E-2</v>
      </c>
      <c r="AQ27" s="69">
        <f t="shared" si="36"/>
        <v>3.7716403861590385E-2</v>
      </c>
      <c r="AS27" t="str">
        <f t="shared" si="37"/>
        <v>63 Community and civil enforcement occupations</v>
      </c>
      <c r="AT27" s="69">
        <v>4.7146061894639393E-2</v>
      </c>
      <c r="AU27" s="69">
        <v>3.6955246740271279E-2</v>
      </c>
      <c r="AV27" s="69">
        <v>4.7185232464116288E-2</v>
      </c>
      <c r="AW27" s="69">
        <v>3.5853937499375578E-2</v>
      </c>
      <c r="AX27" s="69">
        <v>4.0512831519004137E-2</v>
      </c>
      <c r="AY27" s="69"/>
      <c r="AZ27" s="69">
        <f t="shared" si="38"/>
        <v>-6.6724009451121502E-3</v>
      </c>
      <c r="BA27" s="69">
        <f>'RD T1'!E171</f>
        <v>2.1527808908484703E-2</v>
      </c>
      <c r="BB27" s="69">
        <f t="shared" si="39"/>
        <v>1.4855407963372553E-2</v>
      </c>
      <c r="BD27" t="str">
        <f t="shared" si="40"/>
        <v>63 Community and civil enforcement occupations</v>
      </c>
      <c r="BE27" s="69">
        <v>0.2322369549904249</v>
      </c>
      <c r="BF27" s="69">
        <v>0.17033659355246963</v>
      </c>
      <c r="BG27" s="69">
        <v>0.22108279422990185</v>
      </c>
      <c r="BH27" s="69">
        <v>0.15777988675251495</v>
      </c>
      <c r="BI27" s="69">
        <v>0.19571360369437166</v>
      </c>
      <c r="BJ27" s="69"/>
      <c r="BK27" s="69">
        <f t="shared" si="41"/>
        <v>-2.5369190535530189E-2</v>
      </c>
      <c r="BL27" s="69">
        <f>'RD T1'!E200</f>
        <v>6.3230451227066886E-2</v>
      </c>
      <c r="BM27" s="69">
        <f t="shared" si="42"/>
        <v>3.7861260691536697E-2</v>
      </c>
      <c r="BO27" t="str">
        <f t="shared" si="43"/>
        <v>63 Community and civil enforcement occupations</v>
      </c>
      <c r="BP27" s="69">
        <v>0.30655603358137035</v>
      </c>
      <c r="BQ27" s="69">
        <v>0.24760732750932055</v>
      </c>
      <c r="BR27" s="69">
        <v>0.30076079230456759</v>
      </c>
      <c r="BS27" s="69">
        <v>0.21751591980852913</v>
      </c>
      <c r="BT27" s="69">
        <v>0.22036671802751726</v>
      </c>
      <c r="BU27" s="69"/>
      <c r="BV27" s="69">
        <f t="shared" si="44"/>
        <v>-8.0394074277050337E-2</v>
      </c>
      <c r="BW27" s="69">
        <f>'RD T1'!E229</f>
        <v>9.357087628136343E-2</v>
      </c>
      <c r="BX27" s="69">
        <f t="shared" si="45"/>
        <v>1.3176802004313093E-2</v>
      </c>
      <c r="BZ27" t="str">
        <f t="shared" si="46"/>
        <v>63 Community and civil enforcement occupations</v>
      </c>
      <c r="CA27" s="69">
        <v>0.26878835402828399</v>
      </c>
      <c r="CB27" s="69">
        <v>0.19406409358231796</v>
      </c>
      <c r="CC27" s="69">
        <v>0.25745582961043367</v>
      </c>
      <c r="CD27" s="69">
        <v>0.18427050200661849</v>
      </c>
      <c r="CE27" s="69">
        <v>0.14370525995352712</v>
      </c>
      <c r="CF27" s="69"/>
      <c r="CG27" s="69">
        <f t="shared" si="47"/>
        <v>-0.11375056965690655</v>
      </c>
      <c r="CH27" s="69">
        <f>'RD T1'!E258</f>
        <v>7.0646188287411163E-2</v>
      </c>
      <c r="CI27" s="69">
        <f t="shared" si="48"/>
        <v>-4.310438136949539E-2</v>
      </c>
      <c r="CK27" t="str">
        <f t="shared" si="49"/>
        <v>63 Community and civil enforcement occupations</v>
      </c>
      <c r="CL27" s="69">
        <v>7.3414327917597555E-2</v>
      </c>
      <c r="CM27" s="69">
        <v>4.672975249291262E-2</v>
      </c>
      <c r="CN27" s="69">
        <v>5.5486383318674753E-2</v>
      </c>
      <c r="CO27" s="69">
        <v>2.7522272917614686E-2</v>
      </c>
      <c r="CP27" s="69">
        <v>1.8607503625609513E-2</v>
      </c>
      <c r="CQ27" s="69"/>
      <c r="CR27" s="69">
        <f t="shared" si="50"/>
        <v>-3.687887969306524E-2</v>
      </c>
      <c r="CS27" s="69">
        <f>'RD T1'!E287</f>
        <v>6.8379209967337476E-3</v>
      </c>
      <c r="CT27" s="69">
        <f t="shared" si="51"/>
        <v>-3.0040958696331492E-2</v>
      </c>
    </row>
    <row r="28" spans="1:98" x14ac:dyDescent="0.2">
      <c r="A28" s="10" t="str">
        <f>name!D24</f>
        <v>71 Sales occupations</v>
      </c>
      <c r="B28" s="69">
        <v>0.13883949543931898</v>
      </c>
      <c r="C28" s="69">
        <v>0.18907749393960455</v>
      </c>
      <c r="D28" s="69">
        <v>0.13359217012119612</v>
      </c>
      <c r="E28" s="69">
        <v>0.16092076761326593</v>
      </c>
      <c r="F28" s="69">
        <v>0.21043077366178817</v>
      </c>
      <c r="G28" s="11"/>
      <c r="H28" s="69">
        <f t="shared" si="26"/>
        <v>7.6838603540592049E-2</v>
      </c>
      <c r="I28" s="69">
        <f>'RD T1'!E56</f>
        <v>7.4952721283825352E-2</v>
      </c>
      <c r="J28" s="69">
        <f t="shared" si="27"/>
        <v>0.1517913248244174</v>
      </c>
      <c r="L28" t="str">
        <f t="shared" si="28"/>
        <v>71 Sales occupations</v>
      </c>
      <c r="M28" s="69">
        <v>1.7735396002126556</v>
      </c>
      <c r="N28" s="69">
        <v>2.2473716543870883</v>
      </c>
      <c r="O28" s="69">
        <v>1.920950820498323</v>
      </c>
      <c r="P28" s="69">
        <v>2.4593819138802067</v>
      </c>
      <c r="Q28" s="69">
        <v>3.7080491829846287</v>
      </c>
      <c r="R28" s="11"/>
      <c r="S28" s="69">
        <f t="shared" si="29"/>
        <v>1.7870983624863057</v>
      </c>
      <c r="T28" s="69">
        <f>'RD T1'!E85</f>
        <v>1.2490655324100983</v>
      </c>
      <c r="U28" s="69">
        <f t="shared" si="30"/>
        <v>3.0361638948964043</v>
      </c>
      <c r="W28" t="str">
        <f t="shared" si="31"/>
        <v>71 Sales occupations</v>
      </c>
      <c r="X28" s="69">
        <v>8.2175448009628003</v>
      </c>
      <c r="Y28" s="69">
        <v>8.1201355905324561</v>
      </c>
      <c r="Z28" s="69">
        <v>8.5858884498955579</v>
      </c>
      <c r="AA28" s="69">
        <v>9.7324232157506412</v>
      </c>
      <c r="AB28" s="69">
        <v>13.422503355610427</v>
      </c>
      <c r="AC28" s="69"/>
      <c r="AD28" s="69">
        <f t="shared" si="32"/>
        <v>4.8366149057148693</v>
      </c>
      <c r="AE28" s="69">
        <f>'RD T1'!E114</f>
        <v>5.9948002403950902</v>
      </c>
      <c r="AF28" s="69">
        <f t="shared" si="33"/>
        <v>10.831415146109959</v>
      </c>
      <c r="AH28" t="str">
        <f t="shared" si="34"/>
        <v>71 Sales occupations</v>
      </c>
      <c r="AI28" s="69">
        <v>2.9446083404686734</v>
      </c>
      <c r="AJ28" s="69">
        <v>2.9432570522741721</v>
      </c>
      <c r="AK28" s="69">
        <v>2.9903190508432216</v>
      </c>
      <c r="AL28" s="69">
        <v>3.2196579119331497</v>
      </c>
      <c r="AM28" s="69">
        <v>4.4624620514361233</v>
      </c>
      <c r="AN28" s="69"/>
      <c r="AO28" s="69">
        <f t="shared" si="35"/>
        <v>1.4721430005929017</v>
      </c>
      <c r="AP28" s="69">
        <f>'RD T1'!E143</f>
        <v>2.0822738017007745</v>
      </c>
      <c r="AQ28" s="69">
        <f t="shared" si="36"/>
        <v>3.5544168022936762</v>
      </c>
      <c r="AS28" t="str">
        <f t="shared" si="37"/>
        <v>71 Sales occupations</v>
      </c>
      <c r="AT28" s="69">
        <v>2.485115069961962</v>
      </c>
      <c r="AU28" s="69">
        <v>2.3120376311790611</v>
      </c>
      <c r="AV28" s="69">
        <v>2.5081764197855527</v>
      </c>
      <c r="AW28" s="69">
        <v>2.5540286977418596</v>
      </c>
      <c r="AX28" s="69">
        <v>3.2614092688982566</v>
      </c>
      <c r="AY28" s="69"/>
      <c r="AZ28" s="69">
        <f t="shared" si="38"/>
        <v>0.75323284911270383</v>
      </c>
      <c r="BA28" s="69">
        <f>'RD T1'!E172</f>
        <v>1.3223315924003176</v>
      </c>
      <c r="BB28" s="69">
        <f t="shared" si="39"/>
        <v>2.0755644415130217</v>
      </c>
      <c r="BD28" t="str">
        <f t="shared" si="40"/>
        <v>71 Sales occupations</v>
      </c>
      <c r="BE28" s="69">
        <v>19.146219708567529</v>
      </c>
      <c r="BF28" s="69">
        <v>19.365399472498407</v>
      </c>
      <c r="BG28" s="69">
        <v>19.147082104201079</v>
      </c>
      <c r="BH28" s="69">
        <v>19.058836627791614</v>
      </c>
      <c r="BI28" s="69">
        <v>20.505638690086428</v>
      </c>
      <c r="BJ28" s="69"/>
      <c r="BK28" s="69">
        <f t="shared" si="41"/>
        <v>1.3585565858853492</v>
      </c>
      <c r="BL28" s="69">
        <f>'RD T1'!E201</f>
        <v>8.9027769571851714</v>
      </c>
      <c r="BM28" s="69">
        <f t="shared" si="42"/>
        <v>10.261333543070521</v>
      </c>
      <c r="BO28" t="str">
        <f t="shared" si="43"/>
        <v>71 Sales occupations</v>
      </c>
      <c r="BP28" s="69">
        <v>21.111517793795745</v>
      </c>
      <c r="BQ28" s="69">
        <v>19.032465988263429</v>
      </c>
      <c r="BR28" s="69">
        <v>18.171965494778863</v>
      </c>
      <c r="BS28" s="69">
        <v>16.5909448970372</v>
      </c>
      <c r="BT28" s="69">
        <v>13.843816925504065</v>
      </c>
      <c r="BU28" s="69"/>
      <c r="BV28" s="69">
        <f t="shared" si="44"/>
        <v>-4.3281485692747985</v>
      </c>
      <c r="BW28" s="69">
        <f>'RD T1'!E230</f>
        <v>7.9892753235666403</v>
      </c>
      <c r="BX28" s="69">
        <f t="shared" si="45"/>
        <v>3.6611267542918418</v>
      </c>
      <c r="BZ28" t="str">
        <f t="shared" si="46"/>
        <v>71 Sales occupations</v>
      </c>
      <c r="CA28" s="69">
        <v>16.206978322418966</v>
      </c>
      <c r="CB28" s="69">
        <v>12.594043651921858</v>
      </c>
      <c r="CC28" s="69">
        <v>12.014909510366426</v>
      </c>
      <c r="CD28" s="69">
        <v>10.368079654628605</v>
      </c>
      <c r="CE28" s="69">
        <v>3.7189314826602824</v>
      </c>
      <c r="CF28" s="69"/>
      <c r="CG28" s="69">
        <f t="shared" si="47"/>
        <v>-8.295978027706143</v>
      </c>
      <c r="CH28" s="69">
        <f>'RD T1'!E259</f>
        <v>2.9489265862411194</v>
      </c>
      <c r="CI28" s="69">
        <f t="shared" si="48"/>
        <v>-5.3470514414650232</v>
      </c>
      <c r="CK28" t="str">
        <f t="shared" si="49"/>
        <v>71 Sales occupations</v>
      </c>
      <c r="CL28" s="69">
        <v>5.378219042061227</v>
      </c>
      <c r="CM28" s="69">
        <v>4.5078224244821783</v>
      </c>
      <c r="CN28" s="69">
        <v>3.5926615695167423</v>
      </c>
      <c r="CO28" s="69">
        <v>3.0382283771457264</v>
      </c>
      <c r="CP28" s="69">
        <v>2.0413271895417631</v>
      </c>
      <c r="CQ28" s="69"/>
      <c r="CR28" s="69">
        <f t="shared" si="50"/>
        <v>-1.5513343799749792</v>
      </c>
      <c r="CS28" s="69">
        <f>'RD T1'!E288</f>
        <v>0.74556529889654577</v>
      </c>
      <c r="CT28" s="69">
        <f t="shared" si="51"/>
        <v>-0.80576908107843348</v>
      </c>
    </row>
    <row r="29" spans="1:98" x14ac:dyDescent="0.2">
      <c r="A29" s="10" t="str">
        <f>name!D25</f>
        <v>72 Customer service occupations</v>
      </c>
      <c r="B29" s="69">
        <v>4.5729488733860235E-2</v>
      </c>
      <c r="C29" s="69">
        <v>5.8549896198261196E-2</v>
      </c>
      <c r="D29" s="69">
        <v>5.461803451954958E-2</v>
      </c>
      <c r="E29" s="69">
        <v>8.1779638659339834E-2</v>
      </c>
      <c r="F29" s="69">
        <v>0.11605603660882406</v>
      </c>
      <c r="G29" s="11"/>
      <c r="H29" s="69">
        <f>F29-D29</f>
        <v>6.1438002089274482E-2</v>
      </c>
      <c r="I29" s="69">
        <f>'RD T1'!E57</f>
        <v>3.7059024244049735E-2</v>
      </c>
      <c r="J29" s="69">
        <f t="shared" si="27"/>
        <v>9.8497026333324217E-2</v>
      </c>
      <c r="L29" t="str">
        <f t="shared" si="28"/>
        <v>72 Customer service occupations</v>
      </c>
      <c r="M29" s="69">
        <v>0.51868928105131151</v>
      </c>
      <c r="N29" s="69">
        <v>0.76553042098431689</v>
      </c>
      <c r="O29" s="69">
        <v>0.65786386843827316</v>
      </c>
      <c r="P29" s="69">
        <v>0.93036330801120326</v>
      </c>
      <c r="Q29" s="69">
        <v>1.3462940588240606</v>
      </c>
      <c r="R29" s="11"/>
      <c r="S29" s="69">
        <f t="shared" si="29"/>
        <v>0.68843019038578745</v>
      </c>
      <c r="T29" s="69">
        <f>'RD T1'!E86</f>
        <v>0.45800695520272394</v>
      </c>
      <c r="U29" s="69">
        <f t="shared" si="30"/>
        <v>1.1464371455885114</v>
      </c>
      <c r="W29" t="str">
        <f t="shared" si="31"/>
        <v>72 Customer service occupations</v>
      </c>
      <c r="X29" s="69">
        <v>2.3257083497247484</v>
      </c>
      <c r="Y29" s="69">
        <v>2.5623003005682565</v>
      </c>
      <c r="Z29" s="69">
        <v>2.7048729848663293</v>
      </c>
      <c r="AA29" s="69">
        <v>3.2866582335798809</v>
      </c>
      <c r="AB29" s="69">
        <v>4.4452417465902325</v>
      </c>
      <c r="AC29" s="69"/>
      <c r="AD29" s="69">
        <f t="shared" si="32"/>
        <v>1.7403687617239032</v>
      </c>
      <c r="AE29" s="69">
        <f>'RD T1'!E115</f>
        <v>1.9120524112503738</v>
      </c>
      <c r="AF29" s="69">
        <f t="shared" si="33"/>
        <v>3.652421172974277</v>
      </c>
      <c r="AH29" t="str">
        <f t="shared" si="34"/>
        <v>72 Customer service occupations</v>
      </c>
      <c r="AI29" s="69">
        <v>0.76621074343936857</v>
      </c>
      <c r="AJ29" s="69">
        <v>0.90163540623748628</v>
      </c>
      <c r="AK29" s="69">
        <v>0.97355600793110908</v>
      </c>
      <c r="AL29" s="69">
        <v>1.1726612894882966</v>
      </c>
      <c r="AM29" s="69">
        <v>1.5954573642230248</v>
      </c>
      <c r="AN29" s="69"/>
      <c r="AO29" s="69">
        <f t="shared" si="35"/>
        <v>0.62190135629191567</v>
      </c>
      <c r="AP29" s="69">
        <f>'RD T1'!E144</f>
        <v>0.70173932043301468</v>
      </c>
      <c r="AQ29" s="69">
        <f t="shared" si="36"/>
        <v>1.3236406767249305</v>
      </c>
      <c r="AS29" t="str">
        <f t="shared" si="37"/>
        <v>72 Customer service occupations</v>
      </c>
      <c r="AT29" s="69">
        <v>1.0846778649907076</v>
      </c>
      <c r="AU29" s="69">
        <v>1.0639734559785698</v>
      </c>
      <c r="AV29" s="69">
        <v>1.1571899772809227</v>
      </c>
      <c r="AW29" s="69">
        <v>1.3980223078349605</v>
      </c>
      <c r="AX29" s="69">
        <v>1.6804898595902784</v>
      </c>
      <c r="AY29" s="69"/>
      <c r="AZ29" s="69">
        <f t="shared" si="38"/>
        <v>0.52329988230935576</v>
      </c>
      <c r="BA29" s="69">
        <f>'RD T1'!E173</f>
        <v>0.70442452096242292</v>
      </c>
      <c r="BB29" s="69">
        <f t="shared" si="39"/>
        <v>1.2277244032717787</v>
      </c>
      <c r="BD29" t="str">
        <f t="shared" si="40"/>
        <v>72 Customer service occupations</v>
      </c>
      <c r="BE29" s="69">
        <v>4.1414755083030297</v>
      </c>
      <c r="BF29" s="69">
        <v>4.5018812693816104</v>
      </c>
      <c r="BG29" s="69">
        <v>4.7627654380219866</v>
      </c>
      <c r="BH29" s="69">
        <v>5.1298912896527549</v>
      </c>
      <c r="BI29" s="69">
        <v>5.6867495008998556</v>
      </c>
      <c r="BJ29" s="69"/>
      <c r="BK29" s="69">
        <f t="shared" si="41"/>
        <v>0.92398406287786905</v>
      </c>
      <c r="BL29" s="69">
        <f>'RD T1'!E202</f>
        <v>2.3170692343036379</v>
      </c>
      <c r="BM29" s="69">
        <f t="shared" si="42"/>
        <v>3.2410532971815069</v>
      </c>
      <c r="BO29" t="str">
        <f t="shared" si="43"/>
        <v>72 Customer service occupations</v>
      </c>
      <c r="BP29" s="69">
        <v>4.4785719951650682</v>
      </c>
      <c r="BQ29" s="69">
        <v>4.5026665585741714</v>
      </c>
      <c r="BR29" s="69">
        <v>4.498356928422397</v>
      </c>
      <c r="BS29" s="69">
        <v>4.441853849391757</v>
      </c>
      <c r="BT29" s="69">
        <v>3.9024873749236981</v>
      </c>
      <c r="BU29" s="69"/>
      <c r="BV29" s="69">
        <f t="shared" si="44"/>
        <v>-0.59586955349869886</v>
      </c>
      <c r="BW29" s="69">
        <f>'RD T1'!E231</f>
        <v>2.1512788823240725</v>
      </c>
      <c r="BX29" s="69">
        <f t="shared" si="45"/>
        <v>1.5554093288253736</v>
      </c>
      <c r="BZ29" t="str">
        <f t="shared" si="46"/>
        <v>72 Customer service occupations</v>
      </c>
      <c r="CA29" s="69">
        <v>2.6252533442611319</v>
      </c>
      <c r="CB29" s="69">
        <v>2.1450835972246844</v>
      </c>
      <c r="CC29" s="69">
        <v>2.1215547515882092</v>
      </c>
      <c r="CD29" s="69">
        <v>1.9136493308521019</v>
      </c>
      <c r="CE29" s="69">
        <v>1.3376659691716688</v>
      </c>
      <c r="CF29" s="69"/>
      <c r="CG29" s="69">
        <f t="shared" si="47"/>
        <v>-0.78388878241654036</v>
      </c>
      <c r="CH29" s="69">
        <f>'RD T1'!E260</f>
        <v>0.5800634371032799</v>
      </c>
      <c r="CI29" s="69">
        <f t="shared" si="48"/>
        <v>-0.20382534531326046</v>
      </c>
      <c r="CK29" t="str">
        <f t="shared" si="49"/>
        <v>72 Customer service occupations</v>
      </c>
      <c r="CL29" s="69">
        <v>0.56499408575351007</v>
      </c>
      <c r="CM29" s="69">
        <v>0.70097401674973858</v>
      </c>
      <c r="CN29" s="69">
        <v>0.61534794626519351</v>
      </c>
      <c r="CO29" s="69">
        <v>0.8144277449155064</v>
      </c>
      <c r="CP29" s="69">
        <v>0.93550387941711088</v>
      </c>
      <c r="CQ29" s="69"/>
      <c r="CR29" s="69">
        <f t="shared" si="50"/>
        <v>0.32015593315191737</v>
      </c>
      <c r="CS29" s="69">
        <f>'RD T1'!E289</f>
        <v>0.28428376977320646</v>
      </c>
      <c r="CT29" s="69">
        <f t="shared" si="51"/>
        <v>0.60443970292512383</v>
      </c>
    </row>
    <row r="30" spans="1:98" x14ac:dyDescent="0.2">
      <c r="A30" s="10" t="str">
        <f>name!D26</f>
        <v>81 Process, plant and machine operatives</v>
      </c>
      <c r="B30" s="69">
        <v>5.3426766649117552E-2</v>
      </c>
      <c r="C30" s="69">
        <v>8.5650745125556593E-2</v>
      </c>
      <c r="D30" s="69">
        <v>6.153324643896621E-2</v>
      </c>
      <c r="E30" s="69">
        <v>8.5659636357086025E-2</v>
      </c>
      <c r="F30" s="69">
        <v>0.16948210986405898</v>
      </c>
      <c r="G30" s="11"/>
      <c r="H30" s="69">
        <f t="shared" si="26"/>
        <v>0.10794886342509277</v>
      </c>
      <c r="I30" s="69">
        <f>'RD T1'!E58</f>
        <v>5.6992990577957169E-2</v>
      </c>
      <c r="J30" s="69">
        <f t="shared" si="27"/>
        <v>0.16494185400304995</v>
      </c>
      <c r="L30" t="str">
        <f t="shared" si="28"/>
        <v>81 Process, plant and machine operatives</v>
      </c>
      <c r="M30" s="69">
        <v>0.3753752368579063</v>
      </c>
      <c r="N30" s="69">
        <v>0.52384673597336806</v>
      </c>
      <c r="O30" s="69">
        <v>0.40176902257400954</v>
      </c>
      <c r="P30" s="69">
        <v>0.65103943111944929</v>
      </c>
      <c r="Q30" s="69">
        <v>1.206605824457726</v>
      </c>
      <c r="R30" s="11"/>
      <c r="S30" s="69">
        <f t="shared" si="29"/>
        <v>0.80483680188371642</v>
      </c>
      <c r="T30" s="69">
        <f>'RD T1'!E87</f>
        <v>0.38672923844246254</v>
      </c>
      <c r="U30" s="69">
        <f t="shared" si="30"/>
        <v>1.191566040326179</v>
      </c>
      <c r="W30" t="str">
        <f t="shared" si="31"/>
        <v>81 Process, plant and machine operatives</v>
      </c>
      <c r="X30" s="69">
        <v>1.2729726024555916</v>
      </c>
      <c r="Y30" s="69">
        <v>1.3971165792326596</v>
      </c>
      <c r="Z30" s="69">
        <v>1.3230479105806288</v>
      </c>
      <c r="AA30" s="69">
        <v>1.9018898904574233</v>
      </c>
      <c r="AB30" s="69">
        <v>3.3380644020807431</v>
      </c>
      <c r="AC30" s="69"/>
      <c r="AD30" s="69">
        <f t="shared" si="32"/>
        <v>2.0150164915001145</v>
      </c>
      <c r="AE30" s="69">
        <f>'RD T1'!E116</f>
        <v>1.2356410967689235</v>
      </c>
      <c r="AF30" s="69">
        <f t="shared" si="33"/>
        <v>3.2506575882690383</v>
      </c>
      <c r="AH30" t="str">
        <f t="shared" si="34"/>
        <v>81 Process, plant and machine operatives</v>
      </c>
      <c r="AI30" s="69">
        <v>0.59636155677713476</v>
      </c>
      <c r="AJ30" s="69">
        <v>0.61079193464813519</v>
      </c>
      <c r="AK30" s="69">
        <v>0.64331260257960099</v>
      </c>
      <c r="AL30" s="69">
        <v>0.8034631665726486</v>
      </c>
      <c r="AM30" s="69">
        <v>1.0844982077142196</v>
      </c>
      <c r="AN30" s="69"/>
      <c r="AO30" s="69">
        <f t="shared" si="35"/>
        <v>0.44118560513461857</v>
      </c>
      <c r="AP30" s="69">
        <f>'RD T1'!E145</f>
        <v>0.43027645266836023</v>
      </c>
      <c r="AQ30" s="69">
        <f t="shared" si="36"/>
        <v>0.87146205780297881</v>
      </c>
      <c r="AS30" t="str">
        <f t="shared" si="37"/>
        <v>81 Process, plant and machine operatives</v>
      </c>
      <c r="AT30" s="69">
        <v>1.3657735875684502</v>
      </c>
      <c r="AU30" s="69">
        <v>1.3148474125906147</v>
      </c>
      <c r="AV30" s="69">
        <v>1.4414759043076262</v>
      </c>
      <c r="AW30" s="69">
        <v>1.7316209384582222</v>
      </c>
      <c r="AX30" s="69">
        <v>2.3125931750038657</v>
      </c>
      <c r="AY30" s="69"/>
      <c r="AZ30" s="69">
        <f t="shared" si="38"/>
        <v>0.87111727069623957</v>
      </c>
      <c r="BA30" s="69">
        <f>'RD T1'!E174</f>
        <v>0.92583783892073401</v>
      </c>
      <c r="BB30" s="69">
        <f t="shared" si="39"/>
        <v>1.7969551096169736</v>
      </c>
      <c r="BD30" t="str">
        <f t="shared" si="40"/>
        <v>81 Process, plant and machine operatives</v>
      </c>
      <c r="BE30" s="69">
        <v>10.091885143966261</v>
      </c>
      <c r="BF30" s="69">
        <v>11.192534112448353</v>
      </c>
      <c r="BG30" s="69">
        <v>9.7675701636044678</v>
      </c>
      <c r="BH30" s="69">
        <v>11.290126988140994</v>
      </c>
      <c r="BI30" s="69">
        <v>12.501663518498248</v>
      </c>
      <c r="BJ30" s="69"/>
      <c r="BK30" s="69">
        <f t="shared" si="41"/>
        <v>2.7340933548937798</v>
      </c>
      <c r="BL30" s="69">
        <f>'RD T1'!E203</f>
        <v>4.3325839856449697</v>
      </c>
      <c r="BM30" s="69">
        <f t="shared" si="42"/>
        <v>7.0666773405387495</v>
      </c>
      <c r="BO30" t="str">
        <f t="shared" si="43"/>
        <v>81 Process, plant and machine operatives</v>
      </c>
      <c r="BP30" s="69">
        <v>13.251140481023473</v>
      </c>
      <c r="BQ30" s="69">
        <v>13.830076395443717</v>
      </c>
      <c r="BR30" s="69">
        <v>11.774178289832856</v>
      </c>
      <c r="BS30" s="69">
        <v>12.238279661017375</v>
      </c>
      <c r="BT30" s="69">
        <v>10.767011256905681</v>
      </c>
      <c r="BU30" s="69"/>
      <c r="BV30" s="69">
        <f t="shared" si="44"/>
        <v>-1.0071670329271747</v>
      </c>
      <c r="BW30" s="69">
        <f>'RD T1'!E232</f>
        <v>4.7279574590138891</v>
      </c>
      <c r="BX30" s="69">
        <f t="shared" si="45"/>
        <v>3.7207904260867144</v>
      </c>
      <c r="BZ30" t="str">
        <f t="shared" si="46"/>
        <v>81 Process, plant and machine operatives</v>
      </c>
      <c r="CA30" s="69">
        <v>12.152381255580075</v>
      </c>
      <c r="CB30" s="69">
        <v>10.736603778986595</v>
      </c>
      <c r="CC30" s="69">
        <v>9.7345390295996719</v>
      </c>
      <c r="CD30" s="69">
        <v>8.7622572959983192</v>
      </c>
      <c r="CE30" s="69">
        <v>4.1651265619653266</v>
      </c>
      <c r="CF30" s="69"/>
      <c r="CG30" s="69">
        <f t="shared" si="47"/>
        <v>-5.5694124676343453</v>
      </c>
      <c r="CH30" s="69">
        <f>'RD T1'!E261</f>
        <v>2.5981762195853291</v>
      </c>
      <c r="CI30" s="69">
        <f t="shared" si="48"/>
        <v>-2.9712362480490162</v>
      </c>
      <c r="CK30" t="str">
        <f t="shared" si="49"/>
        <v>81 Process, plant and machine operatives</v>
      </c>
      <c r="CL30" s="69">
        <v>4.6129306916014645</v>
      </c>
      <c r="CM30" s="69">
        <v>3.6973852504600644</v>
      </c>
      <c r="CN30" s="69">
        <v>2.8368550316200754</v>
      </c>
      <c r="CO30" s="69">
        <v>1.3971052321068747</v>
      </c>
      <c r="CP30" s="69">
        <v>0.59295821772010693</v>
      </c>
      <c r="CQ30" s="69"/>
      <c r="CR30" s="69">
        <f t="shared" si="50"/>
        <v>-2.2438968138999682</v>
      </c>
      <c r="CS30" s="69">
        <f>'RD T1'!E290</f>
        <v>0.33159078966746464</v>
      </c>
      <c r="CT30" s="69">
        <f t="shared" si="51"/>
        <v>-1.9123060242325036</v>
      </c>
    </row>
    <row r="31" spans="1:98" x14ac:dyDescent="0.2">
      <c r="A31" s="10" t="str">
        <f>name!D27</f>
        <v>82 Transport and mobile machine drivers and operatives</v>
      </c>
      <c r="B31" s="69">
        <v>5.3102374985392373E-2</v>
      </c>
      <c r="C31" s="69">
        <v>7.0400208417154858E-2</v>
      </c>
      <c r="D31" s="69">
        <v>7.4672737909954587E-2</v>
      </c>
      <c r="E31" s="69">
        <v>0.10356608054606663</v>
      </c>
      <c r="F31" s="69">
        <v>0.1583715727857086</v>
      </c>
      <c r="G31" s="11"/>
      <c r="H31" s="69">
        <f t="shared" si="26"/>
        <v>8.3698834875754011E-2</v>
      </c>
      <c r="I31" s="69">
        <f>'RD T1'!E59</f>
        <v>7.3003505083040321E-2</v>
      </c>
      <c r="J31" s="69">
        <f t="shared" si="27"/>
        <v>0.15670233995879435</v>
      </c>
      <c r="L31" t="str">
        <f t="shared" si="28"/>
        <v>82 Transport and mobile machine drivers and operatives</v>
      </c>
      <c r="M31" s="69">
        <v>0.36056546009929186</v>
      </c>
      <c r="N31" s="69">
        <v>0.47856446584279699</v>
      </c>
      <c r="O31" s="69">
        <v>0.48586216426400547</v>
      </c>
      <c r="P31" s="69">
        <v>0.61535042339330048</v>
      </c>
      <c r="Q31" s="69">
        <v>0.86915719897094912</v>
      </c>
      <c r="R31" s="11"/>
      <c r="S31" s="69">
        <f t="shared" si="29"/>
        <v>0.38329503470694365</v>
      </c>
      <c r="T31" s="69">
        <f>'RD T1'!E88</f>
        <v>0.41704278032872705</v>
      </c>
      <c r="U31" s="69">
        <f t="shared" si="30"/>
        <v>0.8003378150356707</v>
      </c>
      <c r="W31" t="str">
        <f t="shared" si="31"/>
        <v>82 Transport and mobile machine drivers and operatives</v>
      </c>
      <c r="X31" s="69">
        <v>1.478376324176834</v>
      </c>
      <c r="Y31" s="69">
        <v>1.6022936235223921</v>
      </c>
      <c r="Z31" s="69">
        <v>2.0014534427974118</v>
      </c>
      <c r="AA31" s="69">
        <v>2.2546919525462057</v>
      </c>
      <c r="AB31" s="69">
        <v>2.8832690415186097</v>
      </c>
      <c r="AC31" s="69"/>
      <c r="AD31" s="69">
        <f t="shared" si="32"/>
        <v>0.88181559872119797</v>
      </c>
      <c r="AE31" s="69">
        <f>'RD T1'!E117</f>
        <v>1.5956874047170286</v>
      </c>
      <c r="AF31" s="69">
        <f t="shared" si="33"/>
        <v>2.4775030034382266</v>
      </c>
      <c r="AH31" t="str">
        <f t="shared" si="34"/>
        <v>82 Transport and mobile machine drivers and operatives</v>
      </c>
      <c r="AI31" s="69">
        <v>0.71568517057253156</v>
      </c>
      <c r="AJ31" s="69">
        <v>0.76577787966595012</v>
      </c>
      <c r="AK31" s="69">
        <v>1.0280611982411965</v>
      </c>
      <c r="AL31" s="69">
        <v>1.1356385971512684</v>
      </c>
      <c r="AM31" s="69">
        <v>1.4704819722460427</v>
      </c>
      <c r="AN31" s="69"/>
      <c r="AO31" s="69">
        <f t="shared" si="35"/>
        <v>0.44242077400484625</v>
      </c>
      <c r="AP31" s="69">
        <f>'RD T1'!E146</f>
        <v>0.78670148009847574</v>
      </c>
      <c r="AQ31" s="69">
        <f t="shared" si="36"/>
        <v>1.229122254103322</v>
      </c>
      <c r="AS31" t="str">
        <f t="shared" si="37"/>
        <v>82 Transport and mobile machine drivers and operatives</v>
      </c>
      <c r="AT31" s="69">
        <v>1.1115280044125753</v>
      </c>
      <c r="AU31" s="69">
        <v>1.1348422331904653</v>
      </c>
      <c r="AV31" s="69">
        <v>1.4766382446062181</v>
      </c>
      <c r="AW31" s="69">
        <v>1.6203231301490328</v>
      </c>
      <c r="AX31" s="69">
        <v>2.0183381110698178</v>
      </c>
      <c r="AY31" s="69"/>
      <c r="AZ31" s="69">
        <f t="shared" si="38"/>
        <v>0.54169986646359969</v>
      </c>
      <c r="BA31" s="69">
        <f>'RD T1'!E175</f>
        <v>1.1344152471920153</v>
      </c>
      <c r="BB31" s="69">
        <f t="shared" si="39"/>
        <v>1.6761151136556149</v>
      </c>
      <c r="BD31" t="str">
        <f t="shared" si="40"/>
        <v>82 Transport and mobile machine drivers and operatives</v>
      </c>
      <c r="BE31" s="69">
        <v>7.6132276619288186</v>
      </c>
      <c r="BF31" s="69">
        <v>9.2072490254788484</v>
      </c>
      <c r="BG31" s="69">
        <v>8.8113557778092755</v>
      </c>
      <c r="BH31" s="69">
        <v>9.8087941986359652</v>
      </c>
      <c r="BI31" s="69">
        <v>11.413617010570167</v>
      </c>
      <c r="BJ31" s="69"/>
      <c r="BK31" s="69">
        <f t="shared" si="41"/>
        <v>2.6022612327608918</v>
      </c>
      <c r="BL31" s="69">
        <f>'RD T1'!E204</f>
        <v>5.349191386719772</v>
      </c>
      <c r="BM31" s="69">
        <f t="shared" si="42"/>
        <v>7.9514526194806638</v>
      </c>
      <c r="BO31" t="str">
        <f t="shared" si="43"/>
        <v>82 Transport and mobile machine drivers and operatives</v>
      </c>
      <c r="BP31" s="69">
        <v>12.042475277566306</v>
      </c>
      <c r="BQ31" s="69">
        <v>14.171652246553904</v>
      </c>
      <c r="BR31" s="69">
        <v>13.185004900036272</v>
      </c>
      <c r="BS31" s="69">
        <v>13.266613412841147</v>
      </c>
      <c r="BT31" s="69">
        <v>12.870309981412579</v>
      </c>
      <c r="BU31" s="69"/>
      <c r="BV31" s="69">
        <f t="shared" si="44"/>
        <v>-0.31469491862369381</v>
      </c>
      <c r="BW31" s="69">
        <f>'RD T1'!E233</f>
        <v>7.0145993194784007</v>
      </c>
      <c r="BX31" s="69">
        <f t="shared" si="45"/>
        <v>6.6999044008547068</v>
      </c>
      <c r="BZ31" t="str">
        <f t="shared" si="46"/>
        <v>82 Transport and mobile machine drivers and operatives</v>
      </c>
      <c r="CA31" s="69">
        <v>11.373051514055616</v>
      </c>
      <c r="CB31" s="69">
        <v>10.919172893633609</v>
      </c>
      <c r="CC31" s="69">
        <v>11.061922215302644</v>
      </c>
      <c r="CD31" s="69">
        <v>8.9315835548170259</v>
      </c>
      <c r="CE31" s="69">
        <v>6.0219167814935171</v>
      </c>
      <c r="CF31" s="69"/>
      <c r="CG31" s="69">
        <f t="shared" si="47"/>
        <v>-5.0400054338091271</v>
      </c>
      <c r="CH31" s="69">
        <f>'RD T1'!E262</f>
        <v>4.0296834187650612</v>
      </c>
      <c r="CI31" s="69">
        <f t="shared" si="48"/>
        <v>-1.0103220150440659</v>
      </c>
      <c r="CK31" t="str">
        <f t="shared" si="49"/>
        <v>82 Transport and mobile machine drivers and operatives</v>
      </c>
      <c r="CL31" s="69">
        <v>4.2358356851755596</v>
      </c>
      <c r="CM31" s="69">
        <v>4.6649259153779301</v>
      </c>
      <c r="CN31" s="69">
        <v>4.2403336277005907</v>
      </c>
      <c r="CO31" s="69">
        <v>4.145837913441988</v>
      </c>
      <c r="CP31" s="69">
        <v>2.2424040589209864</v>
      </c>
      <c r="CQ31" s="69"/>
      <c r="CR31" s="69">
        <f t="shared" si="50"/>
        <v>-1.9979295687796044</v>
      </c>
      <c r="CS31" s="69">
        <f>'RD T1'!E291</f>
        <v>1.3482038614887244</v>
      </c>
      <c r="CT31" s="69">
        <f t="shared" si="51"/>
        <v>-0.64972570729087997</v>
      </c>
    </row>
    <row r="32" spans="1:98" x14ac:dyDescent="0.2">
      <c r="A32" s="10" t="str">
        <f>name!D28</f>
        <v>91 Elementary trades and related occupations</v>
      </c>
      <c r="B32" s="69">
        <v>7.5116457492657132E-4</v>
      </c>
      <c r="C32" s="69">
        <v>8.3171904318601777E-4</v>
      </c>
      <c r="D32" s="69">
        <v>7.2336958919885113E-4</v>
      </c>
      <c r="E32" s="69">
        <v>3.7087220025951292E-3</v>
      </c>
      <c r="F32" s="69">
        <v>7.1310379212689168E-3</v>
      </c>
      <c r="G32" s="11"/>
      <c r="H32" s="69">
        <f t="shared" si="26"/>
        <v>6.4076683320700659E-3</v>
      </c>
      <c r="I32" s="69">
        <f>'RD T1'!E60</f>
        <v>2.8982356255332973E-3</v>
      </c>
      <c r="J32" s="69">
        <f t="shared" si="27"/>
        <v>9.3059039576033637E-3</v>
      </c>
      <c r="L32" t="str">
        <f t="shared" si="28"/>
        <v>91 Elementary trades and related occupations</v>
      </c>
      <c r="M32" s="69">
        <v>0.2207076351134255</v>
      </c>
      <c r="N32" s="69">
        <v>0.27618760542415421</v>
      </c>
      <c r="O32" s="69">
        <v>0.24024950267582076</v>
      </c>
      <c r="P32" s="69">
        <v>0.45446245724738971</v>
      </c>
      <c r="Q32" s="69">
        <v>0.77620445330035714</v>
      </c>
      <c r="R32" s="11"/>
      <c r="S32" s="69">
        <f t="shared" si="29"/>
        <v>0.53595495062453635</v>
      </c>
      <c r="T32" s="69">
        <f>'RD T1'!E89</f>
        <v>0.29708962494194963</v>
      </c>
      <c r="U32" s="69">
        <f t="shared" si="30"/>
        <v>0.83304457556648592</v>
      </c>
      <c r="W32" t="str">
        <f t="shared" si="31"/>
        <v>91 Elementary trades and related occupations</v>
      </c>
      <c r="X32" s="69">
        <v>0.80723633101312287</v>
      </c>
      <c r="Y32" s="69">
        <v>0.83011567184934065</v>
      </c>
      <c r="Z32" s="69">
        <v>0.86608377068624176</v>
      </c>
      <c r="AA32" s="69">
        <v>2.0514297195434565</v>
      </c>
      <c r="AB32" s="69">
        <v>3.1453383045031944</v>
      </c>
      <c r="AC32" s="69"/>
      <c r="AD32" s="69">
        <f t="shared" si="32"/>
        <v>2.2792545338169528</v>
      </c>
      <c r="AE32" s="69">
        <f>'RD T1'!E118</f>
        <v>1.6168307876530885</v>
      </c>
      <c r="AF32" s="69">
        <f t="shared" si="33"/>
        <v>3.8960853214700411</v>
      </c>
      <c r="AH32" t="str">
        <f t="shared" si="34"/>
        <v>91 Elementary trades and related occupations</v>
      </c>
      <c r="AI32" s="69">
        <v>0.60660074480770632</v>
      </c>
      <c r="AJ32" s="69">
        <v>0.64490434543978936</v>
      </c>
      <c r="AK32" s="69">
        <v>0.67309355460237952</v>
      </c>
      <c r="AL32" s="69">
        <v>1.5495140589218666</v>
      </c>
      <c r="AM32" s="69">
        <v>2.4690795785910793</v>
      </c>
      <c r="AN32" s="69"/>
      <c r="AO32" s="69">
        <f t="shared" si="35"/>
        <v>1.7959860239886998</v>
      </c>
      <c r="AP32" s="69">
        <f>'RD T1'!E147</f>
        <v>1.307200594948174</v>
      </c>
      <c r="AQ32" s="69">
        <f t="shared" si="36"/>
        <v>3.1031866189368738</v>
      </c>
      <c r="AS32" t="str">
        <f t="shared" si="37"/>
        <v>91 Elementary trades and related occupations</v>
      </c>
      <c r="AT32" s="69">
        <v>0.60613008110791888</v>
      </c>
      <c r="AU32" s="69">
        <v>0.5960150887179384</v>
      </c>
      <c r="AV32" s="69">
        <v>0.70191826370281707</v>
      </c>
      <c r="AW32" s="69">
        <v>1.5151142069381967</v>
      </c>
      <c r="AX32" s="69">
        <v>2.2154955982177014</v>
      </c>
      <c r="AY32" s="69"/>
      <c r="AZ32" s="69">
        <f t="shared" si="38"/>
        <v>1.5135773345148844</v>
      </c>
      <c r="BA32" s="69">
        <f>'RD T1'!E176</f>
        <v>1.0569485254618101</v>
      </c>
      <c r="BB32" s="69">
        <f t="shared" si="39"/>
        <v>2.5705258599766942</v>
      </c>
      <c r="BD32" t="str">
        <f t="shared" si="40"/>
        <v>91 Elementary trades and related occupations</v>
      </c>
      <c r="BE32" s="69">
        <v>3.290367592437025</v>
      </c>
      <c r="BF32" s="69">
        <v>3.2149456956763585</v>
      </c>
      <c r="BG32" s="69">
        <v>2.8817876315487609</v>
      </c>
      <c r="BH32" s="69">
        <v>5.3839163747998375</v>
      </c>
      <c r="BI32" s="69">
        <v>7.0681685996005825</v>
      </c>
      <c r="BJ32" s="69"/>
      <c r="BK32" s="69">
        <f t="shared" si="41"/>
        <v>4.1863809680518216</v>
      </c>
      <c r="BL32" s="69">
        <f>'RD T1'!E205</f>
        <v>2.5626465158214655</v>
      </c>
      <c r="BM32" s="69">
        <f t="shared" si="42"/>
        <v>6.7490274838732871</v>
      </c>
      <c r="BO32" t="str">
        <f t="shared" si="43"/>
        <v>91 Elementary trades and related occupations</v>
      </c>
      <c r="BP32" s="69">
        <v>5.8338620347831283</v>
      </c>
      <c r="BQ32" s="69">
        <v>5.1651976656522605</v>
      </c>
      <c r="BR32" s="69">
        <v>4.5927926114696396</v>
      </c>
      <c r="BS32" s="69">
        <v>7.4489118638222722</v>
      </c>
      <c r="BT32" s="69">
        <v>7.4556499017032651</v>
      </c>
      <c r="BU32" s="69"/>
      <c r="BV32" s="69">
        <f t="shared" si="44"/>
        <v>2.8628572902336256</v>
      </c>
      <c r="BW32" s="69">
        <f>'RD T1'!E234</f>
        <v>3.1022863328099914</v>
      </c>
      <c r="BX32" s="69">
        <f t="shared" si="45"/>
        <v>5.965143623043617</v>
      </c>
      <c r="BZ32" t="str">
        <f t="shared" si="46"/>
        <v>91 Elementary trades and related occupations</v>
      </c>
      <c r="CA32" s="69">
        <v>8.2399497077779511</v>
      </c>
      <c r="CB32" s="69">
        <v>7.0086320641826898</v>
      </c>
      <c r="CC32" s="69">
        <v>6.5758313464748896</v>
      </c>
      <c r="CD32" s="69">
        <v>10.188806303206734</v>
      </c>
      <c r="CE32" s="69">
        <v>9.1218535979347664</v>
      </c>
      <c r="CF32" s="69"/>
      <c r="CG32" s="69">
        <f t="shared" si="47"/>
        <v>2.5460222514598767</v>
      </c>
      <c r="CH32" s="69">
        <f>'RD T1'!E263</f>
        <v>4.1315939157042427</v>
      </c>
      <c r="CI32" s="69">
        <f t="shared" si="48"/>
        <v>6.6776161671641194</v>
      </c>
      <c r="CK32" t="str">
        <f t="shared" si="49"/>
        <v>91 Elementary trades and related occupations</v>
      </c>
      <c r="CL32" s="69">
        <v>3.1839142693670626</v>
      </c>
      <c r="CM32" s="69">
        <v>2.9121774436569141</v>
      </c>
      <c r="CN32" s="69">
        <v>2.4727812350765617</v>
      </c>
      <c r="CO32" s="69">
        <v>3.9082794560237453</v>
      </c>
      <c r="CP32" s="69">
        <v>2.925886008235592</v>
      </c>
      <c r="CQ32" s="69"/>
      <c r="CR32" s="69">
        <f t="shared" si="50"/>
        <v>0.45310477315903031</v>
      </c>
      <c r="CS32" s="69">
        <f>'RD T1'!E292</f>
        <v>1.1608969940735914</v>
      </c>
      <c r="CT32" s="69">
        <f t="shared" si="51"/>
        <v>1.6140017672326217</v>
      </c>
    </row>
    <row r="33" spans="1:98" x14ac:dyDescent="0.2">
      <c r="A33" s="10" t="str">
        <f>name!D29</f>
        <v>92 Elementary administration and service occupations</v>
      </c>
      <c r="B33" s="69">
        <v>6.4048522222072468E-2</v>
      </c>
      <c r="C33" s="69">
        <v>7.5142728700314174E-2</v>
      </c>
      <c r="D33" s="69">
        <v>6.4067727028193772E-2</v>
      </c>
      <c r="E33" s="69">
        <v>7.4732409343997774E-2</v>
      </c>
      <c r="F33" s="69">
        <v>0.10631301161558067</v>
      </c>
      <c r="G33" s="11"/>
      <c r="H33" s="69">
        <f t="shared" ref="H33" si="52">F33-D33</f>
        <v>4.2245284587386897E-2</v>
      </c>
      <c r="I33" s="69">
        <f>'RD T1'!E61</f>
        <v>4.2687057278555464E-2</v>
      </c>
      <c r="J33" s="69">
        <f t="shared" ref="J33" si="53">SUM(H33:I33)</f>
        <v>8.4932341865942368E-2</v>
      </c>
      <c r="L33" t="str">
        <f t="shared" ref="L33" si="54">A33</f>
        <v>92 Elementary administration and service occupations</v>
      </c>
      <c r="M33" s="69">
        <v>1.4235163465184582</v>
      </c>
      <c r="N33" s="69">
        <v>1.8174396358719971</v>
      </c>
      <c r="O33" s="69">
        <v>1.5618413580339137</v>
      </c>
      <c r="P33" s="69">
        <v>1.8960583469634007</v>
      </c>
      <c r="Q33" s="69">
        <v>2.7382828920975593</v>
      </c>
      <c r="R33" s="11"/>
      <c r="S33" s="69">
        <f t="shared" ref="S33" si="55">Q33-O33</f>
        <v>1.1764415340636456</v>
      </c>
      <c r="T33" s="69">
        <f>'RD T1'!E90</f>
        <v>1.0877222247921103</v>
      </c>
      <c r="U33" s="69">
        <f t="shared" ref="U33" si="56">SUM(S33:T33)</f>
        <v>2.2641637588557559</v>
      </c>
      <c r="W33" t="str">
        <f t="shared" ref="W33" si="57">A33</f>
        <v>92 Elementary administration and service occupations</v>
      </c>
      <c r="X33" s="69">
        <v>5.9824059649003702</v>
      </c>
      <c r="Y33" s="69">
        <v>6.5709815867020813</v>
      </c>
      <c r="Z33" s="69">
        <v>6.7541953679538942</v>
      </c>
      <c r="AA33" s="69">
        <v>7.2229703035998467</v>
      </c>
      <c r="AB33" s="69">
        <v>9.3720286739263425</v>
      </c>
      <c r="AC33" s="69"/>
      <c r="AD33" s="69">
        <f t="shared" ref="AD33" si="58">AB33-Z33</f>
        <v>2.6178333059724483</v>
      </c>
      <c r="AE33" s="69">
        <f>'RD T1'!E119</f>
        <v>4.8311371973494293</v>
      </c>
      <c r="AF33" s="69">
        <f t="shared" ref="AF33" si="59">SUM(AD33:AE33)</f>
        <v>7.4489705033218776</v>
      </c>
      <c r="AH33" t="str">
        <f t="shared" ref="AH33" si="60">L33</f>
        <v>92 Elementary administration and service occupations</v>
      </c>
      <c r="AI33" s="69">
        <v>2.8984758094676049</v>
      </c>
      <c r="AJ33" s="69">
        <v>3.0773804392791004</v>
      </c>
      <c r="AK33" s="69">
        <v>3.197497068869863</v>
      </c>
      <c r="AL33" s="69">
        <v>3.2831538754771001</v>
      </c>
      <c r="AM33" s="69">
        <v>4.2287436815234569</v>
      </c>
      <c r="AN33" s="69"/>
      <c r="AO33" s="69">
        <f t="shared" ref="AO33" si="61">AM33-AK33</f>
        <v>1.031246612653594</v>
      </c>
      <c r="AP33" s="69">
        <f>'RD T1'!E148</f>
        <v>2.0795442955719148</v>
      </c>
      <c r="AQ33" s="69">
        <f t="shared" ref="AQ33" si="62">SUM(AO33:AP33)</f>
        <v>3.1107909082255087</v>
      </c>
      <c r="AS33" t="str">
        <f t="shared" ref="AS33" si="63">W33</f>
        <v>92 Elementary administration and service occupations</v>
      </c>
      <c r="AT33" s="69">
        <v>2.5549452153938343</v>
      </c>
      <c r="AU33" s="69">
        <v>2.7424134620170948</v>
      </c>
      <c r="AV33" s="69">
        <v>2.9064176504751398</v>
      </c>
      <c r="AW33" s="69">
        <v>2.8680069493036915</v>
      </c>
      <c r="AX33" s="69">
        <v>3.61249343831952</v>
      </c>
      <c r="AY33" s="69"/>
      <c r="AZ33" s="69">
        <f t="shared" ref="AZ33" si="64">AX33-AV33</f>
        <v>0.70607578784438019</v>
      </c>
      <c r="BA33" s="69">
        <f>'RD T1'!E177</f>
        <v>1.8116991762579455</v>
      </c>
      <c r="BB33" s="69">
        <f t="shared" ref="BB33" si="65">SUM(AZ33:BA33)</f>
        <v>2.5177749641023257</v>
      </c>
      <c r="BD33" t="str">
        <f t="shared" ref="BD33" si="66">AH33</f>
        <v>92 Elementary administration and service occupations</v>
      </c>
      <c r="BE33" s="69">
        <v>17.764722268121822</v>
      </c>
      <c r="BF33" s="69">
        <v>18.163466428145849</v>
      </c>
      <c r="BG33" s="69">
        <v>17.078665026369052</v>
      </c>
      <c r="BH33" s="69">
        <v>14.584233155330161</v>
      </c>
      <c r="BI33" s="69">
        <v>14.449647692785096</v>
      </c>
      <c r="BJ33" s="69"/>
      <c r="BK33" s="69">
        <f t="shared" ref="BK33" si="67">BI33-BG33</f>
        <v>-2.6290173335839562</v>
      </c>
      <c r="BL33" s="69">
        <f>'RD T1'!E206</f>
        <v>6.7596697395525229</v>
      </c>
      <c r="BM33" s="69">
        <f t="shared" ref="BM33" si="68">SUM(BK33:BL33)</f>
        <v>4.1306524059685668</v>
      </c>
      <c r="BO33" t="str">
        <f t="shared" ref="BO33" si="69">AS33</f>
        <v>92 Elementary administration and service occupations</v>
      </c>
      <c r="BP33" s="69">
        <v>30.652761897279007</v>
      </c>
      <c r="BQ33" s="69">
        <v>30.598004313622162</v>
      </c>
      <c r="BR33" s="69">
        <v>27.713219835119858</v>
      </c>
      <c r="BS33" s="69">
        <v>24.126846885929613</v>
      </c>
      <c r="BT33" s="69">
        <v>21.012942964191623</v>
      </c>
      <c r="BU33" s="69"/>
      <c r="BV33" s="69">
        <f t="shared" ref="BV33" si="70">BT33-BR33</f>
        <v>-6.700276870928235</v>
      </c>
      <c r="BW33" s="69">
        <f>'RD T1'!E235</f>
        <v>11.100928498251719</v>
      </c>
      <c r="BX33" s="69">
        <f t="shared" ref="BX33" si="71">SUM(BV33:BW33)</f>
        <v>4.4006516273234837</v>
      </c>
      <c r="BZ33" t="str">
        <f t="shared" ref="BZ33" si="72">BD33</f>
        <v>92 Elementary administration and service occupations</v>
      </c>
      <c r="CA33" s="69">
        <v>31.849917272418708</v>
      </c>
      <c r="CB33" s="69">
        <v>25.826202517252664</v>
      </c>
      <c r="CC33" s="69">
        <v>24.688287206043967</v>
      </c>
      <c r="CD33" s="69">
        <v>20.90918041510723</v>
      </c>
      <c r="CE33" s="69">
        <v>13.048768175496658</v>
      </c>
      <c r="CF33" s="69"/>
      <c r="CG33" s="69">
        <f t="shared" ref="CG33" si="73">CE33-CC33</f>
        <v>-11.639519030547309</v>
      </c>
      <c r="CH33" s="69">
        <f>'RD T1'!E264</f>
        <v>7.3434289807262605</v>
      </c>
      <c r="CI33" s="69">
        <f t="shared" ref="CI33" si="74">SUM(CG33:CH33)</f>
        <v>-4.2960900498210481</v>
      </c>
      <c r="CK33" t="str">
        <f t="shared" ref="CK33" si="75">BO33</f>
        <v>92 Elementary administration and service occupations</v>
      </c>
      <c r="CL33" s="69">
        <v>12.334042364340046</v>
      </c>
      <c r="CM33" s="69">
        <v>9.2070479961642508</v>
      </c>
      <c r="CN33" s="69">
        <v>6.8610673481725657</v>
      </c>
      <c r="CO33" s="69">
        <v>4.5611175281291851</v>
      </c>
      <c r="CP33" s="69">
        <v>2.7267888402417793</v>
      </c>
      <c r="CQ33" s="69"/>
      <c r="CR33" s="69">
        <f t="shared" ref="CR33" si="76">CP33-CN33</f>
        <v>-4.1342785079307864</v>
      </c>
      <c r="CS33" s="69">
        <f>'RD T1'!E293</f>
        <v>1.170008123531215</v>
      </c>
      <c r="CT33" s="69">
        <f t="shared" ref="CT33" si="77">SUM(CR33:CS33)</f>
        <v>-2.9642703843995717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11.031642012494439</v>
      </c>
      <c r="C35" s="67">
        <f t="shared" ref="C35:F35" si="78">SUM(C8:C33)</f>
        <v>15.131130071439003</v>
      </c>
      <c r="D35" s="67">
        <f t="shared" si="78"/>
        <v>14.32803402871434</v>
      </c>
      <c r="E35" s="67">
        <f t="shared" si="78"/>
        <v>17.375579337686275</v>
      </c>
      <c r="F35" s="67">
        <f t="shared" si="78"/>
        <v>22.539490478919607</v>
      </c>
      <c r="G35" s="11"/>
      <c r="H35" s="67">
        <f>F35-D35</f>
        <v>8.2114564502052669</v>
      </c>
      <c r="I35" s="67">
        <f>SUM(I8:I33)</f>
        <v>8.4092216141856593</v>
      </c>
      <c r="J35" s="67">
        <f>SUM(H35:I35)</f>
        <v>16.620678064390926</v>
      </c>
      <c r="L35" s="24" t="str">
        <f>A35</f>
        <v>All occupations</v>
      </c>
      <c r="M35" s="67">
        <f>SUM(M8:M33)</f>
        <v>74.005166824282583</v>
      </c>
      <c r="N35" s="67">
        <f t="shared" ref="N35:Q35" si="79">SUM(N8:N33)</f>
        <v>104.93161033186995</v>
      </c>
      <c r="O35" s="67">
        <f t="shared" si="79"/>
        <v>97.928221300739949</v>
      </c>
      <c r="P35" s="67">
        <f t="shared" si="79"/>
        <v>118.61858134636039</v>
      </c>
      <c r="Q35" s="67">
        <f t="shared" si="79"/>
        <v>155.45627410035351</v>
      </c>
      <c r="R35" s="11"/>
      <c r="S35" s="67">
        <f t="shared" si="29"/>
        <v>57.528052799613562</v>
      </c>
      <c r="T35" s="67">
        <f>SUM(T8:T33)</f>
        <v>59.909500249729902</v>
      </c>
      <c r="U35" s="67">
        <f>SUM(S35:T35)</f>
        <v>117.43755304934346</v>
      </c>
      <c r="W35" s="24" t="str">
        <f>A35</f>
        <v>All occupations</v>
      </c>
      <c r="X35" s="67">
        <f>SUM(X8:X33)</f>
        <v>174.97136817136132</v>
      </c>
      <c r="Y35" s="67">
        <f t="shared" ref="Y35:AB35" si="80">SUM(Y8:Y33)</f>
        <v>189.03907021018117</v>
      </c>
      <c r="Z35" s="67">
        <f t="shared" si="80"/>
        <v>209.32195913213474</v>
      </c>
      <c r="AA35" s="67">
        <f t="shared" si="80"/>
        <v>228.89368980639571</v>
      </c>
      <c r="AB35" s="67">
        <f t="shared" si="80"/>
        <v>276.57648414508321</v>
      </c>
      <c r="AC35" s="69"/>
      <c r="AD35" s="67">
        <f t="shared" ref="AD35" si="81">AB35-Z35</f>
        <v>67.254525012948477</v>
      </c>
      <c r="AE35" s="67">
        <f>SUM(AE8:AE33)</f>
        <v>133.72729281888391</v>
      </c>
      <c r="AF35" s="67">
        <f>SUM(AD35:AE35)</f>
        <v>200.98181783183239</v>
      </c>
      <c r="AH35" s="24" t="str">
        <f>L35</f>
        <v>All occupations</v>
      </c>
      <c r="AI35" s="67">
        <f>SUM(AI8:AI33)</f>
        <v>57.171752491306663</v>
      </c>
      <c r="AJ35" s="67">
        <f t="shared" ref="AJ35:AM35" si="82">SUM(AJ8:AJ33)</f>
        <v>56.063547464448583</v>
      </c>
      <c r="AK35" s="67">
        <f t="shared" si="82"/>
        <v>58.916644675924978</v>
      </c>
      <c r="AL35" s="67">
        <f t="shared" si="82"/>
        <v>60.071338110617852</v>
      </c>
      <c r="AM35" s="67">
        <f t="shared" si="82"/>
        <v>68.624458975726043</v>
      </c>
      <c r="AN35" s="69"/>
      <c r="AO35" s="67">
        <f t="shared" ref="AO35" si="83">AM35-AK35</f>
        <v>9.7078142998010648</v>
      </c>
      <c r="AP35" s="67">
        <f>SUM(AP8:AP33)</f>
        <v>33.891713399772129</v>
      </c>
      <c r="AQ35" s="67">
        <f>SUM(AO35:AP35)</f>
        <v>43.599527699573194</v>
      </c>
      <c r="AS35" s="24" t="str">
        <f>W35</f>
        <v>All occupations</v>
      </c>
      <c r="AT35" s="67">
        <f>SUM(AT8:AT33)</f>
        <v>53.331359197851256</v>
      </c>
      <c r="AU35" s="67">
        <f t="shared" ref="AU35:AX35" si="84">SUM(AU8:AU33)</f>
        <v>54.44499496043246</v>
      </c>
      <c r="AV35" s="67">
        <f t="shared" si="84"/>
        <v>61.122907170245639</v>
      </c>
      <c r="AW35" s="67">
        <f t="shared" si="84"/>
        <v>64.181093590956252</v>
      </c>
      <c r="AX35" s="67">
        <f t="shared" si="84"/>
        <v>75.997335011416979</v>
      </c>
      <c r="AY35" s="69"/>
      <c r="AZ35" s="67">
        <f t="shared" ref="AZ35" si="85">AX35-AV35</f>
        <v>14.87442784117134</v>
      </c>
      <c r="BA35" s="67">
        <f>SUM(BA8:BA33)</f>
        <v>35.050979478111167</v>
      </c>
      <c r="BB35" s="67">
        <f>SUM(AZ35:BA35)</f>
        <v>49.925407319282506</v>
      </c>
      <c r="BD35" s="24" t="str">
        <f>AH35</f>
        <v>All occupations</v>
      </c>
      <c r="BE35" s="67">
        <f>SUM(BE8:BE33)</f>
        <v>221.28209297533579</v>
      </c>
      <c r="BF35" s="67">
        <f t="shared" ref="BF35:BI35" si="86">SUM(BF8:BF33)</f>
        <v>246.79247717907413</v>
      </c>
      <c r="BG35" s="67">
        <f t="shared" si="86"/>
        <v>241.9842984590997</v>
      </c>
      <c r="BH35" s="67">
        <f t="shared" si="86"/>
        <v>245.41046329529729</v>
      </c>
      <c r="BI35" s="67">
        <f t="shared" si="86"/>
        <v>256.17451912891374</v>
      </c>
      <c r="BJ35" s="69"/>
      <c r="BK35" s="67">
        <f t="shared" ref="BK35" si="87">BI35-BG35</f>
        <v>14.190220669814039</v>
      </c>
      <c r="BL35" s="67">
        <f>SUM(BL8:BL33)</f>
        <v>111.77166979502321</v>
      </c>
      <c r="BM35" s="67">
        <f>SUM(BK35:BL35)</f>
        <v>125.96189046483725</v>
      </c>
      <c r="BO35" s="24" t="str">
        <f>AS35</f>
        <v>All occupations</v>
      </c>
      <c r="BP35" s="67">
        <f>SUM(BP8:BP33)</f>
        <v>228.3746057133323</v>
      </c>
      <c r="BQ35" s="67">
        <f t="shared" ref="BQ35:BT35" si="88">SUM(BQ8:BQ33)</f>
        <v>233.71008982726229</v>
      </c>
      <c r="BR35" s="67">
        <f t="shared" si="88"/>
        <v>222.71805532054196</v>
      </c>
      <c r="BS35" s="67">
        <f t="shared" si="88"/>
        <v>205.61110209259115</v>
      </c>
      <c r="BT35" s="67">
        <f t="shared" si="88"/>
        <v>170.19618379472985</v>
      </c>
      <c r="BU35" s="69"/>
      <c r="BV35" s="67">
        <f t="shared" ref="BV35" si="89">BT35-BR35</f>
        <v>-52.521871525812116</v>
      </c>
      <c r="BW35" s="67">
        <f>SUM(BW8:BW33)</f>
        <v>90.232084965784409</v>
      </c>
      <c r="BX35" s="67">
        <f>SUM(BV35:BW35)</f>
        <v>37.710213439972293</v>
      </c>
      <c r="BZ35" s="24" t="str">
        <f>BD35</f>
        <v>All occupations</v>
      </c>
      <c r="CA35" s="67">
        <f>SUM(CA8:CA33)</f>
        <v>168.64355493371983</v>
      </c>
      <c r="CB35" s="67">
        <f t="shared" ref="CB35:CE35" si="90">SUM(CB8:CB33)</f>
        <v>143.57441680643612</v>
      </c>
      <c r="CC35" s="67">
        <f t="shared" si="90"/>
        <v>141.6716252108825</v>
      </c>
      <c r="CD35" s="67">
        <f t="shared" si="90"/>
        <v>124.47121076510265</v>
      </c>
      <c r="CE35" s="67">
        <f t="shared" si="90"/>
        <v>77.926757370960985</v>
      </c>
      <c r="CF35" s="69"/>
      <c r="CG35" s="67">
        <f t="shared" ref="CG35" si="91">CE35-CC35</f>
        <v>-63.744867839921511</v>
      </c>
      <c r="CH35" s="67">
        <f>SUM(CH8:CH33)</f>
        <v>44.112580519997515</v>
      </c>
      <c r="CI35" s="67">
        <f>SUM(CG35:CH35)</f>
        <v>-19.632287319923996</v>
      </c>
      <c r="CK35" s="24" t="str">
        <f>BO35</f>
        <v>All occupations</v>
      </c>
      <c r="CL35" s="67">
        <f>SUM(CL8:CL33)</f>
        <v>49.481457680316083</v>
      </c>
      <c r="CM35" s="67">
        <f t="shared" ref="CM35:CP35" si="92">SUM(CM8:CM33)</f>
        <v>45.627663148855845</v>
      </c>
      <c r="CN35" s="67">
        <f t="shared" si="92"/>
        <v>38.235254701716798</v>
      </c>
      <c r="CO35" s="67">
        <f t="shared" si="92"/>
        <v>36.050941654992769</v>
      </c>
      <c r="CP35" s="67">
        <f t="shared" si="92"/>
        <v>25.998496993896381</v>
      </c>
      <c r="CQ35" s="69"/>
      <c r="CR35" s="67">
        <f t="shared" ref="CR35" si="93">CP35-CN35</f>
        <v>-12.236757707820416</v>
      </c>
      <c r="CS35" s="67">
        <f>SUM(CS8:CS33)</f>
        <v>10.922279874373057</v>
      </c>
      <c r="CT35" s="67">
        <f>SUM(CR35:CS35)</f>
        <v>-1.3144778334473592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Derbyshire and Nottinghamshire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Derbyshire and Nottinghamshire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Derbyshire and Nottinghamshire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Derbyshire and Nottinghamshire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Derbyshire and Nottinghamshire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Derbyshire and Nottinghamshire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Derbyshire and Nottinghamshire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Derbyshire and Nottinghamshire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Derbyshire and Nottinghamshire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6.560220451151352</v>
      </c>
      <c r="C45" s="18">
        <f t="shared" si="104"/>
        <v>6.7796763979701344</v>
      </c>
      <c r="D45" s="18">
        <f t="shared" si="104"/>
        <v>7.1606592146878052</v>
      </c>
      <c r="E45" s="18">
        <f t="shared" si="104"/>
        <v>6.4163574897898368</v>
      </c>
      <c r="F45" s="18">
        <f t="shared" si="104"/>
        <v>6.5343876994924761</v>
      </c>
      <c r="H45" s="68">
        <f t="shared" ref="H45:H70" si="105">IF(D8&gt;0,(H8/D8)*100,0)</f>
        <v>43.552044761606147</v>
      </c>
      <c r="I45" s="69">
        <f t="shared" ref="I45:I70" si="106">IF(D8&gt;0,I8/D8*100,0)</f>
        <v>60.206490711520729</v>
      </c>
      <c r="J45" s="69">
        <f t="shared" ref="J45:J70" si="107">IF(D8&gt;0,(J8/D8)*100,0)</f>
        <v>103.75853547312688</v>
      </c>
      <c r="L45" t="str">
        <f>A45</f>
        <v>11 Corporate managers and directors</v>
      </c>
      <c r="M45" s="18">
        <f t="shared" ref="M45:Q54" si="108">M8/M$35*100</f>
        <v>8.4553871629376616</v>
      </c>
      <c r="N45" s="18">
        <f t="shared" si="108"/>
        <v>8.8494860285885721</v>
      </c>
      <c r="O45" s="18">
        <f t="shared" si="108"/>
        <v>8.8035863439898208</v>
      </c>
      <c r="P45" s="18">
        <f t="shared" si="108"/>
        <v>7.7336351096550349</v>
      </c>
      <c r="Q45" s="18">
        <f t="shared" si="108"/>
        <v>7.6598517642307549</v>
      </c>
      <c r="S45" s="68">
        <f t="shared" ref="S45:S70" si="109">IF(O8&gt;0,(S8/O8)*100,0)</f>
        <v>38.121448821424373</v>
      </c>
      <c r="T45" s="69">
        <f t="shared" ref="T45:T70" si="110">IF(O8&gt;0,T8/O8*100,0)</f>
        <v>58.316284906873562</v>
      </c>
      <c r="U45" s="69">
        <f t="shared" ref="U45:U70" si="111">IF(O8&gt;0,(U8/O8)*100,0)</f>
        <v>96.437733728297943</v>
      </c>
      <c r="W45" t="str">
        <f>A45</f>
        <v>11 Corporate managers and directors</v>
      </c>
      <c r="X45" s="18">
        <f t="shared" ref="X45:AB54" si="112">X8/X$35*100</f>
        <v>9.9708831740188888</v>
      </c>
      <c r="Y45" s="18">
        <f t="shared" si="112"/>
        <v>10.673886977669241</v>
      </c>
      <c r="Z45" s="18">
        <f t="shared" si="112"/>
        <v>10.885055381111412</v>
      </c>
      <c r="AA45" s="18">
        <f t="shared" si="112"/>
        <v>9.4042542433532148</v>
      </c>
      <c r="AB45" s="18">
        <f t="shared" si="112"/>
        <v>9.3040010262611794</v>
      </c>
      <c r="AD45" s="68">
        <f t="shared" ref="AD45:AD70" si="113">IF(Z8&gt;0,(AD8/Z8)*100,0)</f>
        <v>12.937863404169187</v>
      </c>
      <c r="AE45" s="69">
        <f t="shared" ref="AE45:AE70" si="114">IF(Z8&gt;0,AE8/Z8*100,0)</f>
        <v>58.08123186457734</v>
      </c>
      <c r="AF45" s="69">
        <f t="shared" ref="AF45:AF70" si="115">IF(Z8&gt;0,(AF8/Z8)*100,0)</f>
        <v>71.01909526874654</v>
      </c>
      <c r="AH45" t="str">
        <f>L45</f>
        <v>11 Corporate managers and directors</v>
      </c>
      <c r="AI45" s="18">
        <f t="shared" ref="AI45:AM54" si="116">AI8/AI$35*100</f>
        <v>6.1320821657557891</v>
      </c>
      <c r="AJ45" s="18">
        <f t="shared" si="116"/>
        <v>6.8782387730796328</v>
      </c>
      <c r="AK45" s="18">
        <f t="shared" si="116"/>
        <v>7.2075594278567801</v>
      </c>
      <c r="AL45" s="18">
        <f t="shared" si="116"/>
        <v>6.3759064386221311</v>
      </c>
      <c r="AM45" s="18">
        <f t="shared" si="116"/>
        <v>6.2461108291331904</v>
      </c>
      <c r="AO45" s="68">
        <f t="shared" ref="AO45:AO70" si="117">IF(AK8&gt;0,(AO8/AK8)*100,0)</f>
        <v>0.93978653069296514</v>
      </c>
      <c r="AP45" s="69">
        <f t="shared" ref="AP45:AP70" si="118">IF(AK8&gt;0,AP8/AK8*100,0)</f>
        <v>50.889168963067675</v>
      </c>
      <c r="AQ45" s="69">
        <f t="shared" ref="AQ45:AQ70" si="119">IF(AK8&gt;0,(AQ8/AK8)*100,0)</f>
        <v>51.828955493760645</v>
      </c>
      <c r="AS45" t="str">
        <f>W45</f>
        <v>11 Corporate managers and directors</v>
      </c>
      <c r="AT45" s="18">
        <f t="shared" ref="AT45:AX54" si="120">AT8/AT$35*100</f>
        <v>10.066882488590615</v>
      </c>
      <c r="AU45" s="18">
        <f t="shared" si="120"/>
        <v>10.363023516934364</v>
      </c>
      <c r="AV45" s="18">
        <f t="shared" si="120"/>
        <v>10.913211256867882</v>
      </c>
      <c r="AW45" s="18">
        <f t="shared" si="120"/>
        <v>9.0658539646126997</v>
      </c>
      <c r="AX45" s="18">
        <f t="shared" si="120"/>
        <v>8.7410334752952661</v>
      </c>
      <c r="AZ45" s="68">
        <f t="shared" ref="AZ45:AZ70" si="121">IF(AV8&gt;0,(AZ8/AV8)*100,0)</f>
        <v>-0.41255689561955189</v>
      </c>
      <c r="BA45" s="69">
        <f t="shared" ref="BA45:BA70" si="122">IF(AV8&gt;0,BA8/AV8*100,0)</f>
        <v>48.73384964191424</v>
      </c>
      <c r="BB45" s="69">
        <f t="shared" ref="BB45:BB70" si="123">IF(AV8&gt;0,(BB8/AV8)*100,0)</f>
        <v>48.321292746294688</v>
      </c>
      <c r="BD45" t="str">
        <f>AH45</f>
        <v>11 Corporate managers and directors</v>
      </c>
      <c r="BE45" s="18">
        <f t="shared" ref="BE45:BI54" si="124">BE8/BE$35*100</f>
        <v>5.910386283743529</v>
      </c>
      <c r="BF45" s="18">
        <f t="shared" si="124"/>
        <v>6.8088235484803068</v>
      </c>
      <c r="BG45" s="18">
        <f t="shared" si="124"/>
        <v>6.92689113823005</v>
      </c>
      <c r="BH45" s="18">
        <f t="shared" si="124"/>
        <v>5.928277135288055</v>
      </c>
      <c r="BI45" s="18">
        <f t="shared" si="124"/>
        <v>6.158945524388848</v>
      </c>
      <c r="BK45" s="68">
        <f t="shared" ref="BK45:BK70" si="125">IF(BG8&gt;0,(BK8/BG8)*100,0)</f>
        <v>-5.8724525455171497</v>
      </c>
      <c r="BL45" s="69">
        <f t="shared" ref="BL45:BL70" si="126">IF(BG8&gt;0,BL8/BG8*100,0)</f>
        <v>40.686223547588256</v>
      </c>
      <c r="BM45" s="69">
        <f t="shared" ref="BM45:BM70" si="127">IF(BG8&gt;0,(BM8/BG8)*100,0)</f>
        <v>34.813771002071107</v>
      </c>
      <c r="BO45" t="str">
        <f>AS45</f>
        <v>11 Corporate managers and directors</v>
      </c>
      <c r="BP45" s="18">
        <f t="shared" ref="BP45:BT54" si="128">BP8/BP$35*100</f>
        <v>4.4449323954332511</v>
      </c>
      <c r="BQ45" s="18">
        <f t="shared" si="128"/>
        <v>5.1213681368792132</v>
      </c>
      <c r="BR45" s="18">
        <f t="shared" si="128"/>
        <v>5.2494970990110703</v>
      </c>
      <c r="BS45" s="18">
        <f t="shared" si="128"/>
        <v>4.3221663864125954</v>
      </c>
      <c r="BT45" s="18">
        <f t="shared" si="128"/>
        <v>4.0258913547396258</v>
      </c>
      <c r="BV45" s="68">
        <f t="shared" ref="BV45:BV70" si="129">IF(BR8&gt;0,(BV8/BR8)*100,0)</f>
        <v>-41.394450470040276</v>
      </c>
      <c r="BW45" s="69">
        <f t="shared" ref="BW45:BW70" si="130">IF(BR8&gt;0,BW8/BR8*100,0)</f>
        <v>33.192659896818341</v>
      </c>
      <c r="BX45" s="69">
        <f t="shared" ref="BX45:BX70" si="131">IF(BR8&gt;0,(BX8/BR8)*100,0)</f>
        <v>-8.2017905732219258</v>
      </c>
      <c r="BZ45" t="str">
        <f>BD45</f>
        <v>11 Corporate managers and directors</v>
      </c>
      <c r="CA45" s="18">
        <f t="shared" ref="CA45:CE54" si="132">CA8/CA$35*100</f>
        <v>4.5027995111135377</v>
      </c>
      <c r="CB45" s="18">
        <f t="shared" si="132"/>
        <v>5.6460715328970768</v>
      </c>
      <c r="CC45" s="18">
        <f t="shared" si="132"/>
        <v>6.028362298941552</v>
      </c>
      <c r="CD45" s="18">
        <f t="shared" si="132"/>
        <v>5.4939371409259268</v>
      </c>
      <c r="CE45" s="18">
        <f t="shared" si="132"/>
        <v>6.3464927961560891</v>
      </c>
      <c r="CG45" s="68">
        <f t="shared" ref="CG45:CG70" si="133">IF(CC8&gt;0,(CG8/CC8)*100,0)</f>
        <v>-42.092052049715903</v>
      </c>
      <c r="CH45" s="69">
        <f t="shared" ref="CH45:CH70" si="134">IF(CC8&gt;0,CH8/CC8*100,0)</f>
        <v>33.612530853208547</v>
      </c>
      <c r="CI45" s="69">
        <f t="shared" ref="CI45:CI70" si="135">IF(CC8&gt;0,(CI8/CC8)*100,0)</f>
        <v>-8.479521196507358</v>
      </c>
      <c r="CK45" t="str">
        <f>BO45</f>
        <v>11 Corporate managers and directors</v>
      </c>
      <c r="CL45" s="18">
        <f t="shared" ref="CL45:CP54" si="136">CL8/CL$35*100</f>
        <v>2.5876152578990901</v>
      </c>
      <c r="CM45" s="18">
        <f t="shared" si="136"/>
        <v>3.628250001661419</v>
      </c>
      <c r="CN45" s="18">
        <f t="shared" si="136"/>
        <v>3.6686820715547794</v>
      </c>
      <c r="CO45" s="18">
        <f t="shared" si="136"/>
        <v>3.8427479626986809</v>
      </c>
      <c r="CP45" s="18">
        <f t="shared" si="136"/>
        <v>4.8761027044271419</v>
      </c>
      <c r="CR45" s="68">
        <f t="shared" ref="CR45:CR70" si="137">IF(CN8&gt;0,(CR8/CN8)*100,0)</f>
        <v>-9.6252682664171925</v>
      </c>
      <c r="CS45" s="69">
        <f t="shared" ref="CS45:CS70" si="138">IF(CN8&gt;0,CS8/CN8*100,0)</f>
        <v>34.093608483930076</v>
      </c>
      <c r="CT45" s="69">
        <f t="shared" ref="CT45:CT70" si="139">IF(CN8&gt;0,(CT8/CN8)*100,0)</f>
        <v>24.468340217512885</v>
      </c>
    </row>
    <row r="46" spans="1:98" x14ac:dyDescent="0.2">
      <c r="A46" t="str">
        <f t="shared" si="103"/>
        <v>12 Other managers and proprietors</v>
      </c>
      <c r="B46" s="18">
        <f t="shared" si="104"/>
        <v>2.6446593224272275</v>
      </c>
      <c r="C46" s="18">
        <f t="shared" si="104"/>
        <v>2.738109893604586</v>
      </c>
      <c r="D46" s="18">
        <f t="shared" si="104"/>
        <v>2.5331170101229694</v>
      </c>
      <c r="E46" s="18">
        <f t="shared" si="104"/>
        <v>2.6223662722658458</v>
      </c>
      <c r="F46" s="18">
        <f t="shared" si="104"/>
        <v>2.8589937963425531</v>
      </c>
      <c r="H46" s="68">
        <f t="shared" si="105"/>
        <v>77.547863954254694</v>
      </c>
      <c r="I46" s="69">
        <f t="shared" si="106"/>
        <v>78.932151937924331</v>
      </c>
      <c r="J46" s="69">
        <f t="shared" si="107"/>
        <v>156.48001589217901</v>
      </c>
      <c r="L46" t="str">
        <f t="shared" ref="L46:L69" si="140">A46</f>
        <v>12 Other managers and proprietors</v>
      </c>
      <c r="M46" s="18">
        <f t="shared" si="108"/>
        <v>3.3347679530670713</v>
      </c>
      <c r="N46" s="18">
        <f t="shared" si="108"/>
        <v>3.306485164711269</v>
      </c>
      <c r="O46" s="18">
        <f t="shared" si="108"/>
        <v>3.2629356155376197</v>
      </c>
      <c r="P46" s="18">
        <f t="shared" si="108"/>
        <v>3.2679557175068012</v>
      </c>
      <c r="Q46" s="18">
        <f t="shared" si="108"/>
        <v>3.5419169757865543</v>
      </c>
      <c r="S46" s="68">
        <f t="shared" si="109"/>
        <v>72.317847388615007</v>
      </c>
      <c r="T46" s="69">
        <f t="shared" si="110"/>
        <v>74.449536373114427</v>
      </c>
      <c r="U46" s="69">
        <f t="shared" si="111"/>
        <v>146.76738376172943</v>
      </c>
      <c r="W46" t="str">
        <f t="shared" ref="W46:W69" si="141">A46</f>
        <v>12 Other managers and proprietors</v>
      </c>
      <c r="X46" s="18">
        <f t="shared" si="112"/>
        <v>3.7751429451358751</v>
      </c>
      <c r="Y46" s="18">
        <f t="shared" si="112"/>
        <v>3.736883706688976</v>
      </c>
      <c r="Z46" s="18">
        <f t="shared" si="112"/>
        <v>3.7850070103903808</v>
      </c>
      <c r="AA46" s="18">
        <f t="shared" si="112"/>
        <v>3.7649167388022229</v>
      </c>
      <c r="AB46" s="18">
        <f t="shared" si="112"/>
        <v>3.9195255552547992</v>
      </c>
      <c r="AD46" s="68">
        <f t="shared" si="113"/>
        <v>36.825572158317854</v>
      </c>
      <c r="AE46" s="69">
        <f t="shared" si="114"/>
        <v>71.259196618236231</v>
      </c>
      <c r="AF46" s="69">
        <f t="shared" si="115"/>
        <v>108.08476877655409</v>
      </c>
      <c r="AH46" t="str">
        <f t="shared" ref="AH46:AH69" si="142">L46</f>
        <v>12 Other managers and proprietors</v>
      </c>
      <c r="AI46" s="18">
        <f t="shared" si="116"/>
        <v>3.1960888981741258</v>
      </c>
      <c r="AJ46" s="18">
        <f t="shared" si="116"/>
        <v>3.4727882041684026</v>
      </c>
      <c r="AK46" s="18">
        <f t="shared" si="116"/>
        <v>3.7235337761024465</v>
      </c>
      <c r="AL46" s="18">
        <f t="shared" si="116"/>
        <v>3.623447010827979</v>
      </c>
      <c r="AM46" s="18">
        <f t="shared" si="116"/>
        <v>3.8919286882189952</v>
      </c>
      <c r="AO46" s="68">
        <f t="shared" si="117"/>
        <v>21.744823482390089</v>
      </c>
      <c r="AP46" s="69">
        <f t="shared" si="118"/>
        <v>65.417933392729566</v>
      </c>
      <c r="AQ46" s="69">
        <f t="shared" si="119"/>
        <v>87.162756875119669</v>
      </c>
      <c r="AS46" t="str">
        <f t="shared" ref="AS46:AS69" si="143">W46</f>
        <v>12 Other managers and proprietors</v>
      </c>
      <c r="AT46" s="18">
        <f t="shared" si="120"/>
        <v>4.1363672986197706</v>
      </c>
      <c r="AU46" s="18">
        <f t="shared" si="120"/>
        <v>4.1179295998377574</v>
      </c>
      <c r="AV46" s="18">
        <f t="shared" si="120"/>
        <v>4.2512031915672468</v>
      </c>
      <c r="AW46" s="18">
        <f t="shared" si="120"/>
        <v>4.3729097953640856</v>
      </c>
      <c r="AX46" s="18">
        <f t="shared" si="120"/>
        <v>4.4720061800545423</v>
      </c>
      <c r="AZ46" s="68">
        <f t="shared" si="121"/>
        <v>30.793117921912682</v>
      </c>
      <c r="BA46" s="69">
        <f t="shared" si="122"/>
        <v>66.345821257882136</v>
      </c>
      <c r="BB46" s="69">
        <f t="shared" si="123"/>
        <v>97.138939179794832</v>
      </c>
      <c r="BD46" t="str">
        <f t="shared" ref="BD46:BD69" si="144">AH46</f>
        <v>12 Other managers and proprietors</v>
      </c>
      <c r="BE46" s="18">
        <f t="shared" si="124"/>
        <v>2.7361000824009767</v>
      </c>
      <c r="BF46" s="18">
        <f t="shared" si="124"/>
        <v>2.7469151636034881</v>
      </c>
      <c r="BG46" s="18">
        <f t="shared" si="124"/>
        <v>2.9554756199776917</v>
      </c>
      <c r="BH46" s="18">
        <f t="shared" si="124"/>
        <v>2.8873150116044202</v>
      </c>
      <c r="BI46" s="18">
        <f t="shared" si="124"/>
        <v>3.0438512717966049</v>
      </c>
      <c r="BK46" s="68">
        <f t="shared" si="125"/>
        <v>9.0296931151036404</v>
      </c>
      <c r="BL46" s="69">
        <f t="shared" si="126"/>
        <v>46.026083556142765</v>
      </c>
      <c r="BM46" s="69">
        <f t="shared" si="127"/>
        <v>55.055776671246406</v>
      </c>
      <c r="BO46" t="str">
        <f t="shared" ref="BO46:BO69" si="145">AS46</f>
        <v>12 Other managers and proprietors</v>
      </c>
      <c r="BP46" s="18">
        <f t="shared" si="128"/>
        <v>2.6671557208126995</v>
      </c>
      <c r="BQ46" s="18">
        <f t="shared" si="128"/>
        <v>2.9622869921419217</v>
      </c>
      <c r="BR46" s="18">
        <f t="shared" si="128"/>
        <v>3.0238172693216914</v>
      </c>
      <c r="BS46" s="18">
        <f t="shared" si="128"/>
        <v>3.0312309526819785</v>
      </c>
      <c r="BT46" s="18">
        <f t="shared" si="128"/>
        <v>3.2145356608151481</v>
      </c>
      <c r="BV46" s="68">
        <f t="shared" si="129"/>
        <v>-18.762397660719053</v>
      </c>
      <c r="BW46" s="69">
        <f t="shared" si="130"/>
        <v>46.922590392195566</v>
      </c>
      <c r="BX46" s="69">
        <f t="shared" si="131"/>
        <v>28.160192731476513</v>
      </c>
      <c r="BZ46" t="str">
        <f t="shared" ref="BZ46:BZ69" si="146">BD46</f>
        <v>12 Other managers and proprietors</v>
      </c>
      <c r="CA46" s="18">
        <f t="shared" si="132"/>
        <v>2.7032853882242329</v>
      </c>
      <c r="CB46" s="18">
        <f t="shared" si="132"/>
        <v>3.0066505736218789</v>
      </c>
      <c r="CC46" s="18">
        <f t="shared" si="132"/>
        <v>3.1964101324569665</v>
      </c>
      <c r="CD46" s="18">
        <f t="shared" si="132"/>
        <v>3.2491489663502247</v>
      </c>
      <c r="CE46" s="18">
        <f t="shared" si="132"/>
        <v>3.568899181672617</v>
      </c>
      <c r="CG46" s="68">
        <f t="shared" si="133"/>
        <v>-38.58485096761558</v>
      </c>
      <c r="CH46" s="69">
        <f t="shared" si="134"/>
        <v>37.530700933798578</v>
      </c>
      <c r="CI46" s="69">
        <f t="shared" si="135"/>
        <v>-1.0541500338170018</v>
      </c>
      <c r="CK46" t="str">
        <f t="shared" ref="CK46:CK69" si="147">BO46</f>
        <v>12 Other managers and proprietors</v>
      </c>
      <c r="CL46" s="18">
        <f t="shared" si="136"/>
        <v>2.7301758756292469</v>
      </c>
      <c r="CM46" s="18">
        <f t="shared" si="136"/>
        <v>3.3951197159577564</v>
      </c>
      <c r="CN46" s="18">
        <f t="shared" si="136"/>
        <v>3.6619848278867293</v>
      </c>
      <c r="CO46" s="18">
        <f t="shared" si="136"/>
        <v>4.7197535513429649</v>
      </c>
      <c r="CP46" s="18">
        <f t="shared" si="136"/>
        <v>7.0989331546156889</v>
      </c>
      <c r="CR46" s="68">
        <f t="shared" si="137"/>
        <v>31.813775679646184</v>
      </c>
      <c r="CS46" s="69">
        <f t="shared" si="138"/>
        <v>46.313309472748792</v>
      </c>
      <c r="CT46" s="69">
        <f t="shared" si="139"/>
        <v>78.127085152394983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19.292102004261359</v>
      </c>
      <c r="C47" s="18">
        <f t="shared" si="104"/>
        <v>20.504922471422738</v>
      </c>
      <c r="D47" s="18">
        <f t="shared" si="104"/>
        <v>20.87537088809534</v>
      </c>
      <c r="E47" s="18">
        <f t="shared" si="104"/>
        <v>23.63814609231629</v>
      </c>
      <c r="F47" s="18">
        <f t="shared" si="104"/>
        <v>24.291328419866375</v>
      </c>
      <c r="H47" s="68">
        <f t="shared" si="105"/>
        <v>83.052032540554379</v>
      </c>
      <c r="I47" s="69">
        <f t="shared" si="106"/>
        <v>55.117465638809819</v>
      </c>
      <c r="J47" s="69">
        <f t="shared" si="107"/>
        <v>138.16949817936418</v>
      </c>
      <c r="L47" t="str">
        <f t="shared" si="140"/>
        <v>21 Science, research, engineering and technology professionals</v>
      </c>
      <c r="M47" s="18">
        <f t="shared" si="108"/>
        <v>10.909858503095503</v>
      </c>
      <c r="N47" s="18">
        <f t="shared" si="108"/>
        <v>11.308715393215241</v>
      </c>
      <c r="O47" s="18">
        <f t="shared" si="108"/>
        <v>11.729803316184119</v>
      </c>
      <c r="P47" s="18">
        <f t="shared" si="108"/>
        <v>14.297243398554722</v>
      </c>
      <c r="Q47" s="18">
        <f t="shared" si="108"/>
        <v>15.097189794574783</v>
      </c>
      <c r="S47" s="68">
        <f t="shared" si="109"/>
        <v>104.31759740048116</v>
      </c>
      <c r="T47" s="69">
        <f t="shared" si="110"/>
        <v>62.511189042768166</v>
      </c>
      <c r="U47" s="69">
        <f t="shared" si="111"/>
        <v>166.82878644324933</v>
      </c>
      <c r="W47" t="str">
        <f t="shared" si="141"/>
        <v>21 Science, research, engineering and technology professionals</v>
      </c>
      <c r="X47" s="18">
        <f t="shared" si="112"/>
        <v>10.301856044050909</v>
      </c>
      <c r="Y47" s="18">
        <f t="shared" si="112"/>
        <v>10.215741419837453</v>
      </c>
      <c r="Z47" s="18">
        <f t="shared" si="112"/>
        <v>10.387726632144826</v>
      </c>
      <c r="AA47" s="18">
        <f t="shared" si="112"/>
        <v>11.441173132394946</v>
      </c>
      <c r="AB47" s="18">
        <f t="shared" si="112"/>
        <v>10.795055727729643</v>
      </c>
      <c r="AD47" s="68">
        <f t="shared" si="113"/>
        <v>37.310844232548028</v>
      </c>
      <c r="AE47" s="69">
        <f t="shared" si="114"/>
        <v>48.531612926644968</v>
      </c>
      <c r="AF47" s="69">
        <f t="shared" si="115"/>
        <v>85.842457159193003</v>
      </c>
      <c r="AH47" t="str">
        <f t="shared" si="142"/>
        <v>21 Science, research, engineering and technology professionals</v>
      </c>
      <c r="AI47" s="18">
        <f t="shared" si="116"/>
        <v>3.3199712479976391</v>
      </c>
      <c r="AJ47" s="18">
        <f t="shared" si="116"/>
        <v>3.5110978901884353</v>
      </c>
      <c r="AK47" s="18">
        <f t="shared" si="116"/>
        <v>3.9492774438442035</v>
      </c>
      <c r="AL47" s="18">
        <f t="shared" si="116"/>
        <v>4.6293488320995424</v>
      </c>
      <c r="AM47" s="18">
        <f t="shared" si="116"/>
        <v>4.8408628196748467</v>
      </c>
      <c r="AO47" s="68">
        <f t="shared" si="117"/>
        <v>42.772991369506883</v>
      </c>
      <c r="AP47" s="69">
        <f t="shared" si="118"/>
        <v>48.621692115865486</v>
      </c>
      <c r="AQ47" s="69">
        <f t="shared" si="119"/>
        <v>91.394683485372369</v>
      </c>
      <c r="AS47" t="str">
        <f t="shared" si="143"/>
        <v>21 Science, research, engineering and technology professionals</v>
      </c>
      <c r="AT47" s="18">
        <f t="shared" si="120"/>
        <v>10.213643934824214</v>
      </c>
      <c r="AU47" s="18">
        <f t="shared" si="120"/>
        <v>9.7537612359959915</v>
      </c>
      <c r="AV47" s="18">
        <f t="shared" si="120"/>
        <v>10.225962347774328</v>
      </c>
      <c r="AW47" s="18">
        <f t="shared" si="120"/>
        <v>10.629820501199239</v>
      </c>
      <c r="AX47" s="18">
        <f t="shared" si="120"/>
        <v>9.734655826345632</v>
      </c>
      <c r="AZ47" s="68">
        <f t="shared" si="121"/>
        <v>18.361585218786811</v>
      </c>
      <c r="BA47" s="69">
        <f t="shared" si="122"/>
        <v>39.743300087575648</v>
      </c>
      <c r="BB47" s="69">
        <f t="shared" si="123"/>
        <v>58.104885306362462</v>
      </c>
      <c r="BD47" t="str">
        <f t="shared" si="144"/>
        <v>21 Science, research, engineering and technology professionals</v>
      </c>
      <c r="BE47" s="18">
        <f t="shared" si="124"/>
        <v>4.0280002189409778</v>
      </c>
      <c r="BF47" s="18">
        <f t="shared" si="124"/>
        <v>4.5476385594131408</v>
      </c>
      <c r="BG47" s="18">
        <f t="shared" si="124"/>
        <v>4.5208982839406842</v>
      </c>
      <c r="BH47" s="18">
        <f t="shared" si="124"/>
        <v>5.1924036329551937</v>
      </c>
      <c r="BI47" s="18">
        <f t="shared" si="124"/>
        <v>5.3842547654697999</v>
      </c>
      <c r="BK47" s="68">
        <f t="shared" si="125"/>
        <v>26.080989293853698</v>
      </c>
      <c r="BL47" s="69">
        <f t="shared" si="126"/>
        <v>36.701149020852235</v>
      </c>
      <c r="BM47" s="69">
        <f t="shared" si="127"/>
        <v>62.782138314705939</v>
      </c>
      <c r="BO47" t="str">
        <f t="shared" si="145"/>
        <v>21 Science, research, engineering and technology professionals</v>
      </c>
      <c r="BP47" s="18">
        <f t="shared" si="128"/>
        <v>2.5870790272821131</v>
      </c>
      <c r="BQ47" s="18">
        <f t="shared" si="128"/>
        <v>2.9911882601016129</v>
      </c>
      <c r="BR47" s="18">
        <f t="shared" si="128"/>
        <v>3.1237011273072164</v>
      </c>
      <c r="BS47" s="18">
        <f t="shared" si="128"/>
        <v>3.6386035720329559</v>
      </c>
      <c r="BT47" s="18">
        <f t="shared" si="128"/>
        <v>4.0535662606588501</v>
      </c>
      <c r="BV47" s="68">
        <f t="shared" si="129"/>
        <v>-0.83413733581886329</v>
      </c>
      <c r="BW47" s="69">
        <f t="shared" si="130"/>
        <v>35.031644193457744</v>
      </c>
      <c r="BX47" s="69">
        <f t="shared" si="131"/>
        <v>34.197506857638885</v>
      </c>
      <c r="BZ47" t="str">
        <f t="shared" si="146"/>
        <v>21 Science, research, engineering and technology professionals</v>
      </c>
      <c r="CA47" s="18">
        <f t="shared" si="132"/>
        <v>2.2119626675590158</v>
      </c>
      <c r="CB47" s="18">
        <f t="shared" si="132"/>
        <v>2.9640259336946615</v>
      </c>
      <c r="CC47" s="18">
        <f t="shared" si="132"/>
        <v>3.0955153433218019</v>
      </c>
      <c r="CD47" s="18">
        <f t="shared" si="132"/>
        <v>3.6734246478637087</v>
      </c>
      <c r="CE47" s="18">
        <f t="shared" si="132"/>
        <v>4.1663716135396305</v>
      </c>
      <c r="CG47" s="68">
        <f t="shared" si="133"/>
        <v>-25.966416443359503</v>
      </c>
      <c r="CH47" s="69">
        <f t="shared" si="134"/>
        <v>30.338291861193696</v>
      </c>
      <c r="CI47" s="69">
        <f t="shared" si="135"/>
        <v>4.371875417834195</v>
      </c>
      <c r="CK47" t="str">
        <f t="shared" si="147"/>
        <v>21 Science, research, engineering and technology professionals</v>
      </c>
      <c r="CL47" s="18">
        <f t="shared" si="136"/>
        <v>1.2485130078860538</v>
      </c>
      <c r="CM47" s="18">
        <f t="shared" si="136"/>
        <v>1.8353437531290726</v>
      </c>
      <c r="CN47" s="18">
        <f t="shared" si="136"/>
        <v>2.0278331311193241</v>
      </c>
      <c r="CO47" s="18">
        <f t="shared" si="136"/>
        <v>3.4072349911118902</v>
      </c>
      <c r="CP47" s="18">
        <f t="shared" si="136"/>
        <v>4.5375621092733809</v>
      </c>
      <c r="CR47" s="68">
        <f t="shared" si="137"/>
        <v>52.150933861109259</v>
      </c>
      <c r="CS47" s="69">
        <f t="shared" si="138"/>
        <v>42.680913418665796</v>
      </c>
      <c r="CT47" s="69">
        <f t="shared" si="139"/>
        <v>94.831847279775062</v>
      </c>
    </row>
    <row r="48" spans="1:98" x14ac:dyDescent="0.2">
      <c r="A48" t="str">
        <f t="shared" si="103"/>
        <v>22 Health professionals</v>
      </c>
      <c r="B48" s="18">
        <f t="shared" si="104"/>
        <v>18.985567051542425</v>
      </c>
      <c r="C48" s="18">
        <f t="shared" si="104"/>
        <v>20.197178071212281</v>
      </c>
      <c r="D48" s="18">
        <f t="shared" si="104"/>
        <v>19.15906906654261</v>
      </c>
      <c r="E48" s="18">
        <f t="shared" si="104"/>
        <v>19.482678621458177</v>
      </c>
      <c r="F48" s="18">
        <f t="shared" si="104"/>
        <v>19.327978593068728</v>
      </c>
      <c r="H48" s="68">
        <f t="shared" si="105"/>
        <v>58.697294513705231</v>
      </c>
      <c r="I48" s="69">
        <f t="shared" si="106"/>
        <v>60.837433751724888</v>
      </c>
      <c r="J48" s="69">
        <f t="shared" si="107"/>
        <v>119.53472826543012</v>
      </c>
      <c r="L48" t="str">
        <f t="shared" si="140"/>
        <v>22 Health professionals</v>
      </c>
      <c r="M48" s="18">
        <f t="shared" si="108"/>
        <v>8.4217764526082846</v>
      </c>
      <c r="N48" s="18">
        <f t="shared" si="108"/>
        <v>8.8893156983004094</v>
      </c>
      <c r="O48" s="18">
        <f t="shared" si="108"/>
        <v>8.2481584975429865</v>
      </c>
      <c r="P48" s="18">
        <f t="shared" si="108"/>
        <v>7.6353199788489521</v>
      </c>
      <c r="Q48" s="18">
        <f t="shared" si="108"/>
        <v>7.1190560068135431</v>
      </c>
      <c r="S48" s="68">
        <f t="shared" si="109"/>
        <v>37.014269628442626</v>
      </c>
      <c r="T48" s="69">
        <f t="shared" si="110"/>
        <v>55.297607801127825</v>
      </c>
      <c r="U48" s="69">
        <f t="shared" si="111"/>
        <v>92.311877429570444</v>
      </c>
      <c r="W48" t="str">
        <f t="shared" si="141"/>
        <v>22 Health professionals</v>
      </c>
      <c r="X48" s="18">
        <f t="shared" si="112"/>
        <v>8.4501622303495694</v>
      </c>
      <c r="Y48" s="18">
        <f t="shared" si="112"/>
        <v>9.1356068164504762</v>
      </c>
      <c r="Z48" s="18">
        <f t="shared" si="112"/>
        <v>8.7507968117871489</v>
      </c>
      <c r="AA48" s="18">
        <f t="shared" si="112"/>
        <v>8.3081346611927636</v>
      </c>
      <c r="AB48" s="18">
        <f t="shared" si="112"/>
        <v>7.9909634388633837</v>
      </c>
      <c r="AD48" s="68">
        <f t="shared" si="113"/>
        <v>20.656855971596347</v>
      </c>
      <c r="AE48" s="69">
        <f t="shared" si="114"/>
        <v>64.203241522228765</v>
      </c>
      <c r="AF48" s="69">
        <f t="shared" si="115"/>
        <v>84.860097493825108</v>
      </c>
      <c r="AH48" t="str">
        <f t="shared" si="142"/>
        <v>22 Health professionals</v>
      </c>
      <c r="AI48" s="18">
        <f t="shared" si="116"/>
        <v>13.295555896790527</v>
      </c>
      <c r="AJ48" s="18">
        <f t="shared" si="116"/>
        <v>10.614503579864614</v>
      </c>
      <c r="AK48" s="18">
        <f t="shared" si="116"/>
        <v>9.7071127452957811</v>
      </c>
      <c r="AL48" s="18">
        <f t="shared" si="116"/>
        <v>5.2034729918682778</v>
      </c>
      <c r="AM48" s="18">
        <f t="shared" si="116"/>
        <v>1.9214072161915698</v>
      </c>
      <c r="AO48" s="68">
        <f t="shared" si="117"/>
        <v>-76.944726873476625</v>
      </c>
      <c r="AP48" s="69">
        <f t="shared" si="118"/>
        <v>19.028783116856406</v>
      </c>
      <c r="AQ48" s="69">
        <f t="shared" si="119"/>
        <v>-57.915943756620216</v>
      </c>
      <c r="AS48" t="str">
        <f t="shared" si="143"/>
        <v>22 Health professionals</v>
      </c>
      <c r="AT48" s="18">
        <f t="shared" si="120"/>
        <v>1.808884900387044</v>
      </c>
      <c r="AU48" s="18">
        <f t="shared" si="120"/>
        <v>2.1084324373236139</v>
      </c>
      <c r="AV48" s="18">
        <f t="shared" si="120"/>
        <v>2.1692895155570775</v>
      </c>
      <c r="AW48" s="18">
        <f t="shared" si="120"/>
        <v>2.1472135300184072</v>
      </c>
      <c r="AX48" s="18">
        <f t="shared" si="120"/>
        <v>2.1133076490515084</v>
      </c>
      <c r="AZ48" s="68">
        <f t="shared" si="121"/>
        <v>21.126611655159053</v>
      </c>
      <c r="BA48" s="69">
        <f t="shared" si="122"/>
        <v>57.316470596086035</v>
      </c>
      <c r="BB48" s="69">
        <f t="shared" si="123"/>
        <v>78.443082251245087</v>
      </c>
      <c r="BD48" t="str">
        <f t="shared" si="144"/>
        <v>22 Health professionals</v>
      </c>
      <c r="BE48" s="18">
        <f t="shared" si="124"/>
        <v>1.6660009549091237</v>
      </c>
      <c r="BF48" s="18">
        <f t="shared" si="124"/>
        <v>1.8947814185774063</v>
      </c>
      <c r="BG48" s="18">
        <f t="shared" si="124"/>
        <v>2.0960150980338326</v>
      </c>
      <c r="BH48" s="18">
        <f t="shared" si="124"/>
        <v>2.052104555624167</v>
      </c>
      <c r="BI48" s="18">
        <f t="shared" si="124"/>
        <v>2.0738316810786599</v>
      </c>
      <c r="BK48" s="68">
        <f t="shared" si="125"/>
        <v>4.7436830590073553</v>
      </c>
      <c r="BL48" s="69">
        <f t="shared" si="126"/>
        <v>54.226497291349204</v>
      </c>
      <c r="BM48" s="69">
        <f t="shared" si="127"/>
        <v>58.970180350356557</v>
      </c>
      <c r="BO48" t="str">
        <f t="shared" si="145"/>
        <v>22 Health professionals</v>
      </c>
      <c r="BP48" s="18">
        <f t="shared" si="128"/>
        <v>1.2922989669274199</v>
      </c>
      <c r="BQ48" s="18">
        <f t="shared" si="128"/>
        <v>1.4933912406661685</v>
      </c>
      <c r="BR48" s="18">
        <f t="shared" si="128"/>
        <v>1.6574439034065198</v>
      </c>
      <c r="BS48" s="18">
        <f t="shared" si="128"/>
        <v>1.5878100890349272</v>
      </c>
      <c r="BT48" s="18">
        <f t="shared" si="128"/>
        <v>1.5326840607477812</v>
      </c>
      <c r="BV48" s="68">
        <f t="shared" si="129"/>
        <v>-29.334376614537184</v>
      </c>
      <c r="BW48" s="69">
        <f t="shared" si="130"/>
        <v>41.778369703799086</v>
      </c>
      <c r="BX48" s="69">
        <f t="shared" si="131"/>
        <v>12.443993089261907</v>
      </c>
      <c r="BZ48" t="str">
        <f t="shared" si="146"/>
        <v>22 Health professionals</v>
      </c>
      <c r="CA48" s="18">
        <f t="shared" si="132"/>
        <v>1.2118134518210906</v>
      </c>
      <c r="CB48" s="18">
        <f t="shared" si="132"/>
        <v>1.3851081116542592</v>
      </c>
      <c r="CC48" s="18">
        <f t="shared" si="132"/>
        <v>1.4052978843993063</v>
      </c>
      <c r="CD48" s="18">
        <f t="shared" si="132"/>
        <v>1.6872967137850932</v>
      </c>
      <c r="CE48" s="18">
        <f t="shared" si="132"/>
        <v>1.8112087799998746</v>
      </c>
      <c r="CG48" s="68">
        <f t="shared" si="133"/>
        <v>-29.106918952980482</v>
      </c>
      <c r="CH48" s="69">
        <f t="shared" si="134"/>
        <v>39.134182849085697</v>
      </c>
      <c r="CI48" s="69">
        <f t="shared" si="135"/>
        <v>10.027263896105216</v>
      </c>
      <c r="CK48" t="str">
        <f t="shared" si="147"/>
        <v>22 Health professionals</v>
      </c>
      <c r="CL48" s="18">
        <f t="shared" si="136"/>
        <v>0.35134825861419383</v>
      </c>
      <c r="CM48" s="18">
        <f t="shared" si="136"/>
        <v>0.53482863874232911</v>
      </c>
      <c r="CN48" s="18">
        <f t="shared" si="136"/>
        <v>0.60205625445399347</v>
      </c>
      <c r="CO48" s="18">
        <f t="shared" si="136"/>
        <v>0.74672706914460196</v>
      </c>
      <c r="CP48" s="18">
        <f t="shared" si="136"/>
        <v>1.0243497960760397</v>
      </c>
      <c r="CR48" s="68">
        <f t="shared" si="137"/>
        <v>15.689905658876818</v>
      </c>
      <c r="CS48" s="69">
        <f t="shared" si="138"/>
        <v>45.828358625755072</v>
      </c>
      <c r="CT48" s="69">
        <f t="shared" si="139"/>
        <v>61.518264284631883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28.038785467222137</v>
      </c>
      <c r="C49" s="18">
        <f t="shared" si="104"/>
        <v>24.62803259538925</v>
      </c>
      <c r="D49" s="18">
        <f t="shared" si="104"/>
        <v>25.498943919593632</v>
      </c>
      <c r="E49" s="18">
        <f t="shared" si="104"/>
        <v>22.177715137494129</v>
      </c>
      <c r="F49" s="18">
        <f t="shared" si="104"/>
        <v>19.21414554943183</v>
      </c>
      <c r="H49" s="68">
        <f t="shared" si="105"/>
        <v>18.537666183810185</v>
      </c>
      <c r="I49" s="69">
        <f t="shared" si="106"/>
        <v>50.389666937813423</v>
      </c>
      <c r="J49" s="69">
        <f t="shared" si="107"/>
        <v>68.927333121623604</v>
      </c>
      <c r="L49" t="str">
        <f t="shared" si="140"/>
        <v>23 Teaching and other educational professionals</v>
      </c>
      <c r="M49" s="18">
        <f t="shared" si="108"/>
        <v>22.101923887610994</v>
      </c>
      <c r="N49" s="18">
        <f t="shared" si="108"/>
        <v>19.812425682113084</v>
      </c>
      <c r="O49" s="18">
        <f t="shared" si="108"/>
        <v>20.515683400065249</v>
      </c>
      <c r="P49" s="18">
        <f t="shared" si="108"/>
        <v>17.606212462716467</v>
      </c>
      <c r="Q49" s="18">
        <f t="shared" si="108"/>
        <v>15.066319848037368</v>
      </c>
      <c r="S49" s="68">
        <f t="shared" si="109"/>
        <v>16.579337450431332</v>
      </c>
      <c r="T49" s="69">
        <f t="shared" si="110"/>
        <v>50.940241499251783</v>
      </c>
      <c r="U49" s="69">
        <f t="shared" si="111"/>
        <v>67.519578949683108</v>
      </c>
      <c r="W49" t="str">
        <f t="shared" si="141"/>
        <v>23 Teaching and other educational professionals</v>
      </c>
      <c r="X49" s="18">
        <f t="shared" si="112"/>
        <v>6.7539499620302186</v>
      </c>
      <c r="Y49" s="18">
        <f t="shared" si="112"/>
        <v>5.4343178402715004</v>
      </c>
      <c r="Z49" s="18">
        <f t="shared" si="112"/>
        <v>5.7451877239386215</v>
      </c>
      <c r="AA49" s="18">
        <f t="shared" si="112"/>
        <v>4.0381566922750647</v>
      </c>
      <c r="AB49" s="18">
        <f t="shared" si="112"/>
        <v>2.7099189082938868</v>
      </c>
      <c r="AD49" s="68">
        <f t="shared" si="113"/>
        <v>-37.676399918594505</v>
      </c>
      <c r="AE49" s="69">
        <f t="shared" si="114"/>
        <v>40.614462212320547</v>
      </c>
      <c r="AF49" s="69">
        <f t="shared" si="115"/>
        <v>2.9380622937260408</v>
      </c>
      <c r="AH49" t="str">
        <f t="shared" si="142"/>
        <v>23 Teaching and other educational professionals</v>
      </c>
      <c r="AI49" s="18">
        <f t="shared" si="116"/>
        <v>3.008731290525724</v>
      </c>
      <c r="AJ49" s="18">
        <f t="shared" si="116"/>
        <v>1.6991561943537636</v>
      </c>
      <c r="AK49" s="18">
        <f t="shared" si="116"/>
        <v>1.6588011514143193</v>
      </c>
      <c r="AL49" s="18">
        <f t="shared" si="116"/>
        <v>0.82278520577306669</v>
      </c>
      <c r="AM49" s="18">
        <f t="shared" si="116"/>
        <v>0.72835959509022019</v>
      </c>
      <c r="AO49" s="68">
        <f t="shared" si="117"/>
        <v>-48.856264478540609</v>
      </c>
      <c r="AP49" s="69">
        <f t="shared" si="118"/>
        <v>16.237782422772494</v>
      </c>
      <c r="AQ49" s="69">
        <f t="shared" si="119"/>
        <v>-32.618482055768119</v>
      </c>
      <c r="AS49" t="str">
        <f t="shared" si="143"/>
        <v>23 Teaching and other educational professionals</v>
      </c>
      <c r="AT49" s="18">
        <f t="shared" si="120"/>
        <v>0.92569544279218352</v>
      </c>
      <c r="AU49" s="18">
        <f t="shared" si="120"/>
        <v>0.79964672442033247</v>
      </c>
      <c r="AV49" s="18">
        <f t="shared" si="120"/>
        <v>0.86457660792221591</v>
      </c>
      <c r="AW49" s="18">
        <f t="shared" si="120"/>
        <v>0.65348920792097165</v>
      </c>
      <c r="AX49" s="18">
        <f t="shared" si="120"/>
        <v>0.49444836707907652</v>
      </c>
      <c r="AZ49" s="68">
        <f t="shared" si="121"/>
        <v>-28.893086664601022</v>
      </c>
      <c r="BA49" s="69">
        <f t="shared" si="122"/>
        <v>38.04102989235156</v>
      </c>
      <c r="BB49" s="69">
        <f t="shared" si="123"/>
        <v>9.1479432277505399</v>
      </c>
      <c r="BD49" t="str">
        <f t="shared" si="144"/>
        <v>23 Teaching and other educational professionals</v>
      </c>
      <c r="BE49" s="18">
        <f t="shared" si="124"/>
        <v>0.80310644144313215</v>
      </c>
      <c r="BF49" s="18">
        <f t="shared" si="124"/>
        <v>0.80412875835447295</v>
      </c>
      <c r="BG49" s="18">
        <f t="shared" si="124"/>
        <v>0.93829435716281018</v>
      </c>
      <c r="BH49" s="18">
        <f t="shared" si="124"/>
        <v>0.83855011500173282</v>
      </c>
      <c r="BI49" s="18">
        <f t="shared" si="124"/>
        <v>0.92336899691519947</v>
      </c>
      <c r="BK49" s="68">
        <f t="shared" si="125"/>
        <v>4.1801375995840484</v>
      </c>
      <c r="BL49" s="69">
        <f t="shared" si="126"/>
        <v>41.47108432892761</v>
      </c>
      <c r="BM49" s="69">
        <f t="shared" si="127"/>
        <v>45.65122192851166</v>
      </c>
      <c r="BO49" t="str">
        <f t="shared" si="145"/>
        <v>23 Teaching and other educational professionals</v>
      </c>
      <c r="BP49" s="18">
        <f t="shared" si="128"/>
        <v>0.59626289098095731</v>
      </c>
      <c r="BQ49" s="18">
        <f t="shared" si="128"/>
        <v>0.58369041643620012</v>
      </c>
      <c r="BR49" s="18">
        <f t="shared" si="128"/>
        <v>0.70324178077310506</v>
      </c>
      <c r="BS49" s="18">
        <f t="shared" si="128"/>
        <v>0.59258599550601809</v>
      </c>
      <c r="BT49" s="18">
        <f t="shared" si="128"/>
        <v>0.56410522126680629</v>
      </c>
      <c r="BV49" s="68">
        <f t="shared" si="129"/>
        <v>-38.701500099783871</v>
      </c>
      <c r="BW49" s="69">
        <f t="shared" si="130"/>
        <v>36.247718126587266</v>
      </c>
      <c r="BX49" s="69">
        <f t="shared" si="131"/>
        <v>-2.4537819731966044</v>
      </c>
      <c r="BZ49" t="str">
        <f t="shared" si="146"/>
        <v>23 Teaching and other educational professionals</v>
      </c>
      <c r="CA49" s="18">
        <f t="shared" si="132"/>
        <v>0.64289173196118787</v>
      </c>
      <c r="CB49" s="18">
        <f t="shared" si="132"/>
        <v>0.6801166251547095</v>
      </c>
      <c r="CC49" s="18">
        <f t="shared" si="132"/>
        <v>0.83390473881138016</v>
      </c>
      <c r="CD49" s="18">
        <f t="shared" si="132"/>
        <v>0.83213208727785193</v>
      </c>
      <c r="CE49" s="18">
        <f t="shared" si="132"/>
        <v>0.91519390963421177</v>
      </c>
      <c r="CG49" s="68">
        <f t="shared" si="133"/>
        <v>-39.632886724019563</v>
      </c>
      <c r="CH49" s="69">
        <f t="shared" si="134"/>
        <v>35.556244150502813</v>
      </c>
      <c r="CI49" s="69">
        <f t="shared" si="135"/>
        <v>-4.0766425735167529</v>
      </c>
      <c r="CK49" t="str">
        <f t="shared" si="147"/>
        <v>23 Teaching and other educational professionals</v>
      </c>
      <c r="CL49" s="18">
        <f t="shared" si="136"/>
        <v>0.34620022099173681</v>
      </c>
      <c r="CM49" s="18">
        <f t="shared" si="136"/>
        <v>0.51246283269751669</v>
      </c>
      <c r="CN49" s="18">
        <f t="shared" si="136"/>
        <v>0.71351761289491955</v>
      </c>
      <c r="CO49" s="18">
        <f t="shared" si="136"/>
        <v>0.86337176519482584</v>
      </c>
      <c r="CP49" s="18">
        <f t="shared" si="136"/>
        <v>1.1094302128628604</v>
      </c>
      <c r="CR49" s="68">
        <f t="shared" si="137"/>
        <v>5.7254506057655696</v>
      </c>
      <c r="CS49" s="69">
        <f t="shared" si="138"/>
        <v>50.002749023739469</v>
      </c>
      <c r="CT49" s="69">
        <f t="shared" si="139"/>
        <v>55.728199629505035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6.5910337339094678</v>
      </c>
      <c r="C50" s="18">
        <f t="shared" si="104"/>
        <v>7.060778856223207</v>
      </c>
      <c r="D50" s="18">
        <f t="shared" si="104"/>
        <v>7.558955785436515</v>
      </c>
      <c r="E50" s="18">
        <f t="shared" si="104"/>
        <v>7.6275756875395198</v>
      </c>
      <c r="F50" s="18">
        <f t="shared" si="104"/>
        <v>7.8968098419723534</v>
      </c>
      <c r="H50" s="68">
        <f t="shared" si="105"/>
        <v>64.341544856521864</v>
      </c>
      <c r="I50" s="69">
        <f t="shared" si="106"/>
        <v>63.950508909142975</v>
      </c>
      <c r="J50" s="69">
        <f t="shared" si="107"/>
        <v>128.29205376566483</v>
      </c>
      <c r="L50" t="str">
        <f t="shared" si="140"/>
        <v>24 Business, media and public service professionals</v>
      </c>
      <c r="M50" s="18">
        <f t="shared" si="108"/>
        <v>12.765743739379989</v>
      </c>
      <c r="N50" s="18">
        <f t="shared" si="108"/>
        <v>13.801022410861124</v>
      </c>
      <c r="O50" s="18">
        <f t="shared" si="108"/>
        <v>14.978485496258756</v>
      </c>
      <c r="P50" s="18">
        <f t="shared" si="108"/>
        <v>14.624742769709259</v>
      </c>
      <c r="Q50" s="18">
        <f t="shared" si="108"/>
        <v>14.319979625081469</v>
      </c>
      <c r="S50" s="68">
        <f t="shared" si="109"/>
        <v>51.76613878311467</v>
      </c>
      <c r="T50" s="69">
        <f t="shared" si="110"/>
        <v>59.737000860067113</v>
      </c>
      <c r="U50" s="69">
        <f t="shared" si="111"/>
        <v>111.5031396431818</v>
      </c>
      <c r="W50" t="str">
        <f t="shared" si="141"/>
        <v>24 Business, media and public service professionals</v>
      </c>
      <c r="X50" s="18">
        <f t="shared" si="112"/>
        <v>11.109658917276374</v>
      </c>
      <c r="Y50" s="18">
        <f t="shared" si="112"/>
        <v>11.536861789295806</v>
      </c>
      <c r="Z50" s="18">
        <f t="shared" si="112"/>
        <v>12.826557420173323</v>
      </c>
      <c r="AA50" s="18">
        <f t="shared" si="112"/>
        <v>12.056702620362776</v>
      </c>
      <c r="AB50" s="18">
        <f t="shared" si="112"/>
        <v>11.269516823226908</v>
      </c>
      <c r="AD50" s="68">
        <f t="shared" si="113"/>
        <v>16.090223483248391</v>
      </c>
      <c r="AE50" s="69">
        <f t="shared" si="114"/>
        <v>57.228741694676067</v>
      </c>
      <c r="AF50" s="69">
        <f t="shared" si="115"/>
        <v>73.318965177924454</v>
      </c>
      <c r="AH50" t="str">
        <f t="shared" si="142"/>
        <v>24 Business, media and public service professionals</v>
      </c>
      <c r="AI50" s="18">
        <f t="shared" si="116"/>
        <v>3.8578692778189989</v>
      </c>
      <c r="AJ50" s="18">
        <f t="shared" si="116"/>
        <v>3.5952806839335065</v>
      </c>
      <c r="AK50" s="18">
        <f t="shared" si="116"/>
        <v>4.0456399734664794</v>
      </c>
      <c r="AL50" s="18">
        <f t="shared" si="116"/>
        <v>3.6431812918140594</v>
      </c>
      <c r="AM50" s="18">
        <f t="shared" si="116"/>
        <v>3.5514391250292965</v>
      </c>
      <c r="AO50" s="68">
        <f t="shared" si="117"/>
        <v>2.2487649746894567</v>
      </c>
      <c r="AP50" s="69">
        <f t="shared" si="118"/>
        <v>37.778149485431122</v>
      </c>
      <c r="AQ50" s="69">
        <f t="shared" si="119"/>
        <v>40.02691446012058</v>
      </c>
      <c r="AS50" t="str">
        <f t="shared" si="143"/>
        <v>24 Business, media and public service professionals</v>
      </c>
      <c r="AT50" s="18">
        <f t="shared" si="120"/>
        <v>6.1598951568107267</v>
      </c>
      <c r="AU50" s="18">
        <f t="shared" si="120"/>
        <v>6.2034308724955407</v>
      </c>
      <c r="AV50" s="18">
        <f t="shared" si="120"/>
        <v>7.1373857700631023</v>
      </c>
      <c r="AW50" s="18">
        <f t="shared" si="120"/>
        <v>6.9563828021447423</v>
      </c>
      <c r="AX50" s="18">
        <f t="shared" si="120"/>
        <v>6.8271198789720824</v>
      </c>
      <c r="AZ50" s="68">
        <f t="shared" si="121"/>
        <v>18.930356048057494</v>
      </c>
      <c r="BA50" s="69">
        <f t="shared" si="122"/>
        <v>52.586108497189969</v>
      </c>
      <c r="BB50" s="69">
        <f t="shared" si="123"/>
        <v>71.516464545247459</v>
      </c>
      <c r="BD50" t="str">
        <f t="shared" si="144"/>
        <v>24 Business, media and public service professionals</v>
      </c>
      <c r="BE50" s="18">
        <f t="shared" si="124"/>
        <v>3.4513846691995593</v>
      </c>
      <c r="BF50" s="18">
        <f t="shared" si="124"/>
        <v>3.9703222850364455</v>
      </c>
      <c r="BG50" s="18">
        <f t="shared" si="124"/>
        <v>4.3831261985454848</v>
      </c>
      <c r="BH50" s="18">
        <f t="shared" si="124"/>
        <v>4.4475820125763521</v>
      </c>
      <c r="BI50" s="18">
        <f t="shared" si="124"/>
        <v>4.7176013698074604</v>
      </c>
      <c r="BK50" s="68">
        <f t="shared" si="125"/>
        <v>13.942569394180438</v>
      </c>
      <c r="BL50" s="69">
        <f t="shared" si="126"/>
        <v>44.803527789803724</v>
      </c>
      <c r="BM50" s="69">
        <f t="shared" si="127"/>
        <v>58.746097183984169</v>
      </c>
      <c r="BO50" t="str">
        <f t="shared" si="145"/>
        <v>24 Business, media and public service professionals</v>
      </c>
      <c r="BP50" s="18">
        <f t="shared" si="128"/>
        <v>2.42885632375028</v>
      </c>
      <c r="BQ50" s="18">
        <f t="shared" si="128"/>
        <v>2.7234918161214869</v>
      </c>
      <c r="BR50" s="18">
        <f t="shared" si="128"/>
        <v>3.117770070257595</v>
      </c>
      <c r="BS50" s="18">
        <f t="shared" si="128"/>
        <v>2.9984931032397983</v>
      </c>
      <c r="BT50" s="18">
        <f t="shared" si="128"/>
        <v>2.9677379195343918</v>
      </c>
      <c r="BV50" s="68">
        <f t="shared" si="129"/>
        <v>-27.259571635207429</v>
      </c>
      <c r="BW50" s="69">
        <f t="shared" si="130"/>
        <v>35.616128582833596</v>
      </c>
      <c r="BX50" s="69">
        <f t="shared" si="131"/>
        <v>8.3565569476261601</v>
      </c>
      <c r="BZ50" t="str">
        <f t="shared" si="146"/>
        <v>24 Business, media and public service professionals</v>
      </c>
      <c r="CA50" s="18">
        <f t="shared" si="132"/>
        <v>2.1682604086834969</v>
      </c>
      <c r="CB50" s="18">
        <f t="shared" si="132"/>
        <v>2.6399847948403581</v>
      </c>
      <c r="CC50" s="18">
        <f t="shared" si="132"/>
        <v>3.1146227245233091</v>
      </c>
      <c r="CD50" s="18">
        <f t="shared" si="132"/>
        <v>3.2529631444245477</v>
      </c>
      <c r="CE50" s="18">
        <f t="shared" si="132"/>
        <v>3.3881756451572249</v>
      </c>
      <c r="CG50" s="68">
        <f t="shared" si="133"/>
        <v>-40.163773496044051</v>
      </c>
      <c r="CH50" s="69">
        <f t="shared" si="134"/>
        <v>33.503699302939339</v>
      </c>
      <c r="CI50" s="69">
        <f t="shared" si="135"/>
        <v>-6.6600741931047116</v>
      </c>
      <c r="CK50" t="str">
        <f t="shared" si="147"/>
        <v>24 Business, media and public service professionals</v>
      </c>
      <c r="CL50" s="18">
        <f t="shared" si="136"/>
        <v>1.2918755540655766</v>
      </c>
      <c r="CM50" s="18">
        <f t="shared" si="136"/>
        <v>1.9086917870618034</v>
      </c>
      <c r="CN50" s="18">
        <f t="shared" si="136"/>
        <v>2.2407176508417379</v>
      </c>
      <c r="CO50" s="18">
        <f t="shared" si="136"/>
        <v>2.8704905686079987</v>
      </c>
      <c r="CP50" s="18">
        <f t="shared" si="136"/>
        <v>3.5915648865897398</v>
      </c>
      <c r="CR50" s="68">
        <f t="shared" si="137"/>
        <v>8.9885402237618308</v>
      </c>
      <c r="CS50" s="69">
        <f t="shared" si="138"/>
        <v>43.843873165178508</v>
      </c>
      <c r="CT50" s="69">
        <f t="shared" si="139"/>
        <v>52.832413388940338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2.0566638072900072</v>
      </c>
      <c r="C51" s="18">
        <f t="shared" si="104"/>
        <v>2.4246704653349762</v>
      </c>
      <c r="D51" s="18">
        <f t="shared" si="104"/>
        <v>2.5977818965939989</v>
      </c>
      <c r="E51" s="18">
        <f t="shared" si="104"/>
        <v>2.4711219830820537</v>
      </c>
      <c r="F51" s="18">
        <f t="shared" si="104"/>
        <v>2.7790856607693679</v>
      </c>
      <c r="H51" s="68">
        <f t="shared" si="105"/>
        <v>68.28939046602548</v>
      </c>
      <c r="I51" s="69">
        <f t="shared" si="106"/>
        <v>57.382967971983611</v>
      </c>
      <c r="J51" s="69">
        <f t="shared" si="107"/>
        <v>125.6723584380091</v>
      </c>
      <c r="L51" t="str">
        <f t="shared" si="140"/>
        <v>31 Science, engineering and technology associate professionals</v>
      </c>
      <c r="M51" s="18">
        <f t="shared" si="108"/>
        <v>1.9194747325993597</v>
      </c>
      <c r="N51" s="18">
        <f t="shared" si="108"/>
        <v>1.9745594814762315</v>
      </c>
      <c r="O51" s="18">
        <f t="shared" si="108"/>
        <v>2.1236034491288009</v>
      </c>
      <c r="P51" s="18">
        <f t="shared" si="108"/>
        <v>1.9829799610892409</v>
      </c>
      <c r="Q51" s="18">
        <f t="shared" si="108"/>
        <v>2.0938386429598945</v>
      </c>
      <c r="S51" s="68">
        <f t="shared" si="109"/>
        <v>56.520121669304203</v>
      </c>
      <c r="T51" s="69">
        <f t="shared" si="110"/>
        <v>52.520211991039503</v>
      </c>
      <c r="U51" s="69">
        <f t="shared" si="111"/>
        <v>109.04033366034369</v>
      </c>
      <c r="W51" t="str">
        <f t="shared" si="141"/>
        <v>31 Science, engineering and technology associate professionals</v>
      </c>
      <c r="X51" s="18">
        <f t="shared" si="112"/>
        <v>2.1472598663329978</v>
      </c>
      <c r="Y51" s="18">
        <f t="shared" si="112"/>
        <v>2.3522877347380433</v>
      </c>
      <c r="Z51" s="18">
        <f t="shared" si="112"/>
        <v>2.4488592461648437</v>
      </c>
      <c r="AA51" s="18">
        <f t="shared" si="112"/>
        <v>2.1957816791002851</v>
      </c>
      <c r="AB51" s="18">
        <f t="shared" si="112"/>
        <v>2.1127241268959471</v>
      </c>
      <c r="AD51" s="68">
        <f t="shared" si="113"/>
        <v>13.993326928181535</v>
      </c>
      <c r="AE51" s="69">
        <f t="shared" si="114"/>
        <v>45.774577060100732</v>
      </c>
      <c r="AF51" s="69">
        <f t="shared" si="115"/>
        <v>59.767903988282271</v>
      </c>
      <c r="AH51" t="str">
        <f t="shared" si="142"/>
        <v>31 Science, engineering and technology associate professionals</v>
      </c>
      <c r="AI51" s="18">
        <f t="shared" si="116"/>
        <v>1.2084347242942581</v>
      </c>
      <c r="AJ51" s="18">
        <f t="shared" si="116"/>
        <v>1.3730184300294479</v>
      </c>
      <c r="AK51" s="18">
        <f t="shared" si="116"/>
        <v>1.6089678749099969</v>
      </c>
      <c r="AL51" s="18">
        <f t="shared" si="116"/>
        <v>1.6739945376027996</v>
      </c>
      <c r="AM51" s="18">
        <f t="shared" si="116"/>
        <v>1.97653304223197</v>
      </c>
      <c r="AO51" s="68">
        <f t="shared" si="117"/>
        <v>43.086161727677116</v>
      </c>
      <c r="AP51" s="69">
        <f t="shared" si="118"/>
        <v>54.595229670134948</v>
      </c>
      <c r="AQ51" s="69">
        <f t="shared" si="119"/>
        <v>97.68139139781205</v>
      </c>
      <c r="AS51" t="str">
        <f t="shared" si="143"/>
        <v>31 Science, engineering and technology associate professionals</v>
      </c>
      <c r="AT51" s="18">
        <f t="shared" si="120"/>
        <v>3.5417272721465256</v>
      </c>
      <c r="AU51" s="18">
        <f t="shared" si="120"/>
        <v>3.5333620182647305</v>
      </c>
      <c r="AV51" s="18">
        <f t="shared" si="120"/>
        <v>3.8508388831661371</v>
      </c>
      <c r="AW51" s="18">
        <f t="shared" si="120"/>
        <v>3.1444568827309687</v>
      </c>
      <c r="AX51" s="18">
        <f t="shared" si="120"/>
        <v>2.8169355095830486</v>
      </c>
      <c r="AZ51" s="68">
        <f t="shared" si="121"/>
        <v>-9.0472327668492856</v>
      </c>
      <c r="BA51" s="69">
        <f t="shared" si="122"/>
        <v>33.394205345841669</v>
      </c>
      <c r="BB51" s="69">
        <f t="shared" si="123"/>
        <v>24.346972578992386</v>
      </c>
      <c r="BD51" t="str">
        <f t="shared" si="144"/>
        <v>31 Science, engineering and technology associate professionals</v>
      </c>
      <c r="BE51" s="18">
        <f t="shared" si="124"/>
        <v>1.6769687664439852</v>
      </c>
      <c r="BF51" s="18">
        <f t="shared" si="124"/>
        <v>1.8256428391733834</v>
      </c>
      <c r="BG51" s="18">
        <f t="shared" si="124"/>
        <v>1.9361023337168688</v>
      </c>
      <c r="BH51" s="18">
        <f t="shared" si="124"/>
        <v>1.6184044504046244</v>
      </c>
      <c r="BI51" s="18">
        <f t="shared" si="124"/>
        <v>1.4300669340240619</v>
      </c>
      <c r="BK51" s="68">
        <f t="shared" si="125"/>
        <v>-21.805393365440889</v>
      </c>
      <c r="BL51" s="69">
        <f t="shared" si="126"/>
        <v>30.004309895734334</v>
      </c>
      <c r="BM51" s="69">
        <f t="shared" si="127"/>
        <v>8.198916530293447</v>
      </c>
      <c r="BO51" t="str">
        <f t="shared" si="145"/>
        <v>31 Science, engineering and technology associate professionals</v>
      </c>
      <c r="BP51" s="18">
        <f t="shared" si="128"/>
        <v>1.1266361692351998</v>
      </c>
      <c r="BQ51" s="18">
        <f t="shared" si="128"/>
        <v>1.3266445280695298</v>
      </c>
      <c r="BR51" s="18">
        <f t="shared" si="128"/>
        <v>1.4487348725955185</v>
      </c>
      <c r="BS51" s="18">
        <f t="shared" si="128"/>
        <v>1.3400872240031436</v>
      </c>
      <c r="BT51" s="18">
        <f t="shared" si="128"/>
        <v>1.5404402538462874</v>
      </c>
      <c r="BV51" s="68">
        <f t="shared" si="129"/>
        <v>-18.744954710950211</v>
      </c>
      <c r="BW51" s="69">
        <f t="shared" si="130"/>
        <v>32.642590767967903</v>
      </c>
      <c r="BX51" s="69">
        <f t="shared" si="131"/>
        <v>13.897636057017687</v>
      </c>
      <c r="BZ51" t="str">
        <f t="shared" si="146"/>
        <v>31 Science, engineering and technology associate professionals</v>
      </c>
      <c r="CA51" s="18">
        <f t="shared" si="132"/>
        <v>1.2628747989219722</v>
      </c>
      <c r="CB51" s="18">
        <f t="shared" si="132"/>
        <v>1.7020010360261355</v>
      </c>
      <c r="CC51" s="18">
        <f t="shared" si="132"/>
        <v>1.9746349215059942</v>
      </c>
      <c r="CD51" s="18">
        <f t="shared" si="132"/>
        <v>1.8496563145307201</v>
      </c>
      <c r="CE51" s="18">
        <f t="shared" si="132"/>
        <v>2.338001327877957</v>
      </c>
      <c r="CG51" s="68">
        <f t="shared" si="133"/>
        <v>-34.872910634606988</v>
      </c>
      <c r="CH51" s="69">
        <f t="shared" si="134"/>
        <v>29.1977139698797</v>
      </c>
      <c r="CI51" s="69">
        <f t="shared" si="135"/>
        <v>-5.6751966647272916</v>
      </c>
      <c r="CK51" t="str">
        <f t="shared" si="147"/>
        <v>31 Science, engineering and technology associate professionals</v>
      </c>
      <c r="CL51" s="18">
        <f t="shared" si="136"/>
        <v>0.60953654987510508</v>
      </c>
      <c r="CM51" s="18">
        <f t="shared" si="136"/>
        <v>0.91869426374664631</v>
      </c>
      <c r="CN51" s="18">
        <f t="shared" si="136"/>
        <v>1.1972737543397414</v>
      </c>
      <c r="CO51" s="18">
        <f t="shared" si="136"/>
        <v>1.4755885150872943</v>
      </c>
      <c r="CP51" s="18">
        <f t="shared" si="136"/>
        <v>2.1524541265735211</v>
      </c>
      <c r="CR51" s="68">
        <f t="shared" si="137"/>
        <v>22.243196084766055</v>
      </c>
      <c r="CS51" s="69">
        <f t="shared" si="138"/>
        <v>46.703189779562429</v>
      </c>
      <c r="CT51" s="69">
        <f t="shared" si="139"/>
        <v>68.946385864328491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0.63615200708758834</v>
      </c>
      <c r="C52" s="18">
        <f t="shared" si="104"/>
        <v>0.77236740956722283</v>
      </c>
      <c r="D52" s="18">
        <f t="shared" si="104"/>
        <v>0.59077972780716925</v>
      </c>
      <c r="E52" s="18">
        <f t="shared" si="104"/>
        <v>0.91563563079642818</v>
      </c>
      <c r="F52" s="18">
        <f t="shared" si="104"/>
        <v>1.124213432104775</v>
      </c>
      <c r="H52" s="68">
        <f t="shared" si="105"/>
        <v>199.35097400826234</v>
      </c>
      <c r="I52" s="69">
        <f t="shared" si="106"/>
        <v>118.07606137478874</v>
      </c>
      <c r="J52" s="69">
        <f t="shared" si="107"/>
        <v>317.42703538305108</v>
      </c>
      <c r="L52" t="str">
        <f t="shared" si="140"/>
        <v>32 Health and social care associate professionals</v>
      </c>
      <c r="M52" s="18">
        <f t="shared" si="108"/>
        <v>1.9706569073231543</v>
      </c>
      <c r="N52" s="18">
        <f t="shared" si="108"/>
        <v>2.2621747226056583</v>
      </c>
      <c r="O52" s="18">
        <f t="shared" si="108"/>
        <v>2.0915466478388329</v>
      </c>
      <c r="P52" s="18">
        <f t="shared" si="108"/>
        <v>3.2906534559310154</v>
      </c>
      <c r="Q52" s="18">
        <f t="shared" si="108"/>
        <v>3.7614780475729415</v>
      </c>
      <c r="S52" s="68">
        <f t="shared" si="109"/>
        <v>185.49030504263172</v>
      </c>
      <c r="T52" s="69">
        <f t="shared" si="110"/>
        <v>108.36498840558382</v>
      </c>
      <c r="U52" s="69">
        <f t="shared" si="111"/>
        <v>293.85529344821555</v>
      </c>
      <c r="W52" t="str">
        <f t="shared" si="141"/>
        <v>32 Health and social care associate professionals</v>
      </c>
      <c r="X52" s="18">
        <f t="shared" si="112"/>
        <v>2.7844163022536152</v>
      </c>
      <c r="Y52" s="18">
        <f t="shared" si="112"/>
        <v>3.1406981552518825</v>
      </c>
      <c r="Z52" s="18">
        <f t="shared" si="112"/>
        <v>2.922466636855801</v>
      </c>
      <c r="AA52" s="18">
        <f t="shared" si="112"/>
        <v>4.8331308066817433</v>
      </c>
      <c r="AB52" s="18">
        <f t="shared" si="112"/>
        <v>5.617388369526167</v>
      </c>
      <c r="AD52" s="68">
        <f t="shared" si="113"/>
        <v>153.97171377140489</v>
      </c>
      <c r="AE52" s="69">
        <f t="shared" si="114"/>
        <v>128.14397064957723</v>
      </c>
      <c r="AF52" s="69">
        <f t="shared" si="115"/>
        <v>282.11568442098212</v>
      </c>
      <c r="AH52" t="str">
        <f t="shared" si="142"/>
        <v>32 Health and social care associate professionals</v>
      </c>
      <c r="AI52" s="18">
        <f t="shared" si="116"/>
        <v>6.0343518251674153</v>
      </c>
      <c r="AJ52" s="18">
        <f t="shared" si="116"/>
        <v>5.4136353682474612</v>
      </c>
      <c r="AK52" s="18">
        <f t="shared" si="116"/>
        <v>5.0755372632526115</v>
      </c>
      <c r="AL52" s="18">
        <f t="shared" si="116"/>
        <v>5.8760316417778844</v>
      </c>
      <c r="AM52" s="18">
        <f t="shared" si="116"/>
        <v>3.2944418846301975</v>
      </c>
      <c r="AO52" s="68">
        <f t="shared" si="117"/>
        <v>-24.396699000662935</v>
      </c>
      <c r="AP52" s="69">
        <f t="shared" si="118"/>
        <v>46.031917176914114</v>
      </c>
      <c r="AQ52" s="69">
        <f t="shared" si="119"/>
        <v>21.635218176251186</v>
      </c>
      <c r="AS52" t="str">
        <f t="shared" si="143"/>
        <v>32 Health and social care associate professionals</v>
      </c>
      <c r="AT52" s="18">
        <f t="shared" si="120"/>
        <v>1.4480041625546756</v>
      </c>
      <c r="AU52" s="18">
        <f t="shared" si="120"/>
        <v>1.6857946812869982</v>
      </c>
      <c r="AV52" s="18">
        <f t="shared" si="120"/>
        <v>1.6597790413317</v>
      </c>
      <c r="AW52" s="18">
        <f t="shared" si="120"/>
        <v>2.3671155385703764</v>
      </c>
      <c r="AX52" s="18">
        <f t="shared" si="120"/>
        <v>2.4866237617080298</v>
      </c>
      <c r="AZ52" s="68">
        <f t="shared" si="121"/>
        <v>86.274824978295229</v>
      </c>
      <c r="BA52" s="69">
        <f t="shared" si="122"/>
        <v>93.122263787198932</v>
      </c>
      <c r="BB52" s="69">
        <f t="shared" si="123"/>
        <v>179.39708876549417</v>
      </c>
      <c r="BD52" t="str">
        <f t="shared" si="144"/>
        <v>32 Health and social care associate professionals</v>
      </c>
      <c r="BE52" s="18">
        <f t="shared" si="124"/>
        <v>1.4545923188287655</v>
      </c>
      <c r="BF52" s="18">
        <f t="shared" si="124"/>
        <v>1.6503411320330379</v>
      </c>
      <c r="BG52" s="18">
        <f t="shared" si="124"/>
        <v>1.8278945287240218</v>
      </c>
      <c r="BH52" s="18">
        <f t="shared" si="124"/>
        <v>2.8880541942763087</v>
      </c>
      <c r="BI52" s="18">
        <f t="shared" si="124"/>
        <v>3.3431492298822243</v>
      </c>
      <c r="BK52" s="68">
        <f t="shared" si="125"/>
        <v>93.621407395647822</v>
      </c>
      <c r="BL52" s="69">
        <f t="shared" si="126"/>
        <v>95.193837818294895</v>
      </c>
      <c r="BM52" s="69">
        <f t="shared" si="127"/>
        <v>188.81524521394272</v>
      </c>
      <c r="BO52" t="str">
        <f t="shared" si="145"/>
        <v>32 Health and social care associate professionals</v>
      </c>
      <c r="BP52" s="18">
        <f t="shared" si="128"/>
        <v>1.2201657370323493</v>
      </c>
      <c r="BQ52" s="18">
        <f t="shared" si="128"/>
        <v>1.3563864786853654</v>
      </c>
      <c r="BR52" s="18">
        <f t="shared" si="128"/>
        <v>1.452856187924672</v>
      </c>
      <c r="BS52" s="18">
        <f t="shared" si="128"/>
        <v>2.1704488571358573</v>
      </c>
      <c r="BT52" s="18">
        <f t="shared" si="128"/>
        <v>2.1799410602184532</v>
      </c>
      <c r="BV52" s="68">
        <f t="shared" si="129"/>
        <v>14.661208868097381</v>
      </c>
      <c r="BW52" s="69">
        <f t="shared" si="130"/>
        <v>71.577769938628606</v>
      </c>
      <c r="BX52" s="69">
        <f t="shared" si="131"/>
        <v>86.238978806725981</v>
      </c>
      <c r="BZ52" t="str">
        <f t="shared" si="146"/>
        <v>32 Health and social care associate professionals</v>
      </c>
      <c r="CA52" s="18">
        <f t="shared" si="132"/>
        <v>0.73025568282018305</v>
      </c>
      <c r="CB52" s="18">
        <f t="shared" si="132"/>
        <v>0.65753184947287935</v>
      </c>
      <c r="CC52" s="18">
        <f t="shared" si="132"/>
        <v>0.66277065900580001</v>
      </c>
      <c r="CD52" s="18">
        <f t="shared" si="132"/>
        <v>1.1123526517935296</v>
      </c>
      <c r="CE52" s="18">
        <f t="shared" si="132"/>
        <v>1.2389627024161485</v>
      </c>
      <c r="CG52" s="68">
        <f t="shared" si="133"/>
        <v>2.824992812262737</v>
      </c>
      <c r="CH52" s="69">
        <f t="shared" si="134"/>
        <v>56.203410004175289</v>
      </c>
      <c r="CI52" s="69">
        <f t="shared" si="135"/>
        <v>59.028402816438032</v>
      </c>
      <c r="CK52" t="str">
        <f t="shared" si="147"/>
        <v>32 Health and social care associate professionals</v>
      </c>
      <c r="CL52" s="18">
        <f t="shared" si="136"/>
        <v>0.24780426228245639</v>
      </c>
      <c r="CM52" s="18">
        <f t="shared" si="136"/>
        <v>0.30499910508533479</v>
      </c>
      <c r="CN52" s="18">
        <f t="shared" si="136"/>
        <v>0.34820246136272376</v>
      </c>
      <c r="CO52" s="18">
        <f t="shared" si="136"/>
        <v>0.64786240872169309</v>
      </c>
      <c r="CP52" s="18">
        <f t="shared" si="136"/>
        <v>1.0241163464132568</v>
      </c>
      <c r="CR52" s="68">
        <f t="shared" si="137"/>
        <v>99.986976918071051</v>
      </c>
      <c r="CS52" s="69">
        <f t="shared" si="138"/>
        <v>79.820358116720897</v>
      </c>
      <c r="CT52" s="69">
        <f t="shared" si="139"/>
        <v>179.80733503479195</v>
      </c>
    </row>
    <row r="53" spans="1:98" x14ac:dyDescent="0.2">
      <c r="A53" t="str">
        <f t="shared" si="103"/>
        <v>33 Protective service occupations</v>
      </c>
      <c r="B53" s="18">
        <f t="shared" si="104"/>
        <v>0.25775773351005449</v>
      </c>
      <c r="C53" s="18">
        <f t="shared" si="104"/>
        <v>0.26308336571253593</v>
      </c>
      <c r="D53" s="18">
        <f t="shared" si="104"/>
        <v>0.2616742752849831</v>
      </c>
      <c r="E53" s="18">
        <f t="shared" si="104"/>
        <v>0.24904485010428132</v>
      </c>
      <c r="F53" s="18">
        <f t="shared" si="104"/>
        <v>0.29379839906055477</v>
      </c>
      <c r="H53" s="68">
        <f t="shared" si="105"/>
        <v>76.622441930665758</v>
      </c>
      <c r="I53" s="69">
        <f t="shared" si="106"/>
        <v>49.396015192242068</v>
      </c>
      <c r="J53" s="69">
        <f t="shared" si="107"/>
        <v>126.01845712290785</v>
      </c>
      <c r="L53" t="str">
        <f t="shared" si="140"/>
        <v>33 Protective service occupations</v>
      </c>
      <c r="M53" s="18">
        <f t="shared" si="108"/>
        <v>0.68717108055789433</v>
      </c>
      <c r="N53" s="18">
        <f t="shared" si="108"/>
        <v>0.61075628897133916</v>
      </c>
      <c r="O53" s="18">
        <f t="shared" si="108"/>
        <v>0.66031966961073851</v>
      </c>
      <c r="P53" s="18">
        <f t="shared" si="108"/>
        <v>0.57229742876144474</v>
      </c>
      <c r="Q53" s="18">
        <f t="shared" si="108"/>
        <v>0.64468503844813974</v>
      </c>
      <c r="S53" s="68">
        <f t="shared" si="109"/>
        <v>54.986455209943252</v>
      </c>
      <c r="T53" s="69">
        <f t="shared" si="110"/>
        <v>38.998494214117784</v>
      </c>
      <c r="U53" s="69">
        <f t="shared" si="111"/>
        <v>93.984949424061028</v>
      </c>
      <c r="W53" t="str">
        <f t="shared" si="141"/>
        <v>33 Protective service occupations</v>
      </c>
      <c r="X53" s="18">
        <f t="shared" si="112"/>
        <v>1.4661549173723325</v>
      </c>
      <c r="Y53" s="18">
        <f t="shared" si="112"/>
        <v>1.3968029597042999</v>
      </c>
      <c r="Z53" s="18">
        <f t="shared" si="112"/>
        <v>1.5081622599565674</v>
      </c>
      <c r="AA53" s="18">
        <f t="shared" si="112"/>
        <v>1.2765336237984226</v>
      </c>
      <c r="AB53" s="18">
        <f t="shared" si="112"/>
        <v>1.4552663463123969</v>
      </c>
      <c r="AD53" s="68">
        <f t="shared" si="113"/>
        <v>27.495506342155391</v>
      </c>
      <c r="AE53" s="69">
        <f t="shared" si="114"/>
        <v>41.34745579215825</v>
      </c>
      <c r="AF53" s="69">
        <f t="shared" si="115"/>
        <v>68.842962134313652</v>
      </c>
      <c r="AH53" t="str">
        <f t="shared" si="142"/>
        <v>33 Protective service occupations</v>
      </c>
      <c r="AI53" s="18">
        <f t="shared" si="116"/>
        <v>1.3011348978700461</v>
      </c>
      <c r="AJ53" s="18">
        <f t="shared" si="116"/>
        <v>1.2722988823303443</v>
      </c>
      <c r="AK53" s="18">
        <f t="shared" si="116"/>
        <v>1.4970026310185645</v>
      </c>
      <c r="AL53" s="18">
        <f t="shared" si="116"/>
        <v>1.3498051785477672</v>
      </c>
      <c r="AM53" s="18">
        <f t="shared" si="116"/>
        <v>1.5324456535798958</v>
      </c>
      <c r="AO53" s="68">
        <f t="shared" si="117"/>
        <v>19.234914878635241</v>
      </c>
      <c r="AP53" s="69">
        <f t="shared" si="118"/>
        <v>35.925512821832307</v>
      </c>
      <c r="AQ53" s="69">
        <f t="shared" si="119"/>
        <v>55.160427700467551</v>
      </c>
      <c r="AS53" t="str">
        <f t="shared" si="143"/>
        <v>33 Protective service occupations</v>
      </c>
      <c r="AT53" s="18">
        <f t="shared" si="120"/>
        <v>1.2433280134180598</v>
      </c>
      <c r="AU53" s="18">
        <f t="shared" si="120"/>
        <v>1.010731856133297</v>
      </c>
      <c r="AV53" s="18">
        <f t="shared" si="120"/>
        <v>1.0528720477110243</v>
      </c>
      <c r="AW53" s="18">
        <f t="shared" si="120"/>
        <v>0.75804907044664271</v>
      </c>
      <c r="AX53" s="18">
        <f t="shared" si="120"/>
        <v>0.68681485505403683</v>
      </c>
      <c r="AZ53" s="68">
        <f t="shared" si="121"/>
        <v>-18.892980023120671</v>
      </c>
      <c r="BA53" s="69">
        <f t="shared" si="122"/>
        <v>26.630754756483295</v>
      </c>
      <c r="BB53" s="69">
        <f t="shared" si="123"/>
        <v>7.7377747333626239</v>
      </c>
      <c r="BD53" t="str">
        <f t="shared" si="144"/>
        <v>33 Protective service occupations</v>
      </c>
      <c r="BE53" s="18">
        <f t="shared" si="124"/>
        <v>1.4400046872822985</v>
      </c>
      <c r="BF53" s="18">
        <f t="shared" si="124"/>
        <v>1.2797252736771569</v>
      </c>
      <c r="BG53" s="18">
        <f t="shared" si="124"/>
        <v>1.2530698636308042</v>
      </c>
      <c r="BH53" s="18">
        <f t="shared" si="124"/>
        <v>1.1453312889568059</v>
      </c>
      <c r="BI53" s="18">
        <f t="shared" si="124"/>
        <v>1.0844044826882744</v>
      </c>
      <c r="BK53" s="68">
        <f t="shared" si="125"/>
        <v>-8.3853848599090473</v>
      </c>
      <c r="BL53" s="69">
        <f t="shared" si="126"/>
        <v>23.755374456610181</v>
      </c>
      <c r="BM53" s="69">
        <f t="shared" si="127"/>
        <v>15.369989596701133</v>
      </c>
      <c r="BO53" t="str">
        <f t="shared" si="145"/>
        <v>33 Protective service occupations</v>
      </c>
      <c r="BP53" s="18">
        <f t="shared" si="128"/>
        <v>1.3872066392143685</v>
      </c>
      <c r="BQ53" s="18">
        <f t="shared" si="128"/>
        <v>1.3584859821325557</v>
      </c>
      <c r="BR53" s="18">
        <f t="shared" si="128"/>
        <v>1.3639649778354195</v>
      </c>
      <c r="BS53" s="18">
        <f t="shared" si="128"/>
        <v>1.1551756005313905</v>
      </c>
      <c r="BT53" s="18">
        <f t="shared" si="128"/>
        <v>1.0856216140926733</v>
      </c>
      <c r="BV53" s="68">
        <f t="shared" si="129"/>
        <v>-39.176745540230584</v>
      </c>
      <c r="BW53" s="69">
        <f t="shared" si="130"/>
        <v>20.810954210539702</v>
      </c>
      <c r="BX53" s="69">
        <f t="shared" si="131"/>
        <v>-18.365791329690882</v>
      </c>
      <c r="BZ53" t="str">
        <f t="shared" si="146"/>
        <v>33 Protective service occupations</v>
      </c>
      <c r="CA53" s="18">
        <f t="shared" si="132"/>
        <v>1.0699483442233542</v>
      </c>
      <c r="CB53" s="18">
        <f t="shared" si="132"/>
        <v>1.0499677343795668</v>
      </c>
      <c r="CC53" s="18">
        <f t="shared" si="132"/>
        <v>1.1198052265833194</v>
      </c>
      <c r="CD53" s="18">
        <f t="shared" si="132"/>
        <v>0.98439273190698773</v>
      </c>
      <c r="CE53" s="18">
        <f t="shared" si="132"/>
        <v>1.126284846757122</v>
      </c>
      <c r="CG53" s="68">
        <f t="shared" si="133"/>
        <v>-44.676521359568987</v>
      </c>
      <c r="CH53" s="69">
        <f t="shared" si="134"/>
        <v>23.554792903968579</v>
      </c>
      <c r="CI53" s="69">
        <f t="shared" si="135"/>
        <v>-21.121728455600405</v>
      </c>
      <c r="CK53" t="str">
        <f t="shared" si="147"/>
        <v>33 Protective service occupations</v>
      </c>
      <c r="CL53" s="18">
        <f t="shared" si="136"/>
        <v>0.56741394226428854</v>
      </c>
      <c r="CM53" s="18">
        <f t="shared" si="136"/>
        <v>0.52413467511174794</v>
      </c>
      <c r="CN53" s="18">
        <f t="shared" si="136"/>
        <v>0.54425310430074414</v>
      </c>
      <c r="CO53" s="18">
        <f t="shared" si="136"/>
        <v>0.49170784504449611</v>
      </c>
      <c r="CP53" s="18">
        <f t="shared" si="136"/>
        <v>0.22422007833989119</v>
      </c>
      <c r="CR53" s="68">
        <f t="shared" si="137"/>
        <v>-71.987114950657698</v>
      </c>
      <c r="CS53" s="69">
        <f t="shared" si="138"/>
        <v>14.71542059194535</v>
      </c>
      <c r="CT53" s="69">
        <f t="shared" si="139"/>
        <v>-57.271694358712352</v>
      </c>
    </row>
    <row r="54" spans="1:98" x14ac:dyDescent="0.2">
      <c r="A54" t="str">
        <f t="shared" si="103"/>
        <v>34 Culture, media and sports occupations</v>
      </c>
      <c r="B54" s="18">
        <f t="shared" si="104"/>
        <v>1.1359594083058824</v>
      </c>
      <c r="C54" s="18">
        <f t="shared" si="104"/>
        <v>1.1763289529207008</v>
      </c>
      <c r="D54" s="18">
        <f t="shared" si="104"/>
        <v>1.2845616452870821</v>
      </c>
      <c r="E54" s="18">
        <f t="shared" si="104"/>
        <v>1.1259562576285962</v>
      </c>
      <c r="F54" s="18">
        <f t="shared" si="104"/>
        <v>1.1064944480533829</v>
      </c>
      <c r="H54" s="68">
        <f t="shared" si="105"/>
        <v>35.503894859828769</v>
      </c>
      <c r="I54" s="69">
        <f t="shared" si="106"/>
        <v>53.472601766971664</v>
      </c>
      <c r="J54" s="69">
        <f t="shared" si="107"/>
        <v>88.976496626800412</v>
      </c>
      <c r="L54" t="str">
        <f t="shared" si="140"/>
        <v>34 Culture, media and sports occupations</v>
      </c>
      <c r="M54" s="18">
        <f t="shared" si="108"/>
        <v>2.7935222871470282</v>
      </c>
      <c r="N54" s="18">
        <f t="shared" si="108"/>
        <v>2.6508108708287659</v>
      </c>
      <c r="O54" s="18">
        <f t="shared" si="108"/>
        <v>2.6377001698268212</v>
      </c>
      <c r="P54" s="18">
        <f t="shared" si="108"/>
        <v>2.1470598161629812</v>
      </c>
      <c r="Q54" s="18">
        <f t="shared" si="108"/>
        <v>2.0691357054085731</v>
      </c>
      <c r="S54" s="68">
        <f t="shared" si="109"/>
        <v>24.527117662572355</v>
      </c>
      <c r="T54" s="69">
        <f t="shared" si="110"/>
        <v>49.284180539471841</v>
      </c>
      <c r="U54" s="69">
        <f t="shared" si="111"/>
        <v>73.811298202044199</v>
      </c>
      <c r="W54" t="str">
        <f t="shared" si="141"/>
        <v>34 Culture, media and sports occupations</v>
      </c>
      <c r="X54" s="18">
        <f t="shared" si="112"/>
        <v>3.1449605724640324</v>
      </c>
      <c r="Y54" s="18">
        <f t="shared" si="112"/>
        <v>2.5729015640100306</v>
      </c>
      <c r="Z54" s="18">
        <f t="shared" si="112"/>
        <v>2.633446196061163</v>
      </c>
      <c r="AA54" s="18">
        <f t="shared" si="112"/>
        <v>2.0949008189918032</v>
      </c>
      <c r="AB54" s="18">
        <f t="shared" si="112"/>
        <v>1.8574220037523785</v>
      </c>
      <c r="AD54" s="68">
        <f t="shared" si="113"/>
        <v>-6.8062908746740423</v>
      </c>
      <c r="AE54" s="69">
        <f t="shared" si="114"/>
        <v>44.537007690765243</v>
      </c>
      <c r="AF54" s="69">
        <f t="shared" si="115"/>
        <v>37.730716816091196</v>
      </c>
      <c r="AH54" t="str">
        <f t="shared" si="142"/>
        <v>34 Culture, media and sports occupations</v>
      </c>
      <c r="AI54" s="18">
        <f t="shared" si="116"/>
        <v>1.1390533943896215</v>
      </c>
      <c r="AJ54" s="18">
        <f t="shared" si="116"/>
        <v>1.0757196622384608</v>
      </c>
      <c r="AK54" s="18">
        <f t="shared" si="116"/>
        <v>1.2658740684259406</v>
      </c>
      <c r="AL54" s="18">
        <f t="shared" si="116"/>
        <v>1.0790447430111203</v>
      </c>
      <c r="AM54" s="18">
        <f t="shared" si="116"/>
        <v>1.2046555468131821</v>
      </c>
      <c r="AO54" s="68">
        <f t="shared" si="117"/>
        <v>10.844285734924791</v>
      </c>
      <c r="AP54" s="69">
        <f t="shared" si="118"/>
        <v>45.664347660117286</v>
      </c>
      <c r="AQ54" s="69">
        <f t="shared" si="119"/>
        <v>56.508633395042075</v>
      </c>
      <c r="AS54" t="str">
        <f t="shared" si="143"/>
        <v>34 Culture, media and sports occupations</v>
      </c>
      <c r="AT54" s="18">
        <f t="shared" si="120"/>
        <v>1.7183040398305989</v>
      </c>
      <c r="AU54" s="18">
        <f t="shared" si="120"/>
        <v>1.4999851626386382</v>
      </c>
      <c r="AV54" s="18">
        <f t="shared" si="120"/>
        <v>1.4975975968688704</v>
      </c>
      <c r="AW54" s="18">
        <f t="shared" si="120"/>
        <v>1.1755512848622576</v>
      </c>
      <c r="AX54" s="18">
        <f t="shared" si="120"/>
        <v>1.0201251081188467</v>
      </c>
      <c r="AZ54" s="68">
        <f t="shared" si="121"/>
        <v>-15.305996345710657</v>
      </c>
      <c r="BA54" s="69">
        <f t="shared" si="122"/>
        <v>40.596975721931869</v>
      </c>
      <c r="BB54" s="69">
        <f t="shared" si="123"/>
        <v>25.290979376221213</v>
      </c>
      <c r="BD54" t="str">
        <f t="shared" si="144"/>
        <v>34 Culture, media and sports occupations</v>
      </c>
      <c r="BE54" s="18">
        <f t="shared" si="124"/>
        <v>1.1518797173515321</v>
      </c>
      <c r="BF54" s="18">
        <f t="shared" si="124"/>
        <v>1.0269075706629702</v>
      </c>
      <c r="BG54" s="18">
        <f t="shared" si="124"/>
        <v>1.0138997085125889</v>
      </c>
      <c r="BH54" s="18">
        <f t="shared" si="124"/>
        <v>0.78619631345592222</v>
      </c>
      <c r="BI54" s="18">
        <f t="shared" si="124"/>
        <v>0.77680025532144814</v>
      </c>
      <c r="BK54" s="68">
        <f t="shared" si="125"/>
        <v>-18.892109885971145</v>
      </c>
      <c r="BL54" s="69">
        <f t="shared" si="126"/>
        <v>31.224296221892207</v>
      </c>
      <c r="BM54" s="69">
        <f t="shared" si="127"/>
        <v>12.332186335921058</v>
      </c>
      <c r="BO54" t="str">
        <f t="shared" si="145"/>
        <v>34 Culture, media and sports occupations</v>
      </c>
      <c r="BP54" s="18">
        <f t="shared" si="128"/>
        <v>0.61302053850280869</v>
      </c>
      <c r="BQ54" s="18">
        <f t="shared" si="128"/>
        <v>0.51137054714813523</v>
      </c>
      <c r="BR54" s="18">
        <f t="shared" si="128"/>
        <v>0.51172489590900139</v>
      </c>
      <c r="BS54" s="18">
        <f t="shared" si="128"/>
        <v>0.36266671200621353</v>
      </c>
      <c r="BT54" s="18">
        <f t="shared" si="128"/>
        <v>0.26912742775837056</v>
      </c>
      <c r="BV54" s="68">
        <f t="shared" si="129"/>
        <v>-59.810203580451784</v>
      </c>
      <c r="BW54" s="69">
        <f t="shared" si="130"/>
        <v>23.601503723192778</v>
      </c>
      <c r="BX54" s="69">
        <f t="shared" si="131"/>
        <v>-36.208699857258999</v>
      </c>
      <c r="BZ54" t="str">
        <f t="shared" si="146"/>
        <v>34 Culture, media and sports occupations</v>
      </c>
      <c r="CA54" s="18">
        <f t="shared" si="132"/>
        <v>0.70139258787704961</v>
      </c>
      <c r="CB54" s="18">
        <f t="shared" si="132"/>
        <v>0.66993975761235269</v>
      </c>
      <c r="CC54" s="18">
        <f t="shared" si="132"/>
        <v>0.69298824808944237</v>
      </c>
      <c r="CD54" s="18">
        <f t="shared" si="132"/>
        <v>0.5809762749316244</v>
      </c>
      <c r="CE54" s="18">
        <f t="shared" si="132"/>
        <v>0.56902192704561472</v>
      </c>
      <c r="CG54" s="68">
        <f t="shared" si="133"/>
        <v>-54.834495946548046</v>
      </c>
      <c r="CH54" s="69">
        <f t="shared" si="134"/>
        <v>24.717154805378069</v>
      </c>
      <c r="CI54" s="69">
        <f t="shared" si="135"/>
        <v>-30.11734114116998</v>
      </c>
      <c r="CK54" t="str">
        <f t="shared" si="147"/>
        <v>34 Culture, media and sports occupations</v>
      </c>
      <c r="CL54" s="18">
        <f t="shared" si="136"/>
        <v>0.58248527695206798</v>
      </c>
      <c r="CM54" s="18">
        <f t="shared" si="136"/>
        <v>0.73648962660876194</v>
      </c>
      <c r="CN54" s="18">
        <f t="shared" si="136"/>
        <v>0.82100164017269939</v>
      </c>
      <c r="CO54" s="18">
        <f t="shared" si="136"/>
        <v>0.88728013957088647</v>
      </c>
      <c r="CP54" s="18">
        <f t="shared" si="136"/>
        <v>1.0479033694678259</v>
      </c>
      <c r="CR54" s="68">
        <f t="shared" si="137"/>
        <v>-13.211643136161975</v>
      </c>
      <c r="CS54" s="69">
        <f t="shared" si="138"/>
        <v>34.94991090541766</v>
      </c>
      <c r="CT54" s="69">
        <f t="shared" si="139"/>
        <v>21.738267769255685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5.0669819102993268</v>
      </c>
      <c r="C55" s="18">
        <f t="shared" si="148"/>
        <v>4.8079331536727929</v>
      </c>
      <c r="D55" s="18">
        <f t="shared" si="148"/>
        <v>4.8451397654900541</v>
      </c>
      <c r="E55" s="18">
        <f t="shared" si="148"/>
        <v>4.8958030392003504</v>
      </c>
      <c r="F55" s="18">
        <f t="shared" si="148"/>
        <v>5.1569384236931279</v>
      </c>
      <c r="H55" s="68">
        <f t="shared" si="105"/>
        <v>67.433797073408215</v>
      </c>
      <c r="I55" s="69">
        <f t="shared" si="106"/>
        <v>60.784632779139947</v>
      </c>
      <c r="J55" s="69">
        <f t="shared" si="107"/>
        <v>128.21842985254816</v>
      </c>
      <c r="L55" t="str">
        <f t="shared" si="140"/>
        <v>35 Business and public service associate professionals</v>
      </c>
      <c r="M55" s="18">
        <f t="shared" ref="M55:Q64" si="149">M18/M$35*100</f>
        <v>7.3795787387215785</v>
      </c>
      <c r="N55" s="18">
        <f t="shared" si="149"/>
        <v>7.4348057272130941</v>
      </c>
      <c r="O55" s="18">
        <f t="shared" si="149"/>
        <v>7.5322742503640194</v>
      </c>
      <c r="P55" s="18">
        <f t="shared" si="149"/>
        <v>7.5401410379415097</v>
      </c>
      <c r="Q55" s="18">
        <f t="shared" si="149"/>
        <v>7.5060164221419745</v>
      </c>
      <c r="S55" s="68">
        <f t="shared" si="109"/>
        <v>58.191729475907927</v>
      </c>
      <c r="T55" s="69">
        <f t="shared" si="110"/>
        <v>59.397638831527559</v>
      </c>
      <c r="U55" s="69">
        <f t="shared" si="111"/>
        <v>117.58936830743549</v>
      </c>
      <c r="W55" t="str">
        <f t="shared" si="141"/>
        <v>35 Business and public service associate professionals</v>
      </c>
      <c r="X55" s="18">
        <f t="shared" ref="X55:AB64" si="150">X18/X$35*100</f>
        <v>8.0564878142312022</v>
      </c>
      <c r="Y55" s="18">
        <f t="shared" si="150"/>
        <v>7.7139963954774471</v>
      </c>
      <c r="Z55" s="18">
        <f t="shared" si="150"/>
        <v>7.8088184423575679</v>
      </c>
      <c r="AA55" s="18">
        <f t="shared" si="150"/>
        <v>7.4549541417305392</v>
      </c>
      <c r="AB55" s="18">
        <f t="shared" si="150"/>
        <v>6.9224578669529579</v>
      </c>
      <c r="AD55" s="68">
        <f t="shared" si="113"/>
        <v>17.131972373290033</v>
      </c>
      <c r="AE55" s="69">
        <f t="shared" si="114"/>
        <v>55.554702793241681</v>
      </c>
      <c r="AF55" s="69">
        <f t="shared" si="115"/>
        <v>72.686675166531714</v>
      </c>
      <c r="AH55" t="str">
        <f t="shared" si="142"/>
        <v>35 Business and public service associate professionals</v>
      </c>
      <c r="AI55" s="18">
        <f t="shared" ref="AI55:AM64" si="151">AI18/AI$35*100</f>
        <v>7.0629886918063285</v>
      </c>
      <c r="AJ55" s="18">
        <f t="shared" si="151"/>
        <v>7.0819613029837454</v>
      </c>
      <c r="AK55" s="18">
        <f t="shared" si="151"/>
        <v>7.8630644225123918</v>
      </c>
      <c r="AL55" s="18">
        <f t="shared" si="151"/>
        <v>8.1368457386471853</v>
      </c>
      <c r="AM55" s="18">
        <f t="shared" si="151"/>
        <v>8.5373469055584135</v>
      </c>
      <c r="AO55" s="68">
        <f t="shared" si="117"/>
        <v>26.465487618238015</v>
      </c>
      <c r="AP55" s="69">
        <f t="shared" si="118"/>
        <v>54.66294216482607</v>
      </c>
      <c r="AQ55" s="69">
        <f t="shared" si="119"/>
        <v>81.128429783064078</v>
      </c>
      <c r="AS55" t="str">
        <f t="shared" si="143"/>
        <v>35 Business and public service associate professionals</v>
      </c>
      <c r="AT55" s="18">
        <f t="shared" ref="AT55:AX64" si="152">AT18/AT$35*100</f>
        <v>6.9680312369922959</v>
      </c>
      <c r="AU55" s="18">
        <f t="shared" si="152"/>
        <v>6.5356037469766717</v>
      </c>
      <c r="AV55" s="18">
        <f t="shared" si="152"/>
        <v>6.7840425277614482</v>
      </c>
      <c r="AW55" s="18">
        <f t="shared" si="152"/>
        <v>6.5900293472829867</v>
      </c>
      <c r="AX55" s="18">
        <f t="shared" si="152"/>
        <v>6.4731629264895671</v>
      </c>
      <c r="AZ55" s="68">
        <f t="shared" si="121"/>
        <v>18.637595857848911</v>
      </c>
      <c r="BA55" s="69">
        <f t="shared" si="122"/>
        <v>50.734091959575892</v>
      </c>
      <c r="BB55" s="69">
        <f t="shared" si="123"/>
        <v>69.3716878174248</v>
      </c>
      <c r="BD55" t="str">
        <f t="shared" si="144"/>
        <v>35 Business and public service associate professionals</v>
      </c>
      <c r="BE55" s="18">
        <f t="shared" ref="BE55:BI64" si="153">BE18/BE$35*100</f>
        <v>5.1342874652818473</v>
      </c>
      <c r="BF55" s="18">
        <f t="shared" si="153"/>
        <v>5.0899445178920883</v>
      </c>
      <c r="BG55" s="18">
        <f t="shared" si="153"/>
        <v>5.4503285206175551</v>
      </c>
      <c r="BH55" s="18">
        <f t="shared" si="153"/>
        <v>5.1348686936090768</v>
      </c>
      <c r="BI55" s="18">
        <f t="shared" si="153"/>
        <v>4.8936145538694369</v>
      </c>
      <c r="BK55" s="68">
        <f t="shared" si="125"/>
        <v>-4.9491901610697049</v>
      </c>
      <c r="BL55" s="69">
        <f t="shared" si="126"/>
        <v>40.319328577432792</v>
      </c>
      <c r="BM55" s="69">
        <f t="shared" si="127"/>
        <v>35.370138416363091</v>
      </c>
      <c r="BO55" t="str">
        <f t="shared" si="145"/>
        <v>35 Business and public service associate professionals</v>
      </c>
      <c r="BP55" s="18">
        <f t="shared" ref="BP55:BT64" si="154">BP18/BP$35*100</f>
        <v>4.1021003818691479</v>
      </c>
      <c r="BQ55" s="18">
        <f t="shared" si="154"/>
        <v>4.1400022313099534</v>
      </c>
      <c r="BR55" s="18">
        <f t="shared" si="154"/>
        <v>4.4572001117634814</v>
      </c>
      <c r="BS55" s="18">
        <f t="shared" si="154"/>
        <v>4.1752540346824976</v>
      </c>
      <c r="BT55" s="18">
        <f t="shared" si="154"/>
        <v>4.0284984632738272</v>
      </c>
      <c r="BV55" s="68">
        <f t="shared" si="129"/>
        <v>-30.932225621641589</v>
      </c>
      <c r="BW55" s="69">
        <f t="shared" si="130"/>
        <v>33.150185388724651</v>
      </c>
      <c r="BX55" s="69">
        <f t="shared" si="131"/>
        <v>2.2179597670830629</v>
      </c>
      <c r="BZ55" t="str">
        <f t="shared" si="146"/>
        <v>35 Business and public service associate professionals</v>
      </c>
      <c r="CA55" s="18">
        <f t="shared" ref="CA55:CE64" si="155">CA18/CA$35*100</f>
        <v>3.8383239393570014</v>
      </c>
      <c r="CB55" s="18">
        <f t="shared" si="155"/>
        <v>4.0729611436747586</v>
      </c>
      <c r="CC55" s="18">
        <f t="shared" si="155"/>
        <v>4.2183050002676925</v>
      </c>
      <c r="CD55" s="18">
        <f t="shared" si="155"/>
        <v>4.0895139576772372</v>
      </c>
      <c r="CE55" s="18">
        <f t="shared" si="155"/>
        <v>4.2050923204554769</v>
      </c>
      <c r="CG55" s="68">
        <f t="shared" si="133"/>
        <v>-45.167091061318203</v>
      </c>
      <c r="CH55" s="69">
        <f t="shared" si="134"/>
        <v>28.400048574815422</v>
      </c>
      <c r="CI55" s="69">
        <f t="shared" si="135"/>
        <v>-16.767042486502781</v>
      </c>
      <c r="CK55" t="str">
        <f t="shared" si="147"/>
        <v>35 Business and public service associate professionals</v>
      </c>
      <c r="CL55" s="18">
        <f t="shared" ref="CL55:CP64" si="156">CL18/CL$35*100</f>
        <v>2.0736199855133668</v>
      </c>
      <c r="CM55" s="18">
        <f t="shared" si="156"/>
        <v>2.6559872941700715</v>
      </c>
      <c r="CN55" s="18">
        <f t="shared" si="156"/>
        <v>2.7711811814303218</v>
      </c>
      <c r="CO55" s="18">
        <f t="shared" si="156"/>
        <v>2.7097879812049737</v>
      </c>
      <c r="CP55" s="18">
        <f t="shared" si="156"/>
        <v>3.2928169945594887</v>
      </c>
      <c r="CR55" s="68">
        <f t="shared" si="137"/>
        <v>-19.204545671735566</v>
      </c>
      <c r="CS55" s="69">
        <f t="shared" si="138"/>
        <v>30.204070263715554</v>
      </c>
      <c r="CT55" s="69">
        <f t="shared" si="139"/>
        <v>10.999524591979984</v>
      </c>
    </row>
    <row r="56" spans="1:98" x14ac:dyDescent="0.2">
      <c r="A56" t="str">
        <f t="shared" si="103"/>
        <v>41 Administrative occupations</v>
      </c>
      <c r="B56" s="18">
        <f t="shared" si="148"/>
        <v>3.2847704456525926</v>
      </c>
      <c r="C56" s="18">
        <f t="shared" si="148"/>
        <v>3.2438431356516464</v>
      </c>
      <c r="D56" s="18">
        <f t="shared" si="148"/>
        <v>3.0556336315935706</v>
      </c>
      <c r="E56" s="18">
        <f t="shared" si="148"/>
        <v>3.2999586434570016</v>
      </c>
      <c r="F56" s="18">
        <f t="shared" si="148"/>
        <v>3.6236889783042465</v>
      </c>
      <c r="H56" s="68">
        <f t="shared" si="105"/>
        <v>86.555098912733996</v>
      </c>
      <c r="I56" s="69">
        <f t="shared" si="106"/>
        <v>70.529256395549439</v>
      </c>
      <c r="J56" s="69">
        <f t="shared" si="107"/>
        <v>157.08435530828345</v>
      </c>
      <c r="L56" t="str">
        <f t="shared" si="140"/>
        <v>41 Administrative occupations</v>
      </c>
      <c r="M56" s="18">
        <f t="shared" si="149"/>
        <v>5.4284377895837581</v>
      </c>
      <c r="N56" s="18">
        <f t="shared" si="149"/>
        <v>5.6075773821033685</v>
      </c>
      <c r="O56" s="18">
        <f t="shared" si="149"/>
        <v>5.4412533762871655</v>
      </c>
      <c r="P56" s="18">
        <f t="shared" si="149"/>
        <v>5.998929348994527</v>
      </c>
      <c r="Q56" s="18">
        <f t="shared" si="149"/>
        <v>6.3692455982623599</v>
      </c>
      <c r="S56" s="68">
        <f t="shared" si="109"/>
        <v>85.818707166941124</v>
      </c>
      <c r="T56" s="69">
        <f t="shared" si="110"/>
        <v>71.812693182046416</v>
      </c>
      <c r="U56" s="69">
        <f t="shared" si="111"/>
        <v>157.63140034898754</v>
      </c>
      <c r="W56" t="str">
        <f t="shared" si="141"/>
        <v>41 Administrative occupations</v>
      </c>
      <c r="X56" s="18">
        <f t="shared" si="150"/>
        <v>8.5796914909643061</v>
      </c>
      <c r="Y56" s="18">
        <f t="shared" si="150"/>
        <v>8.5805730917754914</v>
      </c>
      <c r="Z56" s="18">
        <f t="shared" si="150"/>
        <v>8.3162285810222958</v>
      </c>
      <c r="AA56" s="18">
        <f t="shared" si="150"/>
        <v>9.0869999082341959</v>
      </c>
      <c r="AB56" s="18">
        <f t="shared" si="150"/>
        <v>9.2391645608546344</v>
      </c>
      <c r="AD56" s="68">
        <f t="shared" si="113"/>
        <v>46.793472898128961</v>
      </c>
      <c r="AE56" s="69">
        <f t="shared" si="114"/>
        <v>73.155341955779988</v>
      </c>
      <c r="AF56" s="69">
        <f t="shared" si="115"/>
        <v>119.94881485390896</v>
      </c>
      <c r="AH56" t="str">
        <f t="shared" si="142"/>
        <v>41 Administrative occupations</v>
      </c>
      <c r="AI56" s="18">
        <f t="shared" si="151"/>
        <v>10.270735214478432</v>
      </c>
      <c r="AJ56" s="18">
        <f t="shared" si="151"/>
        <v>11.548752125027857</v>
      </c>
      <c r="AK56" s="18">
        <f t="shared" si="151"/>
        <v>11.440842553639431</v>
      </c>
      <c r="AL56" s="18">
        <f t="shared" si="151"/>
        <v>13.012194825340085</v>
      </c>
      <c r="AM56" s="18">
        <f t="shared" si="151"/>
        <v>13.903624244737282</v>
      </c>
      <c r="AO56" s="68">
        <f t="shared" si="117"/>
        <v>41.550347893894639</v>
      </c>
      <c r="AP56" s="69">
        <f t="shared" si="118"/>
        <v>74.441322521649965</v>
      </c>
      <c r="AQ56" s="69">
        <f t="shared" si="119"/>
        <v>115.99167041554462</v>
      </c>
      <c r="AS56" t="str">
        <f t="shared" si="143"/>
        <v>41 Administrative occupations</v>
      </c>
      <c r="AT56" s="18">
        <f t="shared" si="152"/>
        <v>10.43315628612622</v>
      </c>
      <c r="AU56" s="18">
        <f t="shared" si="152"/>
        <v>10.853573473506874</v>
      </c>
      <c r="AV56" s="18">
        <f t="shared" si="152"/>
        <v>10.26198294716766</v>
      </c>
      <c r="AW56" s="18">
        <f t="shared" si="152"/>
        <v>10.820178565656425</v>
      </c>
      <c r="AX56" s="18">
        <f t="shared" si="152"/>
        <v>10.991666480572299</v>
      </c>
      <c r="AZ56" s="68">
        <f t="shared" si="121"/>
        <v>33.176198682124451</v>
      </c>
      <c r="BA56" s="69">
        <f t="shared" si="122"/>
        <v>67.757030149358627</v>
      </c>
      <c r="BB56" s="69">
        <f t="shared" si="123"/>
        <v>100.93322883148308</v>
      </c>
      <c r="BD56" t="str">
        <f t="shared" si="144"/>
        <v>41 Administrative occupations</v>
      </c>
      <c r="BE56" s="18">
        <f t="shared" si="153"/>
        <v>8.3611568321463565</v>
      </c>
      <c r="BF56" s="18">
        <f t="shared" si="153"/>
        <v>7.7776091836855921</v>
      </c>
      <c r="BG56" s="18">
        <f t="shared" si="153"/>
        <v>8.6617930289168736</v>
      </c>
      <c r="BH56" s="18">
        <f t="shared" si="153"/>
        <v>8.4420641890172856</v>
      </c>
      <c r="BI56" s="18">
        <f t="shared" si="153"/>
        <v>7.5235862702342171</v>
      </c>
      <c r="BK56" s="68">
        <f t="shared" si="125"/>
        <v>-8.04701209058023</v>
      </c>
      <c r="BL56" s="69">
        <f t="shared" si="126"/>
        <v>46.259476902709942</v>
      </c>
      <c r="BM56" s="69">
        <f t="shared" si="127"/>
        <v>38.212464812129717</v>
      </c>
      <c r="BO56" t="str">
        <f t="shared" si="145"/>
        <v>41 Administrative occupations</v>
      </c>
      <c r="BP56" s="18">
        <f t="shared" si="154"/>
        <v>10.238746820204618</v>
      </c>
      <c r="BQ56" s="18">
        <f t="shared" si="154"/>
        <v>9.3796664462318926</v>
      </c>
      <c r="BR56" s="18">
        <f t="shared" si="154"/>
        <v>10.308831583566899</v>
      </c>
      <c r="BS56" s="18">
        <f t="shared" si="154"/>
        <v>9.8554932609301034</v>
      </c>
      <c r="BT56" s="18">
        <f t="shared" si="154"/>
        <v>8.2904293345107245</v>
      </c>
      <c r="BV56" s="68">
        <f t="shared" si="129"/>
        <v>-38.544328365733598</v>
      </c>
      <c r="BW56" s="69">
        <f t="shared" si="130"/>
        <v>37.506476669249118</v>
      </c>
      <c r="BX56" s="69">
        <f t="shared" si="131"/>
        <v>-1.0378516964844871</v>
      </c>
      <c r="BZ56" t="str">
        <f t="shared" si="146"/>
        <v>41 Administrative occupations</v>
      </c>
      <c r="CA56" s="18">
        <f t="shared" si="155"/>
        <v>8.2899566188886187</v>
      </c>
      <c r="CB56" s="18">
        <f t="shared" si="155"/>
        <v>7.1529127275336268</v>
      </c>
      <c r="CC56" s="18">
        <f t="shared" si="155"/>
        <v>7.3722611442586299</v>
      </c>
      <c r="CD56" s="18">
        <f t="shared" si="155"/>
        <v>6.3161143230496002</v>
      </c>
      <c r="CE56" s="18">
        <f t="shared" si="155"/>
        <v>3.7127995870660304</v>
      </c>
      <c r="CG56" s="68">
        <f t="shared" si="133"/>
        <v>-72.298420947292968</v>
      </c>
      <c r="CH56" s="69">
        <f t="shared" si="134"/>
        <v>21.63807723826708</v>
      </c>
      <c r="CI56" s="69">
        <f t="shared" si="135"/>
        <v>-50.660343709025888</v>
      </c>
      <c r="CK56" t="str">
        <f t="shared" si="147"/>
        <v>41 Administrative occupations</v>
      </c>
      <c r="CL56" s="18">
        <f t="shared" si="156"/>
        <v>5.2171337209271922</v>
      </c>
      <c r="CM56" s="18">
        <f t="shared" si="156"/>
        <v>5.0977893897216724</v>
      </c>
      <c r="CN56" s="18">
        <f t="shared" si="156"/>
        <v>5.2106885875196731</v>
      </c>
      <c r="CO56" s="18">
        <f t="shared" si="156"/>
        <v>4.923003937461103</v>
      </c>
      <c r="CP56" s="18">
        <f t="shared" si="156"/>
        <v>4.2490086844415753</v>
      </c>
      <c r="CR56" s="68">
        <f t="shared" si="137"/>
        <v>-44.55316587575539</v>
      </c>
      <c r="CS56" s="69">
        <f t="shared" si="138"/>
        <v>27.942571230330916</v>
      </c>
      <c r="CT56" s="69">
        <f t="shared" si="139"/>
        <v>-16.610594645424477</v>
      </c>
    </row>
    <row r="57" spans="1:98" x14ac:dyDescent="0.2">
      <c r="A57" t="str">
        <f t="shared" si="103"/>
        <v>42 Secretarial and related occupations</v>
      </c>
      <c r="B57" s="18">
        <f t="shared" si="148"/>
        <v>0.26601496247036799</v>
      </c>
      <c r="C57" s="18">
        <f t="shared" si="148"/>
        <v>0.29602101246430151</v>
      </c>
      <c r="D57" s="18">
        <f t="shared" si="148"/>
        <v>0.27963534318225258</v>
      </c>
      <c r="E57" s="18">
        <f t="shared" si="148"/>
        <v>0.35168419686470109</v>
      </c>
      <c r="F57" s="18">
        <f t="shared" si="148"/>
        <v>0.42620093365561584</v>
      </c>
      <c r="H57" s="68">
        <f t="shared" si="105"/>
        <v>139.76170904342774</v>
      </c>
      <c r="I57" s="69">
        <f t="shared" si="106"/>
        <v>92.842218893086041</v>
      </c>
      <c r="J57" s="69">
        <f t="shared" si="107"/>
        <v>232.6039279365138</v>
      </c>
      <c r="L57" t="str">
        <f t="shared" si="140"/>
        <v>42 Secretarial and related occupations</v>
      </c>
      <c r="M57" s="18">
        <f t="shared" si="149"/>
        <v>0.97579883687685975</v>
      </c>
      <c r="N57" s="18">
        <f t="shared" si="149"/>
        <v>0.97671343880698269</v>
      </c>
      <c r="O57" s="18">
        <f t="shared" si="149"/>
        <v>0.86541815889382323</v>
      </c>
      <c r="P57" s="18">
        <f t="shared" si="149"/>
        <v>1.0361986380824462</v>
      </c>
      <c r="Q57" s="18">
        <f t="shared" si="149"/>
        <v>0.99359210025910805</v>
      </c>
      <c r="S57" s="68">
        <f t="shared" si="109"/>
        <v>82.256285326284072</v>
      </c>
      <c r="T57" s="69">
        <f t="shared" si="110"/>
        <v>76.444326752726255</v>
      </c>
      <c r="U57" s="69">
        <f t="shared" si="111"/>
        <v>158.70061207901034</v>
      </c>
      <c r="W57" t="str">
        <f t="shared" si="141"/>
        <v>42 Secretarial and related occupations</v>
      </c>
      <c r="X57" s="18">
        <f t="shared" si="150"/>
        <v>1.6159182749931864</v>
      </c>
      <c r="Y57" s="18">
        <f t="shared" si="150"/>
        <v>1.6447932428664152</v>
      </c>
      <c r="Z57" s="18">
        <f t="shared" si="150"/>
        <v>1.4792542738344994</v>
      </c>
      <c r="AA57" s="18">
        <f t="shared" si="150"/>
        <v>1.7409302179011619</v>
      </c>
      <c r="AB57" s="18">
        <f t="shared" si="150"/>
        <v>1.9139776768329257</v>
      </c>
      <c r="AD57" s="68">
        <f t="shared" si="113"/>
        <v>70.959994901826462</v>
      </c>
      <c r="AE57" s="69">
        <f t="shared" si="114"/>
        <v>87.963100066662676</v>
      </c>
      <c r="AF57" s="69">
        <f t="shared" si="115"/>
        <v>158.92309496848915</v>
      </c>
      <c r="AH57" t="str">
        <f t="shared" si="142"/>
        <v>42 Secretarial and related occupations</v>
      </c>
      <c r="AI57" s="18">
        <f t="shared" si="151"/>
        <v>2.1894996855767599</v>
      </c>
      <c r="AJ57" s="18">
        <f t="shared" si="151"/>
        <v>2.4798306233440028</v>
      </c>
      <c r="AK57" s="18">
        <f t="shared" si="151"/>
        <v>2.4064583130770987</v>
      </c>
      <c r="AL57" s="18">
        <f t="shared" si="151"/>
        <v>2.7496625613941705</v>
      </c>
      <c r="AM57" s="18">
        <f t="shared" si="151"/>
        <v>2.5665178991036415</v>
      </c>
      <c r="AO57" s="68">
        <f t="shared" si="117"/>
        <v>24.224392766277806</v>
      </c>
      <c r="AP57" s="69">
        <f t="shared" si="118"/>
        <v>69.944077863551684</v>
      </c>
      <c r="AQ57" s="69">
        <f t="shared" si="119"/>
        <v>94.1684706298295</v>
      </c>
      <c r="AS57" t="str">
        <f t="shared" si="143"/>
        <v>42 Secretarial and related occupations</v>
      </c>
      <c r="AT57" s="18">
        <f t="shared" si="152"/>
        <v>1.8856428340242579</v>
      </c>
      <c r="AU57" s="18">
        <f t="shared" si="152"/>
        <v>1.9711207107845696</v>
      </c>
      <c r="AV57" s="18">
        <f t="shared" si="152"/>
        <v>1.7745288387347236</v>
      </c>
      <c r="AW57" s="18">
        <f t="shared" si="152"/>
        <v>1.9197305241732177</v>
      </c>
      <c r="AX57" s="18">
        <f t="shared" si="152"/>
        <v>1.438688984479003</v>
      </c>
      <c r="AZ57" s="68">
        <f t="shared" si="121"/>
        <v>0.80410490401798784</v>
      </c>
      <c r="BA57" s="69">
        <f t="shared" si="122"/>
        <v>63.24833682478841</v>
      </c>
      <c r="BB57" s="69">
        <f t="shared" si="123"/>
        <v>64.0524417288064</v>
      </c>
      <c r="BD57" t="str">
        <f t="shared" si="144"/>
        <v>42 Secretarial and related occupations</v>
      </c>
      <c r="BE57" s="18">
        <f t="shared" si="153"/>
        <v>1.8127447670568519</v>
      </c>
      <c r="BF57" s="18">
        <f t="shared" si="153"/>
        <v>1.6263137615924368</v>
      </c>
      <c r="BG57" s="18">
        <f t="shared" si="153"/>
        <v>1.6893464117343981</v>
      </c>
      <c r="BH57" s="18">
        <f t="shared" si="153"/>
        <v>1.5412976029737944</v>
      </c>
      <c r="BI57" s="18">
        <f t="shared" si="153"/>
        <v>0.58386196334420948</v>
      </c>
      <c r="BK57" s="68">
        <f t="shared" si="125"/>
        <v>-63.411870099028597</v>
      </c>
      <c r="BL57" s="69">
        <f t="shared" si="126"/>
        <v>34.909118040349547</v>
      </c>
      <c r="BM57" s="69">
        <f t="shared" si="127"/>
        <v>-28.502752058679061</v>
      </c>
      <c r="BO57" t="str">
        <f t="shared" si="145"/>
        <v>42 Secretarial and related occupations</v>
      </c>
      <c r="BP57" s="18">
        <f t="shared" si="154"/>
        <v>2.4393940539996781</v>
      </c>
      <c r="BQ57" s="18">
        <f t="shared" si="154"/>
        <v>2.1675409175239304</v>
      </c>
      <c r="BR57" s="18">
        <f t="shared" si="154"/>
        <v>2.2758672251870187</v>
      </c>
      <c r="BS57" s="18">
        <f t="shared" si="154"/>
        <v>1.8386337243004758</v>
      </c>
      <c r="BT57" s="18">
        <f t="shared" si="154"/>
        <v>0.78024313444394811</v>
      </c>
      <c r="BV57" s="68">
        <f t="shared" si="129"/>
        <v>-73.801439678794949</v>
      </c>
      <c r="BW57" s="69">
        <f t="shared" si="130"/>
        <v>29.243978018072468</v>
      </c>
      <c r="BX57" s="69">
        <f t="shared" si="131"/>
        <v>-44.557461660722488</v>
      </c>
      <c r="BZ57" t="str">
        <f t="shared" si="146"/>
        <v>42 Secretarial and related occupations</v>
      </c>
      <c r="CA57" s="18">
        <f t="shared" si="155"/>
        <v>3.2642929192078332</v>
      </c>
      <c r="CB57" s="18">
        <f t="shared" si="155"/>
        <v>2.9505988702017993</v>
      </c>
      <c r="CC57" s="18">
        <f t="shared" si="155"/>
        <v>2.8907961225666381</v>
      </c>
      <c r="CD57" s="18">
        <f t="shared" si="155"/>
        <v>1.8896805960336063</v>
      </c>
      <c r="CE57" s="18">
        <f t="shared" si="155"/>
        <v>1.0315300054151089</v>
      </c>
      <c r="CG57" s="68">
        <f t="shared" si="133"/>
        <v>-80.372357870165956</v>
      </c>
      <c r="CH57" s="69">
        <f t="shared" si="134"/>
        <v>19.517488762435605</v>
      </c>
      <c r="CI57" s="69">
        <f t="shared" si="135"/>
        <v>-60.854869107730359</v>
      </c>
      <c r="CK57" t="str">
        <f t="shared" si="147"/>
        <v>42 Secretarial and related occupations</v>
      </c>
      <c r="CL57" s="18">
        <f t="shared" si="156"/>
        <v>1.7702190475294828</v>
      </c>
      <c r="CM57" s="18">
        <f t="shared" si="156"/>
        <v>2.1422077760504585</v>
      </c>
      <c r="CN57" s="18">
        <f t="shared" si="156"/>
        <v>2.3656833353883711</v>
      </c>
      <c r="CO57" s="18">
        <f t="shared" si="156"/>
        <v>2.8126496214863637</v>
      </c>
      <c r="CP57" s="18">
        <f t="shared" si="156"/>
        <v>3.4825179773309309</v>
      </c>
      <c r="CR57" s="68">
        <f t="shared" si="137"/>
        <v>9.6988240149882929E-2</v>
      </c>
      <c r="CS57" s="69">
        <f t="shared" si="138"/>
        <v>50.930750944017774</v>
      </c>
      <c r="CT57" s="69">
        <f t="shared" si="139"/>
        <v>51.027739184167665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0.16875049896644162</v>
      </c>
      <c r="C58" s="18">
        <f t="shared" si="148"/>
        <v>0.33994491548710576</v>
      </c>
      <c r="D58" s="18">
        <f t="shared" si="148"/>
        <v>0.17418442745420457</v>
      </c>
      <c r="E58" s="18">
        <f t="shared" si="148"/>
        <v>0.16975071794936833</v>
      </c>
      <c r="F58" s="18">
        <f t="shared" si="148"/>
        <v>0.17570580563623947</v>
      </c>
      <c r="H58" s="68">
        <f t="shared" si="105"/>
        <v>58.684415415358075</v>
      </c>
      <c r="I58" s="69">
        <f t="shared" si="106"/>
        <v>85.326776455302706</v>
      </c>
      <c r="J58" s="69">
        <f t="shared" si="107"/>
        <v>144.01119187066078</v>
      </c>
      <c r="L58" t="str">
        <f t="shared" si="140"/>
        <v>51 Skilled agricultural and related trades</v>
      </c>
      <c r="M58" s="18">
        <f t="shared" si="149"/>
        <v>0.18125238891940698</v>
      </c>
      <c r="N58" s="18">
        <f t="shared" si="149"/>
        <v>0.1709804812563836</v>
      </c>
      <c r="O58" s="18">
        <f t="shared" si="149"/>
        <v>0.16216393032668677</v>
      </c>
      <c r="P58" s="18">
        <f t="shared" si="149"/>
        <v>0.14155902764577474</v>
      </c>
      <c r="Q58" s="18">
        <f t="shared" si="149"/>
        <v>0.15255429054970596</v>
      </c>
      <c r="S58" s="68">
        <f t="shared" si="109"/>
        <v>49.338076433914352</v>
      </c>
      <c r="T58" s="69">
        <f t="shared" si="110"/>
        <v>64.147165190564735</v>
      </c>
      <c r="U58" s="69">
        <f t="shared" si="111"/>
        <v>113.48524162447909</v>
      </c>
      <c r="W58" t="str">
        <f t="shared" si="141"/>
        <v>51 Skilled agricultural and related trades</v>
      </c>
      <c r="X58" s="18">
        <f t="shared" si="150"/>
        <v>0.74627215784669843</v>
      </c>
      <c r="Y58" s="18">
        <f t="shared" si="150"/>
        <v>0.80800704757974418</v>
      </c>
      <c r="Z58" s="18">
        <f t="shared" si="150"/>
        <v>1.0968785258403322</v>
      </c>
      <c r="AA58" s="18">
        <f t="shared" si="150"/>
        <v>1.066969344010551</v>
      </c>
      <c r="AB58" s="18">
        <f t="shared" si="150"/>
        <v>1.171008908175375</v>
      </c>
      <c r="AD58" s="68">
        <f t="shared" si="113"/>
        <v>41.059430274774471</v>
      </c>
      <c r="AE58" s="69">
        <f t="shared" si="114"/>
        <v>76.425576523530012</v>
      </c>
      <c r="AF58" s="69">
        <f t="shared" si="115"/>
        <v>117.4850067983045</v>
      </c>
      <c r="AH58" t="str">
        <f t="shared" si="142"/>
        <v>51 Skilled agricultural and related trades</v>
      </c>
      <c r="AI58" s="18">
        <f t="shared" si="151"/>
        <v>1.0758026764673858</v>
      </c>
      <c r="AJ58" s="18">
        <f t="shared" si="151"/>
        <v>1.1735564944313448</v>
      </c>
      <c r="AK58" s="18">
        <f t="shared" si="151"/>
        <v>1.3116561317265303</v>
      </c>
      <c r="AL58" s="18">
        <f t="shared" si="151"/>
        <v>1.31382352403417</v>
      </c>
      <c r="AM58" s="18">
        <f t="shared" si="151"/>
        <v>1.4495723974947459</v>
      </c>
      <c r="AO58" s="68">
        <f t="shared" si="117"/>
        <v>28.724390673031273</v>
      </c>
      <c r="AP58" s="69">
        <f t="shared" si="118"/>
        <v>79.670709856694202</v>
      </c>
      <c r="AQ58" s="69">
        <f t="shared" si="119"/>
        <v>108.39510052972547</v>
      </c>
      <c r="AS58" t="str">
        <f t="shared" si="143"/>
        <v>51 Skilled agricultural and related trades</v>
      </c>
      <c r="AT58" s="18">
        <f t="shared" si="152"/>
        <v>1.4854403507522345</v>
      </c>
      <c r="AU58" s="18">
        <f t="shared" si="152"/>
        <v>1.474765532456312</v>
      </c>
      <c r="AV58" s="18">
        <f t="shared" si="152"/>
        <v>1.8755355136735739</v>
      </c>
      <c r="AW58" s="18">
        <f t="shared" si="152"/>
        <v>1.8003787928561859</v>
      </c>
      <c r="AX58" s="18">
        <f t="shared" si="152"/>
        <v>2.0137165336623779</v>
      </c>
      <c r="AZ58" s="68">
        <f t="shared" si="121"/>
        <v>33.495739283993032</v>
      </c>
      <c r="BA58" s="69">
        <f t="shared" si="122"/>
        <v>69.232207786379689</v>
      </c>
      <c r="BB58" s="69">
        <f t="shared" si="123"/>
        <v>102.72794707037274</v>
      </c>
      <c r="BD58" t="str">
        <f t="shared" si="144"/>
        <v>51 Skilled agricultural and related trades</v>
      </c>
      <c r="BE58" s="18">
        <f t="shared" si="153"/>
        <v>0.76240002989798472</v>
      </c>
      <c r="BF58" s="18">
        <f t="shared" si="153"/>
        <v>0.79585643297407949</v>
      </c>
      <c r="BG58" s="18">
        <f t="shared" si="153"/>
        <v>0.95209434677893534</v>
      </c>
      <c r="BH58" s="18">
        <f t="shared" si="153"/>
        <v>0.84867832709517488</v>
      </c>
      <c r="BI58" s="18">
        <f t="shared" si="153"/>
        <v>0.82207746751575672</v>
      </c>
      <c r="BK58" s="68">
        <f t="shared" si="125"/>
        <v>-8.5925695053121132</v>
      </c>
      <c r="BL58" s="69">
        <f t="shared" si="126"/>
        <v>48.285094196835324</v>
      </c>
      <c r="BM58" s="69">
        <f t="shared" si="127"/>
        <v>39.692524691523218</v>
      </c>
      <c r="BO58" t="str">
        <f t="shared" si="145"/>
        <v>51 Skilled agricultural and related trades</v>
      </c>
      <c r="BP58" s="18">
        <f t="shared" si="154"/>
        <v>1.1355855463757845</v>
      </c>
      <c r="BQ58" s="18">
        <f t="shared" si="154"/>
        <v>1.3006372020160031</v>
      </c>
      <c r="BR58" s="18">
        <f t="shared" si="154"/>
        <v>1.528798126915162</v>
      </c>
      <c r="BS58" s="18">
        <f t="shared" si="154"/>
        <v>1.4866265469825255</v>
      </c>
      <c r="BT58" s="18">
        <f t="shared" si="154"/>
        <v>1.668738925726279</v>
      </c>
      <c r="BV58" s="68">
        <f t="shared" si="129"/>
        <v>-16.587210200994477</v>
      </c>
      <c r="BW58" s="69">
        <f t="shared" si="130"/>
        <v>46.7964473055859</v>
      </c>
      <c r="BX58" s="69">
        <f t="shared" si="131"/>
        <v>30.209237104591431</v>
      </c>
      <c r="BZ58" t="str">
        <f t="shared" si="146"/>
        <v>51 Skilled agricultural and related trades</v>
      </c>
      <c r="CA58" s="18">
        <f t="shared" si="155"/>
        <v>1.302973597754997</v>
      </c>
      <c r="CB58" s="18">
        <f t="shared" si="155"/>
        <v>1.4369193108032685</v>
      </c>
      <c r="CC58" s="18">
        <f t="shared" si="155"/>
        <v>1.7785049994668973</v>
      </c>
      <c r="CD58" s="18">
        <f t="shared" si="155"/>
        <v>1.5347946696615065</v>
      </c>
      <c r="CE58" s="18">
        <f t="shared" si="155"/>
        <v>1.7836758954820735</v>
      </c>
      <c r="CG58" s="68">
        <f t="shared" si="133"/>
        <v>-44.834878119369087</v>
      </c>
      <c r="CH58" s="69">
        <f t="shared" si="134"/>
        <v>33.761754045068514</v>
      </c>
      <c r="CI58" s="69">
        <f t="shared" si="135"/>
        <v>-11.073124074300567</v>
      </c>
      <c r="CK58" t="str">
        <f t="shared" si="147"/>
        <v>51 Skilled agricultural and related trades</v>
      </c>
      <c r="CL58" s="18">
        <f t="shared" si="156"/>
        <v>2.4533021330555869</v>
      </c>
      <c r="CM58" s="18">
        <f t="shared" si="156"/>
        <v>2.5440522607523919</v>
      </c>
      <c r="CN58" s="18">
        <f t="shared" si="156"/>
        <v>3.5893350750653106</v>
      </c>
      <c r="CO58" s="18">
        <f t="shared" si="156"/>
        <v>3.9939705480284546</v>
      </c>
      <c r="CP58" s="18">
        <f t="shared" si="156"/>
        <v>3.8376537714423646</v>
      </c>
      <c r="CR58" s="68">
        <f t="shared" si="137"/>
        <v>-27.299726990948344</v>
      </c>
      <c r="CS58" s="69">
        <f t="shared" si="138"/>
        <v>32.247321255368782</v>
      </c>
      <c r="CT58" s="69">
        <f t="shared" si="139"/>
        <v>4.9475942644204398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0.28787330556836188</v>
      </c>
      <c r="C59" s="18">
        <f t="shared" si="148"/>
        <v>0.21980133301807309</v>
      </c>
      <c r="D59" s="18">
        <f t="shared" si="148"/>
        <v>0.25524217183710374</v>
      </c>
      <c r="E59" s="18">
        <f t="shared" si="148"/>
        <v>0.26085212994920132</v>
      </c>
      <c r="F59" s="18">
        <f t="shared" si="148"/>
        <v>0.28864602050187055</v>
      </c>
      <c r="H59" s="68">
        <f t="shared" si="105"/>
        <v>77.897822802735263</v>
      </c>
      <c r="I59" s="69">
        <f t="shared" si="106"/>
        <v>62.274267506101822</v>
      </c>
      <c r="J59" s="69">
        <f t="shared" si="107"/>
        <v>140.17209030883708</v>
      </c>
      <c r="L59" t="str">
        <f t="shared" si="140"/>
        <v>52 Skilled metal, electrical and electronic trades</v>
      </c>
      <c r="M59" s="18">
        <f t="shared" si="149"/>
        <v>0.83441621101138486</v>
      </c>
      <c r="N59" s="18">
        <f t="shared" si="149"/>
        <v>0.75021936608453621</v>
      </c>
      <c r="O59" s="18">
        <f t="shared" si="149"/>
        <v>0.62201068850168495</v>
      </c>
      <c r="P59" s="18">
        <f t="shared" si="149"/>
        <v>0.72657255848211566</v>
      </c>
      <c r="Q59" s="18">
        <f t="shared" si="149"/>
        <v>0.82640342562118274</v>
      </c>
      <c r="S59" s="68">
        <f t="shared" si="109"/>
        <v>110.90877506398084</v>
      </c>
      <c r="T59" s="69">
        <f t="shared" si="110"/>
        <v>73.238059106275927</v>
      </c>
      <c r="U59" s="69">
        <f t="shared" si="111"/>
        <v>184.1468341702568</v>
      </c>
      <c r="W59" t="str">
        <f t="shared" si="141"/>
        <v>52 Skilled metal, electrical and electronic trades</v>
      </c>
      <c r="X59" s="18">
        <f t="shared" si="150"/>
        <v>1.1387125752386122</v>
      </c>
      <c r="Y59" s="18">
        <f t="shared" si="150"/>
        <v>1.0188978019838522</v>
      </c>
      <c r="Z59" s="18">
        <f t="shared" si="150"/>
        <v>0.92981755356112605</v>
      </c>
      <c r="AA59" s="18">
        <f t="shared" si="150"/>
        <v>0.97226661796656322</v>
      </c>
      <c r="AB59" s="18">
        <f t="shared" si="150"/>
        <v>1.0141009156471159</v>
      </c>
      <c r="AD59" s="68">
        <f t="shared" si="113"/>
        <v>44.106607666421247</v>
      </c>
      <c r="AE59" s="69">
        <f t="shared" si="114"/>
        <v>58.709881755131043</v>
      </c>
      <c r="AF59" s="69">
        <f t="shared" si="115"/>
        <v>102.8164894215523</v>
      </c>
      <c r="AH59" t="str">
        <f t="shared" si="142"/>
        <v>52 Skilled metal, electrical and electronic trades</v>
      </c>
      <c r="AI59" s="18">
        <f t="shared" si="151"/>
        <v>1.4319900307464897</v>
      </c>
      <c r="AJ59" s="18">
        <f t="shared" si="151"/>
        <v>1.2280700405129696</v>
      </c>
      <c r="AK59" s="18">
        <f t="shared" si="151"/>
        <v>1.2636023477676646</v>
      </c>
      <c r="AL59" s="18">
        <f t="shared" si="151"/>
        <v>1.356423234260717</v>
      </c>
      <c r="AM59" s="18">
        <f t="shared" si="151"/>
        <v>1.4685201423912986</v>
      </c>
      <c r="AO59" s="68">
        <f t="shared" si="117"/>
        <v>35.366254211843433</v>
      </c>
      <c r="AP59" s="69">
        <f t="shared" si="118"/>
        <v>51.968036235451343</v>
      </c>
      <c r="AQ59" s="69">
        <f t="shared" si="119"/>
        <v>87.334290447294791</v>
      </c>
      <c r="AS59" t="str">
        <f t="shared" si="143"/>
        <v>52 Skilled metal, electrical and electronic trades</v>
      </c>
      <c r="AT59" s="18">
        <f t="shared" si="152"/>
        <v>6.1648519141361966</v>
      </c>
      <c r="AU59" s="18">
        <f t="shared" si="152"/>
        <v>5.1314699789990081</v>
      </c>
      <c r="AV59" s="18">
        <f t="shared" si="152"/>
        <v>4.7923990610837626</v>
      </c>
      <c r="AW59" s="18">
        <f t="shared" si="152"/>
        <v>4.5435360621985694</v>
      </c>
      <c r="AX59" s="18">
        <f t="shared" si="152"/>
        <v>4.2822668231695609</v>
      </c>
      <c r="AZ59" s="68">
        <f t="shared" si="121"/>
        <v>11.100269061607886</v>
      </c>
      <c r="BA59" s="69">
        <f t="shared" si="122"/>
        <v>44.651320281779242</v>
      </c>
      <c r="BB59" s="69">
        <f t="shared" si="123"/>
        <v>55.751589343387131</v>
      </c>
      <c r="BD59" t="str">
        <f t="shared" si="144"/>
        <v>52 Skilled metal, electrical and electronic trades</v>
      </c>
      <c r="BE59" s="18">
        <f t="shared" si="153"/>
        <v>8.6243634153700945</v>
      </c>
      <c r="BF59" s="18">
        <f t="shared" si="153"/>
        <v>8.4844144118519687</v>
      </c>
      <c r="BG59" s="18">
        <f t="shared" si="153"/>
        <v>7.1996238378785229</v>
      </c>
      <c r="BH59" s="18">
        <f t="shared" si="153"/>
        <v>7.1161844662677813</v>
      </c>
      <c r="BI59" s="18">
        <f t="shared" si="153"/>
        <v>6.6011102113134337</v>
      </c>
      <c r="BK59" s="68">
        <f t="shared" si="125"/>
        <v>-2.9365060947440917</v>
      </c>
      <c r="BL59" s="69">
        <f t="shared" si="126"/>
        <v>35.515349007532102</v>
      </c>
      <c r="BM59" s="69">
        <f t="shared" si="127"/>
        <v>32.578842912788005</v>
      </c>
      <c r="BO59" t="str">
        <f t="shared" si="145"/>
        <v>52 Skilled metal, electrical and electronic trades</v>
      </c>
      <c r="BP59" s="18">
        <f t="shared" si="154"/>
        <v>4.8478675591762164</v>
      </c>
      <c r="BQ59" s="18">
        <f t="shared" si="154"/>
        <v>4.8045947616884392</v>
      </c>
      <c r="BR59" s="18">
        <f t="shared" si="154"/>
        <v>4.2727735729928256</v>
      </c>
      <c r="BS59" s="18">
        <f t="shared" si="154"/>
        <v>4.1877382326276607</v>
      </c>
      <c r="BT59" s="18">
        <f t="shared" si="154"/>
        <v>4.0928312117240218</v>
      </c>
      <c r="BV59" s="68">
        <f t="shared" si="129"/>
        <v>-26.80046066754046</v>
      </c>
      <c r="BW59" s="69">
        <f t="shared" si="130"/>
        <v>30.572081526770901</v>
      </c>
      <c r="BX59" s="69">
        <f t="shared" si="131"/>
        <v>3.7716208592304423</v>
      </c>
      <c r="BZ59" t="str">
        <f t="shared" si="146"/>
        <v>52 Skilled metal, electrical and electronic trades</v>
      </c>
      <c r="CA59" s="18">
        <f t="shared" si="155"/>
        <v>3.5840681829570453</v>
      </c>
      <c r="CB59" s="18">
        <f t="shared" si="155"/>
        <v>3.7450085031218072</v>
      </c>
      <c r="CC59" s="18">
        <f t="shared" si="155"/>
        <v>3.4429754601281983</v>
      </c>
      <c r="CD59" s="18">
        <f t="shared" si="155"/>
        <v>3.0941918987566637</v>
      </c>
      <c r="CE59" s="18">
        <f t="shared" si="155"/>
        <v>2.7233234658019247</v>
      </c>
      <c r="CG59" s="68">
        <f t="shared" si="133"/>
        <v>-56.492009001350695</v>
      </c>
      <c r="CH59" s="69">
        <f t="shared" si="134"/>
        <v>25.864387118873399</v>
      </c>
      <c r="CI59" s="69">
        <f t="shared" si="135"/>
        <v>-30.627621882477303</v>
      </c>
      <c r="CK59" t="str">
        <f t="shared" si="147"/>
        <v>52 Skilled metal, electrical and electronic trades</v>
      </c>
      <c r="CL59" s="18">
        <f t="shared" si="156"/>
        <v>3.8276167247484825</v>
      </c>
      <c r="CM59" s="18">
        <f t="shared" si="156"/>
        <v>4.1933596885867841</v>
      </c>
      <c r="CN59" s="18">
        <f t="shared" si="156"/>
        <v>4.1018986016230965</v>
      </c>
      <c r="CO59" s="18">
        <f t="shared" si="156"/>
        <v>4.3436741672524022</v>
      </c>
      <c r="CP59" s="18">
        <f t="shared" si="156"/>
        <v>4.27877319074722</v>
      </c>
      <c r="CR59" s="68">
        <f t="shared" si="137"/>
        <v>-29.071855364034704</v>
      </c>
      <c r="CS59" s="69">
        <f t="shared" si="138"/>
        <v>28.838141355018276</v>
      </c>
      <c r="CT59" s="69">
        <f t="shared" si="139"/>
        <v>-0.23371400901643019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0.1295711077820248</v>
      </c>
      <c r="C60" s="18">
        <f t="shared" si="148"/>
        <v>6.3606293861575874E-2</v>
      </c>
      <c r="D60" s="18">
        <f t="shared" si="148"/>
        <v>5.0605193015704639E-2</v>
      </c>
      <c r="E60" s="18">
        <f t="shared" si="148"/>
        <v>7.0181028573504084E-2</v>
      </c>
      <c r="F60" s="18">
        <f t="shared" si="148"/>
        <v>5.6077266753118415E-2</v>
      </c>
      <c r="H60" s="68">
        <f t="shared" si="105"/>
        <v>74.320812710728006</v>
      </c>
      <c r="I60" s="69">
        <f t="shared" si="106"/>
        <v>75.990803161546637</v>
      </c>
      <c r="J60" s="69">
        <f t="shared" si="107"/>
        <v>150.31161587227464</v>
      </c>
      <c r="L60" t="str">
        <f t="shared" si="140"/>
        <v>53 Skilled construction and building trades</v>
      </c>
      <c r="M60" s="18">
        <f t="shared" si="149"/>
        <v>0.30426910802260732</v>
      </c>
      <c r="N60" s="18">
        <f t="shared" si="149"/>
        <v>0.23678471056851469</v>
      </c>
      <c r="O60" s="18">
        <f t="shared" si="149"/>
        <v>0.19663192680519792</v>
      </c>
      <c r="P60" s="18">
        <f t="shared" si="149"/>
        <v>0.2069770905853977</v>
      </c>
      <c r="Q60" s="18">
        <f t="shared" si="149"/>
        <v>0.20116488683827469</v>
      </c>
      <c r="S60" s="68">
        <f t="shared" si="109"/>
        <v>62.404676419673564</v>
      </c>
      <c r="T60" s="69">
        <f t="shared" si="110"/>
        <v>66.479978811899059</v>
      </c>
      <c r="U60" s="69">
        <f t="shared" si="111"/>
        <v>128.88465523157262</v>
      </c>
      <c r="W60" t="str">
        <f t="shared" si="141"/>
        <v>53 Skilled construction and building trades</v>
      </c>
      <c r="X60" s="18">
        <f t="shared" si="150"/>
        <v>0.58100561936073158</v>
      </c>
      <c r="Y60" s="18">
        <f t="shared" si="150"/>
        <v>0.44709552076539988</v>
      </c>
      <c r="Z60" s="18">
        <f t="shared" si="150"/>
        <v>0.40134923941390838</v>
      </c>
      <c r="AA60" s="18">
        <f t="shared" si="150"/>
        <v>0.41494101513437881</v>
      </c>
      <c r="AB60" s="18">
        <f t="shared" si="150"/>
        <v>0.40965321484695472</v>
      </c>
      <c r="AD60" s="68">
        <f t="shared" si="113"/>
        <v>34.863486798891245</v>
      </c>
      <c r="AE60" s="69">
        <f t="shared" si="114"/>
        <v>59.237099354753262</v>
      </c>
      <c r="AF60" s="69">
        <f t="shared" si="115"/>
        <v>94.1005861536445</v>
      </c>
      <c r="AH60" t="str">
        <f t="shared" si="142"/>
        <v>53 Skilled construction and building trades</v>
      </c>
      <c r="AI60" s="18">
        <f t="shared" si="151"/>
        <v>0.99425559660731877</v>
      </c>
      <c r="AJ60" s="18">
        <f t="shared" si="151"/>
        <v>0.98148975384651871</v>
      </c>
      <c r="AK60" s="18">
        <f t="shared" si="151"/>
        <v>0.92871111662202954</v>
      </c>
      <c r="AL60" s="18">
        <f t="shared" si="151"/>
        <v>1.0261433082835345</v>
      </c>
      <c r="AM60" s="18">
        <f t="shared" si="151"/>
        <v>1.0730121088212532</v>
      </c>
      <c r="AO60" s="68">
        <f t="shared" si="117"/>
        <v>34.575160613626373</v>
      </c>
      <c r="AP60" s="69">
        <f t="shared" si="118"/>
        <v>61.596665328668799</v>
      </c>
      <c r="AQ60" s="69">
        <f t="shared" si="119"/>
        <v>96.171825942295158</v>
      </c>
      <c r="AS60" t="str">
        <f t="shared" si="143"/>
        <v>53 Skilled construction and building trades</v>
      </c>
      <c r="AT60" s="18">
        <f t="shared" si="152"/>
        <v>1.7291408660308469</v>
      </c>
      <c r="AU60" s="18">
        <f t="shared" si="152"/>
        <v>1.4845340776953897</v>
      </c>
      <c r="AV60" s="18">
        <f t="shared" si="152"/>
        <v>1.275797244501238</v>
      </c>
      <c r="AW60" s="18">
        <f t="shared" si="152"/>
        <v>1.3776949329812791</v>
      </c>
      <c r="AX60" s="18">
        <f t="shared" si="152"/>
        <v>1.2960539812922132</v>
      </c>
      <c r="AZ60" s="68">
        <f t="shared" si="121"/>
        <v>26.30943474385699</v>
      </c>
      <c r="BA60" s="69">
        <f t="shared" si="122"/>
        <v>58.859002695209675</v>
      </c>
      <c r="BB60" s="69">
        <f t="shared" si="123"/>
        <v>85.168437439066651</v>
      </c>
      <c r="BD60" t="str">
        <f t="shared" si="144"/>
        <v>53 Skilled construction and building trades</v>
      </c>
      <c r="BE60" s="18">
        <f t="shared" si="153"/>
        <v>4.5488423217760463</v>
      </c>
      <c r="BF60" s="18">
        <f t="shared" si="153"/>
        <v>4.1982254524666862</v>
      </c>
      <c r="BG60" s="18">
        <f t="shared" si="153"/>
        <v>3.3221019794385147</v>
      </c>
      <c r="BH60" s="18">
        <f t="shared" si="153"/>
        <v>3.1833074701346469</v>
      </c>
      <c r="BI60" s="18">
        <f t="shared" si="153"/>
        <v>2.6612575368689368</v>
      </c>
      <c r="BK60" s="68">
        <f t="shared" si="125"/>
        <v>-15.194760090371517</v>
      </c>
      <c r="BL60" s="69">
        <f t="shared" si="126"/>
        <v>35.061250160034547</v>
      </c>
      <c r="BM60" s="69">
        <f t="shared" si="127"/>
        <v>19.86649006966303</v>
      </c>
      <c r="BO60" t="str">
        <f t="shared" si="145"/>
        <v>53 Skilled construction and building trades</v>
      </c>
      <c r="BP60" s="18">
        <f t="shared" si="154"/>
        <v>3.8908864009080633</v>
      </c>
      <c r="BQ60" s="18">
        <f t="shared" si="154"/>
        <v>4.1016831474059909</v>
      </c>
      <c r="BR60" s="18">
        <f t="shared" si="154"/>
        <v>3.3927098913703353</v>
      </c>
      <c r="BS60" s="18">
        <f t="shared" si="154"/>
        <v>3.6299280841766786</v>
      </c>
      <c r="BT60" s="18">
        <f t="shared" si="154"/>
        <v>4.0235504109910014</v>
      </c>
      <c r="BV60" s="68">
        <f t="shared" si="129"/>
        <v>-9.3731022179597048</v>
      </c>
      <c r="BW60" s="69">
        <f t="shared" si="130"/>
        <v>40.656432859487538</v>
      </c>
      <c r="BX60" s="69">
        <f t="shared" si="131"/>
        <v>31.283330641527829</v>
      </c>
      <c r="BZ60" t="str">
        <f t="shared" si="146"/>
        <v>53 Skilled construction and building trades</v>
      </c>
      <c r="CA60" s="18">
        <f t="shared" si="155"/>
        <v>2.9513612862668257</v>
      </c>
      <c r="CB60" s="18">
        <f t="shared" si="155"/>
        <v>3.1919810077463016</v>
      </c>
      <c r="CC60" s="18">
        <f t="shared" si="155"/>
        <v>2.7382770145875477</v>
      </c>
      <c r="CD60" s="18">
        <f t="shared" si="155"/>
        <v>2.6296963794906438</v>
      </c>
      <c r="CE60" s="18">
        <f t="shared" si="155"/>
        <v>2.9272707394122635</v>
      </c>
      <c r="CG60" s="68">
        <f t="shared" si="133"/>
        <v>-41.198386959325305</v>
      </c>
      <c r="CH60" s="69">
        <f t="shared" si="134"/>
        <v>32.6955637392943</v>
      </c>
      <c r="CI60" s="69">
        <f t="shared" si="135"/>
        <v>-8.5028232200310097</v>
      </c>
      <c r="CK60" t="str">
        <f t="shared" si="147"/>
        <v>53 Skilled construction and building trades</v>
      </c>
      <c r="CL60" s="18">
        <f t="shared" si="156"/>
        <v>4.6428186588017191</v>
      </c>
      <c r="CM60" s="18">
        <f t="shared" si="156"/>
        <v>4.8141617834188635</v>
      </c>
      <c r="CN60" s="18">
        <f t="shared" si="156"/>
        <v>4.0870966879469419</v>
      </c>
      <c r="CO60" s="18">
        <f t="shared" si="156"/>
        <v>3.8599843563174487</v>
      </c>
      <c r="CP60" s="18">
        <f t="shared" si="156"/>
        <v>1.6983058889100651</v>
      </c>
      <c r="CR60" s="68">
        <f t="shared" si="137"/>
        <v>-71.745654098784655</v>
      </c>
      <c r="CS60" s="69">
        <f t="shared" si="138"/>
        <v>19.149886632625702</v>
      </c>
      <c r="CT60" s="69">
        <f t="shared" si="139"/>
        <v>-52.595767466158939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0.65954745782828061</v>
      </c>
      <c r="C61" s="18">
        <f t="shared" si="148"/>
        <v>0.54529761924863129</v>
      </c>
      <c r="D61" s="18">
        <f t="shared" si="148"/>
        <v>0.50539758315933847</v>
      </c>
      <c r="E61" s="18">
        <f t="shared" si="148"/>
        <v>0.59725455635068136</v>
      </c>
      <c r="F61" s="18">
        <f t="shared" si="148"/>
        <v>0.64583543251730724</v>
      </c>
      <c r="H61" s="68">
        <f t="shared" si="105"/>
        <v>101.02320706123349</v>
      </c>
      <c r="I61" s="69">
        <f t="shared" si="106"/>
        <v>68.418554822291128</v>
      </c>
      <c r="J61" s="69">
        <f t="shared" si="107"/>
        <v>169.44176188352461</v>
      </c>
      <c r="L61" t="str">
        <f t="shared" si="140"/>
        <v>54 Textiles, printing and other skilled trades</v>
      </c>
      <c r="M61" s="18">
        <f t="shared" si="149"/>
        <v>0.740995510958253</v>
      </c>
      <c r="N61" s="18">
        <f t="shared" si="149"/>
        <v>0.78689880971602433</v>
      </c>
      <c r="O61" s="18">
        <f t="shared" si="149"/>
        <v>0.65472761821788716</v>
      </c>
      <c r="P61" s="18">
        <f t="shared" si="149"/>
        <v>0.6733136298083483</v>
      </c>
      <c r="Q61" s="18">
        <f t="shared" si="149"/>
        <v>0.7192760617195173</v>
      </c>
      <c r="S61" s="68">
        <f t="shared" si="109"/>
        <v>74.395523862982344</v>
      </c>
      <c r="T61" s="69">
        <f t="shared" si="110"/>
        <v>67.288907536884565</v>
      </c>
      <c r="U61" s="69">
        <f t="shared" si="111"/>
        <v>141.6844313998669</v>
      </c>
      <c r="W61" t="str">
        <f t="shared" si="141"/>
        <v>54 Textiles, printing and other skilled trades</v>
      </c>
      <c r="X61" s="18">
        <f t="shared" si="150"/>
        <v>0.87190137050703154</v>
      </c>
      <c r="Y61" s="18">
        <f t="shared" si="150"/>
        <v>0.7851225944278476</v>
      </c>
      <c r="Z61" s="18">
        <f t="shared" si="150"/>
        <v>0.68133644834739693</v>
      </c>
      <c r="AA61" s="18">
        <f t="shared" si="150"/>
        <v>0.76561548113311784</v>
      </c>
      <c r="AB61" s="18">
        <f t="shared" si="150"/>
        <v>0.80334753084762167</v>
      </c>
      <c r="AD61" s="68">
        <f t="shared" si="113"/>
        <v>55.790977256832811</v>
      </c>
      <c r="AE61" s="69">
        <f t="shared" si="114"/>
        <v>70.030185079996599</v>
      </c>
      <c r="AF61" s="69">
        <f t="shared" si="115"/>
        <v>125.8211623368294</v>
      </c>
      <c r="AH61" t="str">
        <f t="shared" si="142"/>
        <v>54 Textiles, printing and other skilled trades</v>
      </c>
      <c r="AI61" s="18">
        <f t="shared" si="151"/>
        <v>1.1024886613030538</v>
      </c>
      <c r="AJ61" s="18">
        <f t="shared" si="151"/>
        <v>1.0253738024598118</v>
      </c>
      <c r="AK61" s="18">
        <f t="shared" si="151"/>
        <v>1.0627496652702062</v>
      </c>
      <c r="AL61" s="18">
        <f t="shared" si="151"/>
        <v>1.1165156291319842</v>
      </c>
      <c r="AM61" s="18">
        <f t="shared" si="151"/>
        <v>1.2238016832569905</v>
      </c>
      <c r="AO61" s="68">
        <f t="shared" si="117"/>
        <v>34.128478226892902</v>
      </c>
      <c r="AP61" s="69">
        <f t="shared" si="118"/>
        <v>62.946470777738661</v>
      </c>
      <c r="AQ61" s="69">
        <f t="shared" si="119"/>
        <v>97.074949004631549</v>
      </c>
      <c r="AS61" t="str">
        <f t="shared" si="143"/>
        <v>54 Textiles, printing and other skilled trades</v>
      </c>
      <c r="AT61" s="18">
        <f t="shared" si="152"/>
        <v>1.2488119583440522</v>
      </c>
      <c r="AU61" s="18">
        <f t="shared" si="152"/>
        <v>1.1205821064332131</v>
      </c>
      <c r="AV61" s="18">
        <f t="shared" si="152"/>
        <v>1.0425450160522201</v>
      </c>
      <c r="AW61" s="18">
        <f t="shared" si="152"/>
        <v>1.1638527036499031</v>
      </c>
      <c r="AX61" s="18">
        <f t="shared" si="152"/>
        <v>1.2063771286153899</v>
      </c>
      <c r="AZ61" s="68">
        <f t="shared" si="121"/>
        <v>43.874106450545803</v>
      </c>
      <c r="BA61" s="69">
        <f t="shared" si="122"/>
        <v>65.76605870338274</v>
      </c>
      <c r="BB61" s="69">
        <f t="shared" si="123"/>
        <v>109.64016515392854</v>
      </c>
      <c r="BD61" t="str">
        <f t="shared" si="144"/>
        <v>54 Textiles, printing and other skilled trades</v>
      </c>
      <c r="BE61" s="18">
        <f t="shared" si="153"/>
        <v>2.0667692122439218</v>
      </c>
      <c r="BF61" s="18">
        <f t="shared" si="153"/>
        <v>1.7633047860775135</v>
      </c>
      <c r="BG61" s="18">
        <f t="shared" si="153"/>
        <v>1.6726948871866112</v>
      </c>
      <c r="BH61" s="18">
        <f t="shared" si="153"/>
        <v>1.761599322667242</v>
      </c>
      <c r="BI61" s="18">
        <f t="shared" si="153"/>
        <v>1.5923540424956906</v>
      </c>
      <c r="BK61" s="68">
        <f t="shared" si="125"/>
        <v>0.77937205594627801</v>
      </c>
      <c r="BL61" s="69">
        <f t="shared" si="126"/>
        <v>42.092859078793779</v>
      </c>
      <c r="BM61" s="69">
        <f t="shared" si="127"/>
        <v>42.872231134740055</v>
      </c>
      <c r="BO61" t="str">
        <f t="shared" si="145"/>
        <v>54 Textiles, printing and other skilled trades</v>
      </c>
      <c r="BP61" s="18">
        <f t="shared" si="154"/>
        <v>2.5450704189172511</v>
      </c>
      <c r="BQ61" s="18">
        <f t="shared" si="154"/>
        <v>2.104212166194201</v>
      </c>
      <c r="BR61" s="18">
        <f t="shared" si="154"/>
        <v>2.1325484865646458</v>
      </c>
      <c r="BS61" s="18">
        <f t="shared" si="154"/>
        <v>2.0846268198582081</v>
      </c>
      <c r="BT61" s="18">
        <f t="shared" si="154"/>
        <v>1.9772646838038133</v>
      </c>
      <c r="BV61" s="68">
        <f t="shared" si="129"/>
        <v>-29.146666576063176</v>
      </c>
      <c r="BW61" s="69">
        <f t="shared" si="130"/>
        <v>33.410257404482053</v>
      </c>
      <c r="BX61" s="69">
        <f t="shared" si="131"/>
        <v>4.2635908284188808</v>
      </c>
      <c r="BZ61" t="str">
        <f t="shared" si="146"/>
        <v>54 Textiles, printing and other skilled trades</v>
      </c>
      <c r="CA61" s="18">
        <f t="shared" si="155"/>
        <v>2.8875836171598435</v>
      </c>
      <c r="CB61" s="18">
        <f t="shared" si="155"/>
        <v>2.5926466941503858</v>
      </c>
      <c r="CC61" s="18">
        <f t="shared" si="155"/>
        <v>2.7179663189021994</v>
      </c>
      <c r="CD61" s="18">
        <f t="shared" si="155"/>
        <v>2.9233869483379582</v>
      </c>
      <c r="CE61" s="18">
        <f t="shared" si="155"/>
        <v>3.3307969547142782</v>
      </c>
      <c r="CG61" s="68">
        <f t="shared" si="133"/>
        <v>-32.592562556887053</v>
      </c>
      <c r="CH61" s="69">
        <f t="shared" si="134"/>
        <v>31.83405380403126</v>
      </c>
      <c r="CI61" s="69">
        <f t="shared" si="135"/>
        <v>-0.75850875285580033</v>
      </c>
      <c r="CK61" t="str">
        <f t="shared" si="147"/>
        <v>54 Textiles, printing and other skilled trades</v>
      </c>
      <c r="CL61" s="18">
        <f t="shared" si="156"/>
        <v>3.6621373640141619</v>
      </c>
      <c r="CM61" s="18">
        <f t="shared" si="156"/>
        <v>3.2646787935473749</v>
      </c>
      <c r="CN61" s="18">
        <f t="shared" si="156"/>
        <v>3.5012460310322568</v>
      </c>
      <c r="CO61" s="18">
        <f t="shared" si="156"/>
        <v>2.9279149971919183</v>
      </c>
      <c r="CP61" s="18">
        <f t="shared" si="156"/>
        <v>2.5734854437351449</v>
      </c>
      <c r="CR61" s="68">
        <f t="shared" si="137"/>
        <v>-50.021485837042142</v>
      </c>
      <c r="CS61" s="69">
        <f t="shared" si="138"/>
        <v>22.784432247039007</v>
      </c>
      <c r="CT61" s="69">
        <f t="shared" si="139"/>
        <v>-27.237053590003136</v>
      </c>
    </row>
    <row r="62" spans="1:98" x14ac:dyDescent="0.2">
      <c r="A62" t="str">
        <f t="shared" si="103"/>
        <v>61 Caring personal service occupations</v>
      </c>
      <c r="B62" s="18">
        <f t="shared" si="148"/>
        <v>0.51594498696904079</v>
      </c>
      <c r="C62" s="18">
        <f t="shared" si="148"/>
        <v>0.48912158700847308</v>
      </c>
      <c r="D62" s="18">
        <f t="shared" si="148"/>
        <v>0.41167889045133205</v>
      </c>
      <c r="E62" s="18">
        <f t="shared" si="148"/>
        <v>0.49056502654494266</v>
      </c>
      <c r="F62" s="18">
        <f t="shared" si="148"/>
        <v>0.55126682556670825</v>
      </c>
      <c r="H62" s="68">
        <f t="shared" si="105"/>
        <v>110.64965379643523</v>
      </c>
      <c r="I62" s="69">
        <f t="shared" si="106"/>
        <v>81.470195355512587</v>
      </c>
      <c r="J62" s="69">
        <f t="shared" si="107"/>
        <v>192.11984915194779</v>
      </c>
      <c r="L62" t="str">
        <f t="shared" si="140"/>
        <v>61 Caring personal service occupations</v>
      </c>
      <c r="M62" s="18">
        <f t="shared" si="149"/>
        <v>3.8952996204892729</v>
      </c>
      <c r="N62" s="18">
        <f t="shared" si="149"/>
        <v>4.0338890274999963</v>
      </c>
      <c r="O62" s="18">
        <f t="shared" si="149"/>
        <v>3.5056557142310414</v>
      </c>
      <c r="P62" s="18">
        <f t="shared" si="149"/>
        <v>4.054963553245015</v>
      </c>
      <c r="Q62" s="18">
        <f t="shared" si="149"/>
        <v>4.4449075896530328</v>
      </c>
      <c r="S62" s="68">
        <f t="shared" si="109"/>
        <v>101.27686625967247</v>
      </c>
      <c r="T62" s="69">
        <f t="shared" si="110"/>
        <v>82.012618740412961</v>
      </c>
      <c r="U62" s="69">
        <f t="shared" si="111"/>
        <v>183.28948500008545</v>
      </c>
      <c r="W62" t="str">
        <f t="shared" si="141"/>
        <v>61 Caring personal service occupations</v>
      </c>
      <c r="X62" s="18">
        <f t="shared" si="150"/>
        <v>5.84312572970014</v>
      </c>
      <c r="Y62" s="18">
        <f t="shared" si="150"/>
        <v>6.2148454821803201</v>
      </c>
      <c r="Z62" s="18">
        <f t="shared" si="150"/>
        <v>5.474836719737457</v>
      </c>
      <c r="AA62" s="18">
        <f t="shared" si="150"/>
        <v>6.1559432770564433</v>
      </c>
      <c r="AB62" s="18">
        <f t="shared" si="150"/>
        <v>6.6702655577670615</v>
      </c>
      <c r="AD62" s="68">
        <f t="shared" si="113"/>
        <v>60.980181896770681</v>
      </c>
      <c r="AE62" s="69">
        <f t="shared" si="114"/>
        <v>87.652494737802456</v>
      </c>
      <c r="AF62" s="69">
        <f t="shared" si="115"/>
        <v>148.6326766345731</v>
      </c>
      <c r="AH62" t="str">
        <f t="shared" si="142"/>
        <v>61 Caring personal service occupations</v>
      </c>
      <c r="AI62" s="18">
        <f t="shared" si="151"/>
        <v>16.340132173974268</v>
      </c>
      <c r="AJ62" s="18">
        <f t="shared" si="151"/>
        <v>16.469334635091556</v>
      </c>
      <c r="AK62" s="18">
        <f t="shared" si="151"/>
        <v>14.937603516116429</v>
      </c>
      <c r="AL62" s="18">
        <f t="shared" si="151"/>
        <v>15.353357151136926</v>
      </c>
      <c r="AM62" s="18">
        <f t="shared" si="151"/>
        <v>14.535596171309553</v>
      </c>
      <c r="AO62" s="68">
        <f t="shared" si="117"/>
        <v>13.342515974288732</v>
      </c>
      <c r="AP62" s="69">
        <f t="shared" si="118"/>
        <v>62.976014365873169</v>
      </c>
      <c r="AQ62" s="69">
        <f t="shared" si="119"/>
        <v>76.3185303401619</v>
      </c>
      <c r="AS62" t="str">
        <f t="shared" si="143"/>
        <v>61 Caring personal service occupations</v>
      </c>
      <c r="AT62" s="18">
        <f t="shared" si="152"/>
        <v>9.0122809174415952</v>
      </c>
      <c r="AU62" s="18">
        <f t="shared" si="152"/>
        <v>9.8365494944542142</v>
      </c>
      <c r="AV62" s="18">
        <f t="shared" si="152"/>
        <v>8.3481629435592346</v>
      </c>
      <c r="AW62" s="18">
        <f t="shared" si="152"/>
        <v>8.6062938883000104</v>
      </c>
      <c r="AX62" s="18">
        <f t="shared" si="152"/>
        <v>8.406996272955535</v>
      </c>
      <c r="AZ62" s="68">
        <f t="shared" si="121"/>
        <v>25.211523136649376</v>
      </c>
      <c r="BA62" s="69">
        <f t="shared" si="122"/>
        <v>66.701221476951616</v>
      </c>
      <c r="BB62" s="69">
        <f t="shared" si="123"/>
        <v>91.912744613600978</v>
      </c>
      <c r="BD62" t="str">
        <f t="shared" si="144"/>
        <v>61 Caring personal service occupations</v>
      </c>
      <c r="BE62" s="18">
        <f t="shared" si="153"/>
        <v>13.768617182947043</v>
      </c>
      <c r="BF62" s="18">
        <f t="shared" si="153"/>
        <v>14.159405004122796</v>
      </c>
      <c r="BG62" s="18">
        <f t="shared" si="153"/>
        <v>14.457215445865975</v>
      </c>
      <c r="BH62" s="18">
        <f t="shared" si="153"/>
        <v>15.057437381537062</v>
      </c>
      <c r="BI62" s="18">
        <f t="shared" si="153"/>
        <v>16.136788569540112</v>
      </c>
      <c r="BK62" s="68">
        <f t="shared" si="125"/>
        <v>18.162915585640665</v>
      </c>
      <c r="BL62" s="69">
        <f t="shared" si="126"/>
        <v>59.613396526834038</v>
      </c>
      <c r="BM62" s="69">
        <f t="shared" si="127"/>
        <v>77.776312112474713</v>
      </c>
      <c r="BO62" t="str">
        <f t="shared" si="145"/>
        <v>61 Caring personal service occupations</v>
      </c>
      <c r="BP62" s="18">
        <f t="shared" si="154"/>
        <v>11.472927566537738</v>
      </c>
      <c r="BQ62" s="18">
        <f t="shared" si="154"/>
        <v>10.987783950337212</v>
      </c>
      <c r="BR62" s="18">
        <f t="shared" si="154"/>
        <v>10.878560651948581</v>
      </c>
      <c r="BS62" s="18">
        <f t="shared" si="154"/>
        <v>10.819066127290641</v>
      </c>
      <c r="BT62" s="18">
        <f t="shared" si="154"/>
        <v>10.065086171472553</v>
      </c>
      <c r="BV62" s="68">
        <f t="shared" si="129"/>
        <v>-29.296575041295359</v>
      </c>
      <c r="BW62" s="69">
        <f t="shared" si="130"/>
        <v>43.985873264405051</v>
      </c>
      <c r="BX62" s="69">
        <f t="shared" si="131"/>
        <v>14.68929822310969</v>
      </c>
      <c r="BZ62" t="str">
        <f t="shared" si="146"/>
        <v>61 Caring personal service occupations</v>
      </c>
      <c r="CA62" s="18">
        <f t="shared" si="155"/>
        <v>5.0109125958365652</v>
      </c>
      <c r="CB62" s="18">
        <f t="shared" si="155"/>
        <v>2.8098853964241561</v>
      </c>
      <c r="CC62" s="18">
        <f t="shared" si="155"/>
        <v>2.625857482106194</v>
      </c>
      <c r="CD62" s="18">
        <f t="shared" si="155"/>
        <v>2.0210030544731397</v>
      </c>
      <c r="CE62" s="18">
        <f t="shared" si="155"/>
        <v>2.2855027775485928</v>
      </c>
      <c r="CG62" s="68">
        <f t="shared" si="133"/>
        <v>-52.124388806413577</v>
      </c>
      <c r="CH62" s="69">
        <f t="shared" si="134"/>
        <v>21.963340095945266</v>
      </c>
      <c r="CI62" s="69">
        <f t="shared" si="135"/>
        <v>-30.161048710468318</v>
      </c>
      <c r="CK62" t="str">
        <f t="shared" si="147"/>
        <v>61 Caring personal service occupations</v>
      </c>
      <c r="CL62" s="18">
        <f t="shared" si="156"/>
        <v>1.8070183092222902</v>
      </c>
      <c r="CM62" s="18">
        <f t="shared" si="156"/>
        <v>1.8040140126786137</v>
      </c>
      <c r="CN62" s="18">
        <f t="shared" si="156"/>
        <v>1.8600172391839345</v>
      </c>
      <c r="CO62" s="18">
        <f t="shared" si="156"/>
        <v>2.7374288652493863</v>
      </c>
      <c r="CP62" s="18">
        <f t="shared" si="156"/>
        <v>4.24871606039589</v>
      </c>
      <c r="CR62" s="68">
        <f t="shared" si="137"/>
        <v>55.319145647659361</v>
      </c>
      <c r="CS62" s="69">
        <f t="shared" si="138"/>
        <v>41.249589528962709</v>
      </c>
      <c r="CT62" s="69">
        <f t="shared" si="139"/>
        <v>96.568735176622084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0.17794545224469135</v>
      </c>
      <c r="C63" s="18">
        <f t="shared" si="148"/>
        <v>0.26196010994391877</v>
      </c>
      <c r="D63" s="18">
        <f t="shared" si="148"/>
        <v>0.16971889593669925</v>
      </c>
      <c r="E63" s="18">
        <f t="shared" si="148"/>
        <v>0.18325108914002142</v>
      </c>
      <c r="F63" s="18">
        <f t="shared" si="148"/>
        <v>0.22331921825076878</v>
      </c>
      <c r="H63" s="68">
        <f t="shared" si="105"/>
        <v>106.99191906356195</v>
      </c>
      <c r="I63" s="69">
        <f t="shared" si="106"/>
        <v>73.598852358414675</v>
      </c>
      <c r="J63" s="69">
        <f t="shared" si="107"/>
        <v>180.59077142197663</v>
      </c>
      <c r="L63" t="str">
        <f t="shared" si="140"/>
        <v>62 Leisure, travel and related personal service occupations</v>
      </c>
      <c r="M63" s="18">
        <f t="shared" si="149"/>
        <v>0.54215145228356987</v>
      </c>
      <c r="N63" s="18">
        <f t="shared" si="149"/>
        <v>0.68285445670156819</v>
      </c>
      <c r="O63" s="18">
        <f t="shared" si="149"/>
        <v>0.55000691808089675</v>
      </c>
      <c r="P63" s="18">
        <f t="shared" si="149"/>
        <v>0.52424934408550117</v>
      </c>
      <c r="Q63" s="18">
        <f t="shared" si="149"/>
        <v>0.52822086334717211</v>
      </c>
      <c r="S63" s="68">
        <f t="shared" si="109"/>
        <v>52.457146427783762</v>
      </c>
      <c r="T63" s="69">
        <f t="shared" si="110"/>
        <v>60.564708457280645</v>
      </c>
      <c r="U63" s="69">
        <f t="shared" si="111"/>
        <v>113.0218548850644</v>
      </c>
      <c r="W63" t="str">
        <f t="shared" si="141"/>
        <v>62 Leisure, travel and related personal service occupations</v>
      </c>
      <c r="X63" s="18">
        <f t="shared" si="150"/>
        <v>1.0876630172551685</v>
      </c>
      <c r="Y63" s="18">
        <f t="shared" si="150"/>
        <v>1.353507017052417</v>
      </c>
      <c r="Z63" s="18">
        <f t="shared" si="150"/>
        <v>1.2066994955433981</v>
      </c>
      <c r="AA63" s="18">
        <f t="shared" si="150"/>
        <v>1.2873739289261621</v>
      </c>
      <c r="AB63" s="18">
        <f t="shared" si="150"/>
        <v>1.4927081363477119</v>
      </c>
      <c r="AD63" s="68">
        <f t="shared" si="113"/>
        <v>63.446727480093365</v>
      </c>
      <c r="AE63" s="69">
        <f t="shared" si="114"/>
        <v>81.0143469031009</v>
      </c>
      <c r="AF63" s="69">
        <f t="shared" si="115"/>
        <v>144.46107438319427</v>
      </c>
      <c r="AH63" t="str">
        <f t="shared" si="142"/>
        <v>62 Leisure, travel and related personal service occupations</v>
      </c>
      <c r="AI63" s="18">
        <f t="shared" si="151"/>
        <v>2.03565787047522</v>
      </c>
      <c r="AJ63" s="18">
        <f t="shared" si="151"/>
        <v>3.0805003651683931</v>
      </c>
      <c r="AK63" s="18">
        <f t="shared" si="151"/>
        <v>2.8161254246626153</v>
      </c>
      <c r="AL63" s="18">
        <f t="shared" si="151"/>
        <v>2.9936937060900863</v>
      </c>
      <c r="AM63" s="18">
        <f t="shared" si="151"/>
        <v>3.6486721651109666</v>
      </c>
      <c r="AO63" s="68">
        <f t="shared" si="117"/>
        <v>50.912001115386765</v>
      </c>
      <c r="AP63" s="69">
        <f t="shared" si="118"/>
        <v>74.163148830187126</v>
      </c>
      <c r="AQ63" s="69">
        <f t="shared" si="119"/>
        <v>125.07514994557387</v>
      </c>
      <c r="AS63" t="str">
        <f t="shared" si="143"/>
        <v>62 Leisure, travel and related personal service occupations</v>
      </c>
      <c r="AT63" s="18">
        <f t="shared" si="152"/>
        <v>2.4555512688620644</v>
      </c>
      <c r="AU63" s="18">
        <f t="shared" si="152"/>
        <v>3.6159224774861825</v>
      </c>
      <c r="AV63" s="18">
        <f t="shared" si="152"/>
        <v>3.4707930876112472</v>
      </c>
      <c r="AW63" s="18">
        <f t="shared" si="152"/>
        <v>3.642005424386753</v>
      </c>
      <c r="AX63" s="18">
        <f t="shared" si="152"/>
        <v>4.5744959920645227</v>
      </c>
      <c r="AZ63" s="68">
        <f t="shared" si="121"/>
        <v>63.873560018600429</v>
      </c>
      <c r="BA63" s="69">
        <f t="shared" si="122"/>
        <v>78.39438590755411</v>
      </c>
      <c r="BB63" s="69">
        <f t="shared" si="123"/>
        <v>142.26794592615454</v>
      </c>
      <c r="BD63" t="str">
        <f t="shared" si="144"/>
        <v>62 Leisure, travel and related personal service occupations</v>
      </c>
      <c r="BE63" s="18">
        <f t="shared" si="153"/>
        <v>2.4572636820554239</v>
      </c>
      <c r="BF63" s="18">
        <f t="shared" si="153"/>
        <v>2.8812157757357895</v>
      </c>
      <c r="BG63" s="18">
        <f t="shared" si="153"/>
        <v>2.8446321798247394</v>
      </c>
      <c r="BH63" s="18">
        <f t="shared" si="153"/>
        <v>2.4755803669165339</v>
      </c>
      <c r="BI63" s="18">
        <f t="shared" si="153"/>
        <v>2.2130317648831972</v>
      </c>
      <c r="BK63" s="68">
        <f t="shared" si="125"/>
        <v>-17.641150414383823</v>
      </c>
      <c r="BL63" s="69">
        <f t="shared" si="126"/>
        <v>39.118789682950094</v>
      </c>
      <c r="BM63" s="69">
        <f t="shared" si="127"/>
        <v>21.477639268566275</v>
      </c>
      <c r="BO63" t="str">
        <f t="shared" si="145"/>
        <v>62 Leisure, travel and related personal service occupations</v>
      </c>
      <c r="BP63" s="18">
        <f t="shared" si="154"/>
        <v>2.5721103407996213</v>
      </c>
      <c r="BQ63" s="18">
        <f t="shared" si="154"/>
        <v>3.1256300412540661</v>
      </c>
      <c r="BR63" s="18">
        <f t="shared" si="154"/>
        <v>3.0740155283743418</v>
      </c>
      <c r="BS63" s="18">
        <f t="shared" si="154"/>
        <v>2.6267027295019534</v>
      </c>
      <c r="BT63" s="18">
        <f t="shared" si="154"/>
        <v>2.4680521197260061</v>
      </c>
      <c r="BV63" s="68">
        <f t="shared" si="129"/>
        <v>-38.646031101975922</v>
      </c>
      <c r="BW63" s="69">
        <f t="shared" si="130"/>
        <v>36.770299625173273</v>
      </c>
      <c r="BX63" s="69">
        <f t="shared" si="131"/>
        <v>-1.875731476802655</v>
      </c>
      <c r="BZ63" t="str">
        <f t="shared" si="146"/>
        <v>62 Leisure, travel and related personal service occupations</v>
      </c>
      <c r="CA63" s="18">
        <f t="shared" si="155"/>
        <v>2.6170255049688134</v>
      </c>
      <c r="CB63" s="18">
        <f t="shared" si="155"/>
        <v>3.2918074333779224</v>
      </c>
      <c r="CC63" s="18">
        <f t="shared" si="155"/>
        <v>3.1833273643279569</v>
      </c>
      <c r="CD63" s="18">
        <f t="shared" si="155"/>
        <v>3.5708832646334128</v>
      </c>
      <c r="CE63" s="18">
        <f t="shared" si="155"/>
        <v>4.3348978178216404</v>
      </c>
      <c r="CG63" s="68">
        <f t="shared" si="133"/>
        <v>-25.096641439509675</v>
      </c>
      <c r="CH63" s="69">
        <f t="shared" si="134"/>
        <v>37.49369641760768</v>
      </c>
      <c r="CI63" s="69">
        <f t="shared" si="135"/>
        <v>12.397054978098009</v>
      </c>
      <c r="CK63" t="str">
        <f t="shared" si="147"/>
        <v>62 Leisure, travel and related personal service occupations</v>
      </c>
      <c r="CL63" s="18">
        <f t="shared" si="156"/>
        <v>2.5796585753189682</v>
      </c>
      <c r="CM63" s="18">
        <f t="shared" si="156"/>
        <v>2.7780264264097503</v>
      </c>
      <c r="CN63" s="18">
        <f t="shared" si="156"/>
        <v>2.6154191013449077</v>
      </c>
      <c r="CO63" s="18">
        <f t="shared" si="156"/>
        <v>2.1076108066068491</v>
      </c>
      <c r="CP63" s="18">
        <f t="shared" si="156"/>
        <v>1.4823176191606509</v>
      </c>
      <c r="CR63" s="68">
        <f t="shared" si="137"/>
        <v>-61.462438255100317</v>
      </c>
      <c r="CS63" s="69">
        <f t="shared" si="138"/>
        <v>20.941334707906279</v>
      </c>
      <c r="CT63" s="69">
        <f t="shared" si="139"/>
        <v>-40.521103547194038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1.7544409127884613E-2</v>
      </c>
      <c r="C64" s="18">
        <f t="shared" si="148"/>
        <v>1.7349006283327539E-2</v>
      </c>
      <c r="D64" s="18">
        <f t="shared" si="148"/>
        <v>1.5446695439704417E-2</v>
      </c>
      <c r="E64" s="18">
        <f t="shared" si="148"/>
        <v>1.6833993670858118E-2</v>
      </c>
      <c r="F64" s="18">
        <f t="shared" si="148"/>
        <v>1.8688188550617973E-2</v>
      </c>
      <c r="H64" s="68">
        <f t="shared" si="105"/>
        <v>90.322052867463981</v>
      </c>
      <c r="I64" s="69">
        <f t="shared" si="106"/>
        <v>76.452995588245102</v>
      </c>
      <c r="J64" s="69">
        <f t="shared" si="107"/>
        <v>166.77504845570908</v>
      </c>
      <c r="L64" t="str">
        <f t="shared" si="140"/>
        <v>63 Community and civil enforcement occupations</v>
      </c>
      <c r="M64" s="18">
        <f t="shared" si="149"/>
        <v>4.391311383146896E-2</v>
      </c>
      <c r="N64" s="18">
        <f t="shared" si="149"/>
        <v>3.169433546598218E-2</v>
      </c>
      <c r="O64" s="18">
        <f t="shared" si="149"/>
        <v>3.8036415007695702E-2</v>
      </c>
      <c r="P64" s="18">
        <f t="shared" si="149"/>
        <v>3.2116833239984814E-2</v>
      </c>
      <c r="Q64" s="18">
        <f t="shared" si="149"/>
        <v>3.7844055889112535E-2</v>
      </c>
      <c r="S64" s="68">
        <f t="shared" si="109"/>
        <v>57.942310210177439</v>
      </c>
      <c r="T64" s="69">
        <f t="shared" si="110"/>
        <v>58.850749733033027</v>
      </c>
      <c r="U64" s="69">
        <f t="shared" si="111"/>
        <v>116.79305994321045</v>
      </c>
      <c r="W64" t="str">
        <f t="shared" si="141"/>
        <v>63 Community and civil enforcement occupations</v>
      </c>
      <c r="X64" s="18">
        <f t="shared" si="150"/>
        <v>9.6187931080306363E-2</v>
      </c>
      <c r="Y64" s="18">
        <f t="shared" si="150"/>
        <v>8.4481851181686191E-2</v>
      </c>
      <c r="Z64" s="18">
        <f t="shared" si="150"/>
        <v>8.8864047370483437E-2</v>
      </c>
      <c r="AA64" s="18">
        <f t="shared" si="150"/>
        <v>8.4710523704252597E-2</v>
      </c>
      <c r="AB64" s="18">
        <f t="shared" si="150"/>
        <v>9.5973660190430576E-2</v>
      </c>
      <c r="AD64" s="68">
        <f t="shared" si="113"/>
        <v>42.70080700141893</v>
      </c>
      <c r="AE64" s="69">
        <f t="shared" si="114"/>
        <v>69.455849686126754</v>
      </c>
      <c r="AF64" s="69">
        <f t="shared" si="115"/>
        <v>112.15665668754569</v>
      </c>
      <c r="AH64" t="str">
        <f t="shared" si="142"/>
        <v>63 Community and civil enforcement occupations</v>
      </c>
      <c r="AI64" s="18">
        <f t="shared" si="151"/>
        <v>8.6819373127231786E-2</v>
      </c>
      <c r="AJ64" s="18">
        <f t="shared" si="151"/>
        <v>7.2519241120673539E-2</v>
      </c>
      <c r="AK64" s="18">
        <f t="shared" si="151"/>
        <v>9.5493112896131521E-2</v>
      </c>
      <c r="AL64" s="18">
        <f t="shared" si="151"/>
        <v>7.9604261860757405E-2</v>
      </c>
      <c r="AM64" s="18">
        <f t="shared" si="151"/>
        <v>9.4268729669824164E-2</v>
      </c>
      <c r="AO64" s="68">
        <f t="shared" si="117"/>
        <v>14.983766831080766</v>
      </c>
      <c r="AP64" s="69">
        <f t="shared" si="118"/>
        <v>52.054105342415937</v>
      </c>
      <c r="AQ64" s="69">
        <f t="shared" si="119"/>
        <v>67.037872173496709</v>
      </c>
      <c r="AS64" t="str">
        <f t="shared" si="143"/>
        <v>63 Community and civil enforcement occupations</v>
      </c>
      <c r="AT64" s="18">
        <f t="shared" si="152"/>
        <v>8.8402138261158225E-2</v>
      </c>
      <c r="AU64" s="18">
        <f t="shared" si="152"/>
        <v>6.7876297476247835E-2</v>
      </c>
      <c r="AV64" s="18">
        <f t="shared" si="152"/>
        <v>7.7197297459512607E-2</v>
      </c>
      <c r="AW64" s="18">
        <f t="shared" si="152"/>
        <v>5.5863706106166672E-2</v>
      </c>
      <c r="AX64" s="18">
        <f t="shared" si="152"/>
        <v>5.3308226548888789E-2</v>
      </c>
      <c r="AZ64" s="68">
        <f t="shared" si="121"/>
        <v>-14.140866954902506</v>
      </c>
      <c r="BA64" s="69">
        <f t="shared" si="122"/>
        <v>45.624039099216688</v>
      </c>
      <c r="BB64" s="69">
        <f t="shared" si="123"/>
        <v>31.483172144314185</v>
      </c>
      <c r="BD64" t="str">
        <f t="shared" si="144"/>
        <v>63 Community and civil enforcement occupations</v>
      </c>
      <c r="BE64" s="18">
        <f t="shared" si="153"/>
        <v>0.10495063195931997</v>
      </c>
      <c r="BF64" s="18">
        <f t="shared" si="153"/>
        <v>6.9020172535029234E-2</v>
      </c>
      <c r="BG64" s="18">
        <f t="shared" si="153"/>
        <v>9.1362454356628167E-2</v>
      </c>
      <c r="BH64" s="18">
        <f t="shared" si="153"/>
        <v>6.4292241102475611E-2</v>
      </c>
      <c r="BI64" s="18">
        <f t="shared" si="153"/>
        <v>7.6398544382895256E-2</v>
      </c>
      <c r="BK64" s="68">
        <f t="shared" si="125"/>
        <v>-11.474972814550648</v>
      </c>
      <c r="BL64" s="69">
        <f t="shared" si="126"/>
        <v>28.600349225419215</v>
      </c>
      <c r="BM64" s="69">
        <f t="shared" si="127"/>
        <v>17.125376410868565</v>
      </c>
      <c r="BO64" t="str">
        <f t="shared" si="145"/>
        <v>63 Community and civil enforcement occupations</v>
      </c>
      <c r="BP64" s="18">
        <f t="shared" si="154"/>
        <v>0.13423385346362698</v>
      </c>
      <c r="BQ64" s="18">
        <f t="shared" si="154"/>
        <v>0.10594635759728212</v>
      </c>
      <c r="BR64" s="18">
        <f t="shared" si="154"/>
        <v>0.13504104634521183</v>
      </c>
      <c r="BS64" s="18">
        <f t="shared" si="154"/>
        <v>0.10578996834060886</v>
      </c>
      <c r="BT64" s="18">
        <f t="shared" si="154"/>
        <v>0.1294780606204996</v>
      </c>
      <c r="BV64" s="68">
        <f t="shared" si="129"/>
        <v>-26.730237562228087</v>
      </c>
      <c r="BW64" s="69">
        <f t="shared" si="130"/>
        <v>31.111394395652542</v>
      </c>
      <c r="BX64" s="69">
        <f t="shared" si="131"/>
        <v>4.3811568334244546</v>
      </c>
      <c r="BZ64" t="str">
        <f t="shared" si="146"/>
        <v>63 Community and civil enforcement occupations</v>
      </c>
      <c r="CA64" s="18">
        <f t="shared" si="155"/>
        <v>0.15938252376968867</v>
      </c>
      <c r="CB64" s="18">
        <f t="shared" si="155"/>
        <v>0.13516620711331248</v>
      </c>
      <c r="CC64" s="18">
        <f t="shared" si="155"/>
        <v>0.18172716606250749</v>
      </c>
      <c r="CD64" s="18">
        <f t="shared" si="155"/>
        <v>0.14804266856081827</v>
      </c>
      <c r="CE64" s="18">
        <f t="shared" si="155"/>
        <v>0.1844106758727756</v>
      </c>
      <c r="CG64" s="68">
        <f t="shared" si="133"/>
        <v>-44.182557384319828</v>
      </c>
      <c r="CH64" s="69">
        <f t="shared" si="134"/>
        <v>27.440119881654507</v>
      </c>
      <c r="CI64" s="69">
        <f t="shared" si="135"/>
        <v>-16.742437502665329</v>
      </c>
      <c r="CK64" t="str">
        <f t="shared" si="147"/>
        <v>63 Community and civil enforcement occupations</v>
      </c>
      <c r="CL64" s="18">
        <f t="shared" si="156"/>
        <v>0.14836735084059996</v>
      </c>
      <c r="CM64" s="18">
        <f t="shared" si="156"/>
        <v>0.1024153973006711</v>
      </c>
      <c r="CN64" s="18">
        <f t="shared" si="156"/>
        <v>0.14511838289436937</v>
      </c>
      <c r="CO64" s="18">
        <f t="shared" si="156"/>
        <v>7.6342729632425763E-2</v>
      </c>
      <c r="CP64" s="18">
        <f t="shared" si="156"/>
        <v>7.1571459034643278E-2</v>
      </c>
      <c r="CR64" s="68">
        <f t="shared" si="137"/>
        <v>-66.464738711223788</v>
      </c>
      <c r="CS64" s="69">
        <f t="shared" si="138"/>
        <v>12.323601914115647</v>
      </c>
      <c r="CT64" s="69">
        <f t="shared" si="139"/>
        <v>-54.141136797108146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1.2585569336103306</v>
      </c>
      <c r="C65" s="18">
        <f t="shared" si="157"/>
        <v>1.249592681094591</v>
      </c>
      <c r="D65" s="18">
        <f t="shared" si="157"/>
        <v>0.93238311587946021</v>
      </c>
      <c r="E65" s="18">
        <f t="shared" si="157"/>
        <v>0.92613181112322018</v>
      </c>
      <c r="F65" s="18">
        <f t="shared" si="157"/>
        <v>0.93360927505702351</v>
      </c>
      <c r="H65" s="68">
        <f t="shared" si="105"/>
        <v>57.517295714923499</v>
      </c>
      <c r="I65" s="69">
        <f t="shared" si="106"/>
        <v>56.105624465735914</v>
      </c>
      <c r="J65" s="69">
        <f t="shared" si="107"/>
        <v>113.62292018065941</v>
      </c>
      <c r="L65" t="str">
        <f t="shared" si="140"/>
        <v>71 Sales occupations</v>
      </c>
      <c r="M65" s="18">
        <f t="shared" ref="M65:Q70" si="158">M28/M$35*100</f>
        <v>2.3965078065748262</v>
      </c>
      <c r="N65" s="18">
        <f t="shared" si="158"/>
        <v>2.1417489422675082</v>
      </c>
      <c r="O65" s="18">
        <f t="shared" si="158"/>
        <v>1.9615906374925736</v>
      </c>
      <c r="P65" s="18">
        <f t="shared" si="158"/>
        <v>2.0733529991384176</v>
      </c>
      <c r="Q65" s="18">
        <f t="shared" si="158"/>
        <v>2.3852682720228637</v>
      </c>
      <c r="S65" s="68">
        <f t="shared" si="109"/>
        <v>93.0319685135253</v>
      </c>
      <c r="T65" s="69">
        <f t="shared" si="110"/>
        <v>65.023295707595068</v>
      </c>
      <c r="U65" s="69">
        <f t="shared" si="111"/>
        <v>158.05526422112038</v>
      </c>
      <c r="W65" t="str">
        <f t="shared" si="141"/>
        <v>71 Sales occupations</v>
      </c>
      <c r="X65" s="18">
        <f t="shared" ref="X65:AB70" si="159">X28/X$35*100</f>
        <v>4.696508284095259</v>
      </c>
      <c r="Y65" s="18">
        <f t="shared" si="159"/>
        <v>4.2954800727194469</v>
      </c>
      <c r="Z65" s="18">
        <f t="shared" si="159"/>
        <v>4.1017619391168161</v>
      </c>
      <c r="AA65" s="18">
        <f t="shared" si="159"/>
        <v>4.2519403763304178</v>
      </c>
      <c r="AB65" s="18">
        <f t="shared" si="159"/>
        <v>4.8530891543799539</v>
      </c>
      <c r="AD65" s="68">
        <f t="shared" si="113"/>
        <v>56.332142374546038</v>
      </c>
      <c r="AE65" s="69">
        <f t="shared" si="114"/>
        <v>69.821548176158913</v>
      </c>
      <c r="AF65" s="69">
        <f t="shared" si="115"/>
        <v>126.15369055070494</v>
      </c>
      <c r="AH65" t="str">
        <f t="shared" si="142"/>
        <v>71 Sales occupations</v>
      </c>
      <c r="AI65" s="18">
        <f t="shared" ref="AI65:AM70" si="160">AI28/AI$35*100</f>
        <v>5.1504601698477241</v>
      </c>
      <c r="AJ65" s="18">
        <f t="shared" si="160"/>
        <v>5.2498587502700778</v>
      </c>
      <c r="AK65" s="18">
        <f t="shared" si="160"/>
        <v>5.0755080627752571</v>
      </c>
      <c r="AL65" s="18">
        <f t="shared" si="160"/>
        <v>5.3597239768562144</v>
      </c>
      <c r="AM65" s="18">
        <f t="shared" si="160"/>
        <v>6.5027282080498336</v>
      </c>
      <c r="AO65" s="68">
        <f t="shared" si="117"/>
        <v>49.230298692635529</v>
      </c>
      <c r="AP65" s="69">
        <f t="shared" si="118"/>
        <v>69.633833925299939</v>
      </c>
      <c r="AQ65" s="69">
        <f t="shared" si="119"/>
        <v>118.86413261793547</v>
      </c>
      <c r="AS65" t="str">
        <f t="shared" si="143"/>
        <v>71 Sales occupations</v>
      </c>
      <c r="AT65" s="18">
        <f t="shared" ref="AT65:AX70" si="161">AT28/AT$35*100</f>
        <v>4.6597632375026521</v>
      </c>
      <c r="AU65" s="18">
        <f t="shared" si="161"/>
        <v>4.2465567916009892</v>
      </c>
      <c r="AV65" s="18">
        <f t="shared" si="161"/>
        <v>4.1034966036538947</v>
      </c>
      <c r="AW65" s="18">
        <f t="shared" si="161"/>
        <v>3.9794097526903895</v>
      </c>
      <c r="AX65" s="18">
        <f t="shared" si="161"/>
        <v>4.2914784688282808</v>
      </c>
      <c r="AZ65" s="68">
        <f t="shared" si="121"/>
        <v>30.031095228026452</v>
      </c>
      <c r="BA65" s="69">
        <f t="shared" si="122"/>
        <v>52.72083661935455</v>
      </c>
      <c r="BB65" s="69">
        <f t="shared" si="123"/>
        <v>82.751931847381016</v>
      </c>
      <c r="BD65" t="str">
        <f t="shared" si="144"/>
        <v>71 Sales occupations</v>
      </c>
      <c r="BE65" s="18">
        <f t="shared" ref="BE65:BI70" si="162">BE28/BE$35*100</f>
        <v>8.6524035682822173</v>
      </c>
      <c r="BF65" s="18">
        <f t="shared" si="162"/>
        <v>7.8468354035146515</v>
      </c>
      <c r="BG65" s="18">
        <f t="shared" si="162"/>
        <v>7.9125307824207143</v>
      </c>
      <c r="BH65" s="18">
        <f t="shared" si="162"/>
        <v>7.7661059646256856</v>
      </c>
      <c r="BI65" s="18">
        <f t="shared" si="162"/>
        <v>8.0045582830849202</v>
      </c>
      <c r="BK65" s="68">
        <f t="shared" si="125"/>
        <v>7.0953713912746377</v>
      </c>
      <c r="BL65" s="69">
        <f t="shared" si="126"/>
        <v>46.496781643986395</v>
      </c>
      <c r="BM65" s="69">
        <f t="shared" si="127"/>
        <v>53.592153035261035</v>
      </c>
      <c r="BO65" t="str">
        <f t="shared" si="145"/>
        <v>71 Sales occupations</v>
      </c>
      <c r="BP65" s="18">
        <f t="shared" ref="BP65:BT70" si="163">BP28/BP$35*100</f>
        <v>9.2442492578601421</v>
      </c>
      <c r="BQ65" s="18">
        <f t="shared" si="163"/>
        <v>8.1436218702968848</v>
      </c>
      <c r="BR65" s="18">
        <f t="shared" si="163"/>
        <v>8.1591793124384413</v>
      </c>
      <c r="BS65" s="18">
        <f t="shared" si="163"/>
        <v>8.0690900093351647</v>
      </c>
      <c r="BT65" s="18">
        <f t="shared" si="163"/>
        <v>8.1340348630853025</v>
      </c>
      <c r="BV65" s="68">
        <f t="shared" si="129"/>
        <v>-23.817723902889615</v>
      </c>
      <c r="BW65" s="69">
        <f t="shared" si="130"/>
        <v>43.964838728436419</v>
      </c>
      <c r="BX65" s="69">
        <f t="shared" si="131"/>
        <v>20.147114825546801</v>
      </c>
      <c r="BZ65" t="str">
        <f t="shared" si="146"/>
        <v>71 Sales occupations</v>
      </c>
      <c r="CA65" s="18">
        <f t="shared" ref="CA65:CE70" si="164">CA28/CA$35*100</f>
        <v>9.6101972760172316</v>
      </c>
      <c r="CB65" s="18">
        <f t="shared" si="164"/>
        <v>8.7717881305419976</v>
      </c>
      <c r="CC65" s="18">
        <f t="shared" si="164"/>
        <v>8.4808157543769767</v>
      </c>
      <c r="CD65" s="18">
        <f t="shared" si="164"/>
        <v>8.3297009733398131</v>
      </c>
      <c r="CE65" s="18">
        <f t="shared" si="164"/>
        <v>4.7723421429647779</v>
      </c>
      <c r="CG65" s="68">
        <f t="shared" si="133"/>
        <v>-69.047361701296211</v>
      </c>
      <c r="CH65" s="69">
        <f t="shared" si="134"/>
        <v>24.54389343254558</v>
      </c>
      <c r="CI65" s="69">
        <f t="shared" si="135"/>
        <v>-44.503468268750623</v>
      </c>
      <c r="CK65" t="str">
        <f t="shared" si="147"/>
        <v>71 Sales occupations</v>
      </c>
      <c r="CL65" s="18">
        <f t="shared" ref="CL65:CP70" si="165">CL28/CL$35*100</f>
        <v>10.869160477866648</v>
      </c>
      <c r="CM65" s="18">
        <f t="shared" si="165"/>
        <v>9.8795820635736753</v>
      </c>
      <c r="CN65" s="18">
        <f t="shared" si="165"/>
        <v>9.3962014835366823</v>
      </c>
      <c r="CO65" s="18">
        <f t="shared" si="165"/>
        <v>8.4275978314839826</v>
      </c>
      <c r="CP65" s="18">
        <f t="shared" si="165"/>
        <v>7.85171231252715</v>
      </c>
      <c r="CR65" s="68">
        <f t="shared" si="137"/>
        <v>-43.180643374200514</v>
      </c>
      <c r="CS65" s="69">
        <f t="shared" si="138"/>
        <v>20.752450083875658</v>
      </c>
      <c r="CT65" s="69">
        <f t="shared" si="139"/>
        <v>-22.428193290324852</v>
      </c>
    </row>
    <row r="66" spans="1:98" x14ac:dyDescent="0.2">
      <c r="A66" t="str">
        <f t="shared" si="103"/>
        <v>72 Customer service occupations</v>
      </c>
      <c r="B66" s="18">
        <f t="shared" si="157"/>
        <v>0.41453020939282664</v>
      </c>
      <c r="C66" s="18">
        <f t="shared" si="157"/>
        <v>0.38694992324980376</v>
      </c>
      <c r="D66" s="18">
        <f t="shared" si="157"/>
        <v>0.38119699052983391</v>
      </c>
      <c r="E66" s="18">
        <f t="shared" si="157"/>
        <v>0.47065848608550381</v>
      </c>
      <c r="F66" s="18">
        <f t="shared" si="157"/>
        <v>0.51490088792098998</v>
      </c>
      <c r="H66" s="68">
        <f t="shared" si="105"/>
        <v>112.48665871944516</v>
      </c>
      <c r="I66" s="69">
        <f t="shared" si="106"/>
        <v>67.851259332272562</v>
      </c>
      <c r="J66" s="69">
        <f t="shared" si="107"/>
        <v>180.33791805171774</v>
      </c>
      <c r="L66" t="str">
        <f t="shared" si="140"/>
        <v>72 Customer service occupations</v>
      </c>
      <c r="M66" s="18">
        <f t="shared" si="158"/>
        <v>0.70088252389577632</v>
      </c>
      <c r="N66" s="18">
        <f t="shared" si="158"/>
        <v>0.72955177049428077</v>
      </c>
      <c r="O66" s="18">
        <f t="shared" si="158"/>
        <v>0.6717816985748748</v>
      </c>
      <c r="P66" s="18">
        <f t="shared" si="158"/>
        <v>0.7843318453578435</v>
      </c>
      <c r="Q66" s="18">
        <f t="shared" si="158"/>
        <v>0.86602748368648763</v>
      </c>
      <c r="S66" s="68">
        <f t="shared" si="109"/>
        <v>104.64629894024684</v>
      </c>
      <c r="T66" s="69">
        <f t="shared" si="110"/>
        <v>69.620323774583213</v>
      </c>
      <c r="U66" s="69">
        <f t="shared" si="111"/>
        <v>174.26662271483005</v>
      </c>
      <c r="W66" t="str">
        <f t="shared" si="141"/>
        <v>72 Customer service occupations</v>
      </c>
      <c r="X66" s="18">
        <f t="shared" si="159"/>
        <v>1.3291936698163236</v>
      </c>
      <c r="Y66" s="18">
        <f t="shared" si="159"/>
        <v>1.3554342484436626</v>
      </c>
      <c r="Z66" s="18">
        <f t="shared" si="159"/>
        <v>1.2922069887368457</v>
      </c>
      <c r="AA66" s="18">
        <f t="shared" si="159"/>
        <v>1.4358885281458926</v>
      </c>
      <c r="AB66" s="18">
        <f t="shared" si="159"/>
        <v>1.6072377810177094</v>
      </c>
      <c r="AD66" s="68">
        <f t="shared" si="113"/>
        <v>64.341977292878667</v>
      </c>
      <c r="AE66" s="69">
        <f t="shared" si="114"/>
        <v>70.689175497268849</v>
      </c>
      <c r="AF66" s="69">
        <f t="shared" si="115"/>
        <v>135.03115279014753</v>
      </c>
      <c r="AH66" t="str">
        <f t="shared" si="142"/>
        <v>72 Customer service occupations</v>
      </c>
      <c r="AI66" s="18">
        <f t="shared" si="160"/>
        <v>1.3401911084602065</v>
      </c>
      <c r="AJ66" s="18">
        <f t="shared" si="160"/>
        <v>1.6082382350300573</v>
      </c>
      <c r="AK66" s="18">
        <f t="shared" si="160"/>
        <v>1.6524294845475678</v>
      </c>
      <c r="AL66" s="18">
        <f t="shared" si="160"/>
        <v>1.9521144798354741</v>
      </c>
      <c r="AM66" s="18">
        <f t="shared" si="160"/>
        <v>2.3249106631024552</v>
      </c>
      <c r="AO66" s="68">
        <f t="shared" si="117"/>
        <v>63.879360943343158</v>
      </c>
      <c r="AP66" s="69">
        <f t="shared" si="118"/>
        <v>72.080015398833766</v>
      </c>
      <c r="AQ66" s="69">
        <f t="shared" si="119"/>
        <v>135.95937634217691</v>
      </c>
      <c r="AS66" t="str">
        <f t="shared" si="143"/>
        <v>72 Customer service occupations</v>
      </c>
      <c r="AT66" s="18">
        <f t="shared" si="161"/>
        <v>2.0338462797595636</v>
      </c>
      <c r="AU66" s="18">
        <f t="shared" si="161"/>
        <v>1.9542171998579585</v>
      </c>
      <c r="AV66" s="18">
        <f t="shared" si="161"/>
        <v>1.8932181580594676</v>
      </c>
      <c r="AW66" s="18">
        <f t="shared" si="161"/>
        <v>2.1782463177473117</v>
      </c>
      <c r="AX66" s="18">
        <f t="shared" si="161"/>
        <v>2.211248406720868</v>
      </c>
      <c r="AZ66" s="68">
        <f t="shared" si="121"/>
        <v>45.221605145506551</v>
      </c>
      <c r="BA66" s="69">
        <f t="shared" si="122"/>
        <v>60.873714324559423</v>
      </c>
      <c r="BB66" s="69">
        <f t="shared" si="123"/>
        <v>106.09531947006596</v>
      </c>
      <c r="BD66" t="str">
        <f t="shared" si="144"/>
        <v>72 Customer service occupations</v>
      </c>
      <c r="BE66" s="18">
        <f t="shared" si="162"/>
        <v>1.8715818585305231</v>
      </c>
      <c r="BF66" s="18">
        <f t="shared" si="162"/>
        <v>1.8241566034912067</v>
      </c>
      <c r="BG66" s="18">
        <f t="shared" si="162"/>
        <v>1.9682125941022539</v>
      </c>
      <c r="BH66" s="18">
        <f t="shared" si="162"/>
        <v>2.0903311214893328</v>
      </c>
      <c r="BI66" s="18">
        <f t="shared" si="162"/>
        <v>2.2198732021579919</v>
      </c>
      <c r="BK66" s="68">
        <f t="shared" si="125"/>
        <v>19.400158897214279</v>
      </c>
      <c r="BL66" s="69">
        <f t="shared" si="126"/>
        <v>48.649660884117246</v>
      </c>
      <c r="BM66" s="69">
        <f t="shared" si="127"/>
        <v>68.049819781331522</v>
      </c>
      <c r="BO66" t="str">
        <f t="shared" si="145"/>
        <v>72 Customer service occupations</v>
      </c>
      <c r="BP66" s="18">
        <f t="shared" si="163"/>
        <v>1.9610639200344389</v>
      </c>
      <c r="BQ66" s="18">
        <f t="shared" si="163"/>
        <v>1.9266034093359605</v>
      </c>
      <c r="BR66" s="18">
        <f t="shared" si="163"/>
        <v>2.0197540437160506</v>
      </c>
      <c r="BS66" s="18">
        <f t="shared" si="163"/>
        <v>2.1603180977024743</v>
      </c>
      <c r="BT66" s="18">
        <f t="shared" si="163"/>
        <v>2.2929347109394702</v>
      </c>
      <c r="BV66" s="68">
        <f t="shared" si="129"/>
        <v>-13.24638224534295</v>
      </c>
      <c r="BW66" s="69">
        <f t="shared" si="130"/>
        <v>47.823659094978488</v>
      </c>
      <c r="BX66" s="69">
        <f t="shared" si="131"/>
        <v>34.577276849635538</v>
      </c>
      <c r="BZ66" t="str">
        <f t="shared" si="146"/>
        <v>72 Customer service occupations</v>
      </c>
      <c r="CA66" s="18">
        <f t="shared" si="164"/>
        <v>1.5566876215891601</v>
      </c>
      <c r="CB66" s="18">
        <f t="shared" si="164"/>
        <v>1.4940569809986686</v>
      </c>
      <c r="CC66" s="18">
        <f t="shared" si="164"/>
        <v>1.4975156446678795</v>
      </c>
      <c r="CD66" s="18">
        <f t="shared" si="164"/>
        <v>1.5374232475841088</v>
      </c>
      <c r="CE66" s="18">
        <f t="shared" si="164"/>
        <v>1.716568242155734</v>
      </c>
      <c r="CG66" s="68">
        <f t="shared" si="133"/>
        <v>-36.948788704591117</v>
      </c>
      <c r="CH66" s="69">
        <f t="shared" si="134"/>
        <v>27.341431403975825</v>
      </c>
      <c r="CI66" s="69">
        <f t="shared" si="135"/>
        <v>-9.607357300615293</v>
      </c>
      <c r="CK66" t="str">
        <f t="shared" si="147"/>
        <v>72 Customer service occupations</v>
      </c>
      <c r="CL66" s="18">
        <f t="shared" si="165"/>
        <v>1.1418299141544226</v>
      </c>
      <c r="CM66" s="18">
        <f t="shared" si="165"/>
        <v>1.536291732633509</v>
      </c>
      <c r="CN66" s="18">
        <f t="shared" si="165"/>
        <v>1.6093732108382264</v>
      </c>
      <c r="CO66" s="18">
        <f t="shared" si="165"/>
        <v>2.2591025574576489</v>
      </c>
      <c r="CP66" s="18">
        <f t="shared" si="165"/>
        <v>3.5982998541674824</v>
      </c>
      <c r="CR66" s="68">
        <f t="shared" si="137"/>
        <v>52.028439372403682</v>
      </c>
      <c r="CS66" s="69">
        <f t="shared" si="138"/>
        <v>46.198865454682128</v>
      </c>
      <c r="CT66" s="69">
        <f t="shared" si="139"/>
        <v>98.227304827085817</v>
      </c>
    </row>
    <row r="67" spans="1:98" x14ac:dyDescent="0.2">
      <c r="A67" t="str">
        <f t="shared" si="103"/>
        <v>81 Process, plant and machine operatives</v>
      </c>
      <c r="B67" s="18">
        <f t="shared" si="157"/>
        <v>0.48430475344111407</v>
      </c>
      <c r="C67" s="18">
        <f t="shared" si="157"/>
        <v>0.5660564988944744</v>
      </c>
      <c r="D67" s="18">
        <f t="shared" si="157"/>
        <v>0.42946049901646982</v>
      </c>
      <c r="E67" s="18">
        <f t="shared" si="157"/>
        <v>0.49298866352787996</v>
      </c>
      <c r="F67" s="18">
        <f t="shared" si="157"/>
        <v>0.7519340777581891</v>
      </c>
      <c r="H67" s="68">
        <f t="shared" si="105"/>
        <v>175.43177009548069</v>
      </c>
      <c r="I67" s="69">
        <f t="shared" si="106"/>
        <v>92.621458928690785</v>
      </c>
      <c r="J67" s="69">
        <f t="shared" si="107"/>
        <v>268.05322902417151</v>
      </c>
      <c r="L67" t="str">
        <f t="shared" si="140"/>
        <v>81 Process, plant and machine operatives</v>
      </c>
      <c r="M67" s="18">
        <f t="shared" si="158"/>
        <v>0.50722841791465045</v>
      </c>
      <c r="N67" s="18">
        <f t="shared" si="158"/>
        <v>0.49922681479545039</v>
      </c>
      <c r="O67" s="18">
        <f t="shared" si="158"/>
        <v>0.41026888596308425</v>
      </c>
      <c r="P67" s="18">
        <f t="shared" si="158"/>
        <v>0.54885113590968215</v>
      </c>
      <c r="Q67" s="18">
        <f t="shared" si="158"/>
        <v>0.776170554350744</v>
      </c>
      <c r="S67" s="68">
        <f t="shared" si="109"/>
        <v>200.32325955031988</v>
      </c>
      <c r="T67" s="69">
        <f t="shared" si="110"/>
        <v>96.256609323637804</v>
      </c>
      <c r="U67" s="69">
        <f t="shared" si="111"/>
        <v>296.57986887395771</v>
      </c>
      <c r="W67" t="str">
        <f t="shared" si="141"/>
        <v>81 Process, plant and machine operatives</v>
      </c>
      <c r="X67" s="18">
        <f t="shared" si="159"/>
        <v>0.72753194751776951</v>
      </c>
      <c r="Y67" s="18">
        <f t="shared" si="159"/>
        <v>0.73906234181076425</v>
      </c>
      <c r="Z67" s="18">
        <f t="shared" si="159"/>
        <v>0.63206360004754836</v>
      </c>
      <c r="AA67" s="18">
        <f t="shared" si="159"/>
        <v>0.83090533953386481</v>
      </c>
      <c r="AB67" s="18">
        <f t="shared" si="159"/>
        <v>1.2069227115960086</v>
      </c>
      <c r="AD67" s="68">
        <f t="shared" si="113"/>
        <v>152.30109774451103</v>
      </c>
      <c r="AE67" s="69">
        <f t="shared" si="114"/>
        <v>93.393526182030243</v>
      </c>
      <c r="AF67" s="69">
        <f t="shared" si="115"/>
        <v>245.69462392654131</v>
      </c>
      <c r="AH67" t="str">
        <f t="shared" si="142"/>
        <v>81 Process, plant and machine operatives</v>
      </c>
      <c r="AI67" s="18">
        <f t="shared" si="160"/>
        <v>1.0431052587863481</v>
      </c>
      <c r="AJ67" s="18">
        <f t="shared" si="160"/>
        <v>1.0894635860056037</v>
      </c>
      <c r="AK67" s="18">
        <f t="shared" si="160"/>
        <v>1.0919029861903811</v>
      </c>
      <c r="AL67" s="18">
        <f t="shared" si="160"/>
        <v>1.3375150143869248</v>
      </c>
      <c r="AM67" s="18">
        <f t="shared" si="160"/>
        <v>1.5803377161746808</v>
      </c>
      <c r="AO67" s="68">
        <f t="shared" si="117"/>
        <v>68.580283265945809</v>
      </c>
      <c r="AP67" s="69">
        <f t="shared" si="118"/>
        <v>66.884505439969132</v>
      </c>
      <c r="AQ67" s="69">
        <f t="shared" si="119"/>
        <v>135.46478870591494</v>
      </c>
      <c r="AS67" t="str">
        <f t="shared" si="143"/>
        <v>81 Process, plant and machine operatives</v>
      </c>
      <c r="AT67" s="18">
        <f t="shared" si="161"/>
        <v>2.5609202692577875</v>
      </c>
      <c r="AU67" s="18">
        <f t="shared" si="161"/>
        <v>2.4150014405294211</v>
      </c>
      <c r="AV67" s="18">
        <f t="shared" si="161"/>
        <v>2.3583235337492754</v>
      </c>
      <c r="AW67" s="18">
        <f t="shared" si="161"/>
        <v>2.6980234233687543</v>
      </c>
      <c r="AX67" s="18">
        <f t="shared" si="161"/>
        <v>3.0429924610599146</v>
      </c>
      <c r="AZ67" s="68">
        <f t="shared" si="121"/>
        <v>60.432315801675308</v>
      </c>
      <c r="BA67" s="69">
        <f t="shared" si="122"/>
        <v>64.228464461598833</v>
      </c>
      <c r="BB67" s="69">
        <f t="shared" si="123"/>
        <v>124.66078026327413</v>
      </c>
      <c r="BD67" t="str">
        <f t="shared" si="144"/>
        <v>81 Process, plant and machine operatives</v>
      </c>
      <c r="BE67" s="18">
        <f t="shared" si="162"/>
        <v>4.5606424850162215</v>
      </c>
      <c r="BF67" s="18">
        <f t="shared" si="162"/>
        <v>4.5352006837416612</v>
      </c>
      <c r="BG67" s="18">
        <f t="shared" si="162"/>
        <v>4.0364479124480823</v>
      </c>
      <c r="BH67" s="18">
        <f t="shared" si="162"/>
        <v>4.600507589016618</v>
      </c>
      <c r="BI67" s="18">
        <f t="shared" si="162"/>
        <v>4.8801354486810151</v>
      </c>
      <c r="BK67" s="68">
        <f t="shared" si="125"/>
        <v>27.991540466035758</v>
      </c>
      <c r="BL67" s="69">
        <f t="shared" si="126"/>
        <v>44.356824809806561</v>
      </c>
      <c r="BM67" s="69">
        <f t="shared" si="127"/>
        <v>72.348365275842326</v>
      </c>
      <c r="BO67" t="str">
        <f t="shared" si="145"/>
        <v>81 Process, plant and machine operatives</v>
      </c>
      <c r="BP67" s="18">
        <f t="shared" si="163"/>
        <v>5.8023703816075747</v>
      </c>
      <c r="BQ67" s="18">
        <f t="shared" si="163"/>
        <v>5.9176205895370968</v>
      </c>
      <c r="BR67" s="18">
        <f t="shared" si="163"/>
        <v>5.2865845442513102</v>
      </c>
      <c r="BS67" s="18">
        <f t="shared" si="163"/>
        <v>5.9521492450860993</v>
      </c>
      <c r="BT67" s="18">
        <f t="shared" si="163"/>
        <v>6.326235416589336</v>
      </c>
      <c r="BV67" s="68">
        <f t="shared" si="129"/>
        <v>-8.5540324609902978</v>
      </c>
      <c r="BW67" s="69">
        <f t="shared" si="130"/>
        <v>40.155307169898535</v>
      </c>
      <c r="BX67" s="69">
        <f t="shared" si="131"/>
        <v>31.601274708908235</v>
      </c>
      <c r="BZ67" t="str">
        <f t="shared" si="146"/>
        <v>81 Process, plant and machine operatives</v>
      </c>
      <c r="CA67" s="18">
        <f t="shared" si="164"/>
        <v>7.2059565278709856</v>
      </c>
      <c r="CB67" s="18">
        <f t="shared" si="164"/>
        <v>7.4780758423427542</v>
      </c>
      <c r="CC67" s="18">
        <f t="shared" si="164"/>
        <v>6.8711988128247388</v>
      </c>
      <c r="CD67" s="18">
        <f t="shared" si="164"/>
        <v>7.0395854930134156</v>
      </c>
      <c r="CE67" s="18">
        <f t="shared" si="164"/>
        <v>5.3449247761429888</v>
      </c>
      <c r="CG67" s="68">
        <f t="shared" si="133"/>
        <v>-57.212903977266038</v>
      </c>
      <c r="CH67" s="69">
        <f t="shared" si="134"/>
        <v>26.69028509398434</v>
      </c>
      <c r="CI67" s="69">
        <f t="shared" si="135"/>
        <v>-30.522618883281694</v>
      </c>
      <c r="CK67" t="str">
        <f t="shared" si="147"/>
        <v>81 Process, plant and machine operatives</v>
      </c>
      <c r="CL67" s="18">
        <f t="shared" si="165"/>
        <v>9.3225440556018757</v>
      </c>
      <c r="CM67" s="18">
        <f t="shared" si="165"/>
        <v>8.1033850854857548</v>
      </c>
      <c r="CN67" s="18">
        <f t="shared" si="165"/>
        <v>7.4194746543500809</v>
      </c>
      <c r="CO67" s="18">
        <f t="shared" si="165"/>
        <v>3.875364048676345</v>
      </c>
      <c r="CP67" s="18">
        <f t="shared" si="165"/>
        <v>2.2807403745659398</v>
      </c>
      <c r="CR67" s="68">
        <f t="shared" si="137"/>
        <v>-79.098043040236718</v>
      </c>
      <c r="CS67" s="69">
        <f t="shared" si="138"/>
        <v>11.688675874216219</v>
      </c>
      <c r="CT67" s="69">
        <f t="shared" si="139"/>
        <v>-67.409367166020502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0.48136419696404775</v>
      </c>
      <c r="C68" s="18">
        <f t="shared" si="157"/>
        <v>0.46526735336205893</v>
      </c>
      <c r="D68" s="18">
        <f t="shared" si="157"/>
        <v>0.52116527473556673</v>
      </c>
      <c r="E68" s="18">
        <f t="shared" si="157"/>
        <v>0.5960438989302641</v>
      </c>
      <c r="F68" s="18">
        <f t="shared" si="157"/>
        <v>0.70264042984391306</v>
      </c>
      <c r="H68" s="68">
        <f t="shared" si="105"/>
        <v>112.08753986854438</v>
      </c>
      <c r="I68" s="69">
        <f t="shared" si="106"/>
        <v>97.764602084194181</v>
      </c>
      <c r="J68" s="69">
        <f t="shared" si="107"/>
        <v>209.85214195273861</v>
      </c>
      <c r="L68" t="str">
        <f t="shared" si="140"/>
        <v>82 Transport and mobile machine drivers and operatives</v>
      </c>
      <c r="M68" s="18">
        <f t="shared" si="158"/>
        <v>0.48721660334259675</v>
      </c>
      <c r="N68" s="18">
        <f t="shared" si="158"/>
        <v>0.45607273568872969</v>
      </c>
      <c r="O68" s="18">
        <f t="shared" si="158"/>
        <v>0.49614111010135775</v>
      </c>
      <c r="P68" s="18">
        <f t="shared" si="158"/>
        <v>0.51876393766378615</v>
      </c>
      <c r="Q68" s="18">
        <f t="shared" si="158"/>
        <v>0.55910075292932326</v>
      </c>
      <c r="S68" s="68">
        <f t="shared" si="109"/>
        <v>78.889665197035313</v>
      </c>
      <c r="T68" s="69">
        <f t="shared" si="110"/>
        <v>85.835615736918413</v>
      </c>
      <c r="U68" s="69">
        <f t="shared" si="111"/>
        <v>164.72528093395371</v>
      </c>
      <c r="W68" t="str">
        <f t="shared" si="141"/>
        <v>82 Transport and mobile machine drivers and operatives</v>
      </c>
      <c r="X68" s="18">
        <f t="shared" si="159"/>
        <v>0.84492470946958587</v>
      </c>
      <c r="Y68" s="18">
        <f t="shared" si="159"/>
        <v>0.84759918769220477</v>
      </c>
      <c r="Z68" s="18">
        <f t="shared" si="159"/>
        <v>0.95616028585610158</v>
      </c>
      <c r="AA68" s="18">
        <f t="shared" si="159"/>
        <v>0.98503892984261965</v>
      </c>
      <c r="AB68" s="18">
        <f t="shared" si="159"/>
        <v>1.0424852461448382</v>
      </c>
      <c r="AD68" s="68">
        <f t="shared" si="113"/>
        <v>44.058761491283704</v>
      </c>
      <c r="AE68" s="69">
        <f t="shared" si="114"/>
        <v>79.726431332159891</v>
      </c>
      <c r="AF68" s="69">
        <f t="shared" si="115"/>
        <v>123.78519282344359</v>
      </c>
      <c r="AH68" t="str">
        <f t="shared" si="142"/>
        <v>82 Transport and mobile machine drivers and operatives</v>
      </c>
      <c r="AI68" s="18">
        <f t="shared" si="160"/>
        <v>1.2518160444379522</v>
      </c>
      <c r="AJ68" s="18">
        <f t="shared" si="160"/>
        <v>1.3659104967475535</v>
      </c>
      <c r="AK68" s="18">
        <f t="shared" si="160"/>
        <v>1.7449418647245056</v>
      </c>
      <c r="AL68" s="18">
        <f t="shared" si="160"/>
        <v>1.8904832701746321</v>
      </c>
      <c r="AM68" s="18">
        <f t="shared" si="160"/>
        <v>2.1427957235570836</v>
      </c>
      <c r="AO68" s="68">
        <f t="shared" si="117"/>
        <v>43.034478371690149</v>
      </c>
      <c r="AP68" s="69">
        <f t="shared" si="118"/>
        <v>76.522825824412195</v>
      </c>
      <c r="AQ68" s="69">
        <f t="shared" si="119"/>
        <v>119.55730419610234</v>
      </c>
      <c r="AS68" t="str">
        <f t="shared" si="143"/>
        <v>82 Transport and mobile machine drivers and operatives</v>
      </c>
      <c r="AT68" s="18">
        <f t="shared" si="161"/>
        <v>2.0841921547301556</v>
      </c>
      <c r="AU68" s="18">
        <f t="shared" si="161"/>
        <v>2.0843830255016176</v>
      </c>
      <c r="AV68" s="18">
        <f t="shared" si="161"/>
        <v>2.4158508045000828</v>
      </c>
      <c r="AW68" s="18">
        <f t="shared" si="161"/>
        <v>2.5246112826867635</v>
      </c>
      <c r="AX68" s="18">
        <f t="shared" si="161"/>
        <v>2.6558011682470255</v>
      </c>
      <c r="AZ68" s="68">
        <f t="shared" si="121"/>
        <v>36.684669955034067</v>
      </c>
      <c r="BA68" s="69">
        <f t="shared" si="122"/>
        <v>76.824181639324593</v>
      </c>
      <c r="BB68" s="69">
        <f t="shared" si="123"/>
        <v>113.50885159435866</v>
      </c>
      <c r="BD68" t="str">
        <f t="shared" si="144"/>
        <v>82 Transport and mobile machine drivers and operatives</v>
      </c>
      <c r="BE68" s="18">
        <f t="shared" si="162"/>
        <v>3.4405077968859379</v>
      </c>
      <c r="BF68" s="18">
        <f t="shared" si="162"/>
        <v>3.730765674351578</v>
      </c>
      <c r="BG68" s="18">
        <f t="shared" si="162"/>
        <v>3.6412923623218365</v>
      </c>
      <c r="BH68" s="18">
        <f t="shared" si="162"/>
        <v>3.9968932322307902</v>
      </c>
      <c r="BI68" s="18">
        <f t="shared" si="162"/>
        <v>4.4554068255424486</v>
      </c>
      <c r="BK68" s="68">
        <f t="shared" si="125"/>
        <v>29.533040072158784</v>
      </c>
      <c r="BL68" s="69">
        <f t="shared" si="126"/>
        <v>60.707926471330332</v>
      </c>
      <c r="BM68" s="69">
        <f t="shared" si="127"/>
        <v>90.240966543489122</v>
      </c>
      <c r="BO68" t="str">
        <f t="shared" si="145"/>
        <v>82 Transport and mobile machine drivers and operatives</v>
      </c>
      <c r="BP68" s="18">
        <f t="shared" si="163"/>
        <v>5.2731236207070449</v>
      </c>
      <c r="BQ68" s="18">
        <f t="shared" si="163"/>
        <v>6.0637742499813889</v>
      </c>
      <c r="BR68" s="18">
        <f t="shared" si="163"/>
        <v>5.9200431150766155</v>
      </c>
      <c r="BS68" s="18">
        <f t="shared" si="163"/>
        <v>6.4522845691799766</v>
      </c>
      <c r="BT68" s="18">
        <f t="shared" si="163"/>
        <v>7.56204380994535</v>
      </c>
      <c r="BV68" s="68">
        <f t="shared" si="129"/>
        <v>-2.386763759358391</v>
      </c>
      <c r="BW68" s="69">
        <f t="shared" si="130"/>
        <v>53.201340254785215</v>
      </c>
      <c r="BX68" s="69">
        <f t="shared" si="131"/>
        <v>50.81457649542682</v>
      </c>
      <c r="BZ68" t="str">
        <f t="shared" si="146"/>
        <v>82 Transport and mobile machine drivers and operatives</v>
      </c>
      <c r="CA68" s="18">
        <f t="shared" si="164"/>
        <v>6.7438399994150062</v>
      </c>
      <c r="CB68" s="18">
        <f t="shared" si="164"/>
        <v>7.6052357631057621</v>
      </c>
      <c r="CC68" s="18">
        <f t="shared" si="164"/>
        <v>7.8081423847835714</v>
      </c>
      <c r="CD68" s="18">
        <f t="shared" si="164"/>
        <v>7.1756219770950658</v>
      </c>
      <c r="CE68" s="18">
        <f t="shared" si="164"/>
        <v>7.7276624674974022</v>
      </c>
      <c r="CG68" s="68">
        <f t="shared" si="133"/>
        <v>-45.561750803463205</v>
      </c>
      <c r="CH68" s="69">
        <f t="shared" si="134"/>
        <v>36.428419404274507</v>
      </c>
      <c r="CI68" s="69">
        <f t="shared" si="135"/>
        <v>-9.1333313991886929</v>
      </c>
      <c r="CK68" t="str">
        <f t="shared" si="147"/>
        <v>82 Transport and mobile machine drivers and operatives</v>
      </c>
      <c r="CL68" s="18">
        <f t="shared" si="165"/>
        <v>8.5604504874168086</v>
      </c>
      <c r="CM68" s="18">
        <f t="shared" si="165"/>
        <v>10.223898384098829</v>
      </c>
      <c r="CN68" s="18">
        <f t="shared" si="165"/>
        <v>11.090114766543444</v>
      </c>
      <c r="CO68" s="18">
        <f t="shared" si="165"/>
        <v>11.49994347753139</v>
      </c>
      <c r="CP68" s="18">
        <f t="shared" si="165"/>
        <v>8.6251295967125774</v>
      </c>
      <c r="CR68" s="68">
        <f t="shared" si="137"/>
        <v>-47.117272936446355</v>
      </c>
      <c r="CS68" s="69">
        <f t="shared" si="138"/>
        <v>31.794759088798774</v>
      </c>
      <c r="CT68" s="69">
        <f t="shared" si="139"/>
        <v>-15.322513847647578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6.8091819338934514E-3</v>
      </c>
      <c r="C69" s="18">
        <f t="shared" si="157"/>
        <v>5.4967410845006334E-3</v>
      </c>
      <c r="D69" s="18">
        <f t="shared" si="157"/>
        <v>5.0486311502971727E-3</v>
      </c>
      <c r="E69" s="18">
        <f t="shared" si="157"/>
        <v>2.1344450913076612E-2</v>
      </c>
      <c r="F69" s="18">
        <f t="shared" si="157"/>
        <v>3.1637973040864992E-2</v>
      </c>
      <c r="H69" s="68">
        <f t="shared" si="105"/>
        <v>885.8083651493713</v>
      </c>
      <c r="I69" s="69">
        <f t="shared" si="106"/>
        <v>400.65765395849189</v>
      </c>
      <c r="J69" s="69">
        <f t="shared" si="107"/>
        <v>1286.4660191078633</v>
      </c>
      <c r="L69" t="str">
        <f t="shared" si="140"/>
        <v>91 Elementary trades and related occupations</v>
      </c>
      <c r="M69" s="18">
        <f t="shared" si="158"/>
        <v>0.29823273777285358</v>
      </c>
      <c r="N69" s="18">
        <f t="shared" si="158"/>
        <v>0.26320724951294316</v>
      </c>
      <c r="O69" s="18">
        <f t="shared" si="158"/>
        <v>0.245332243846244</v>
      </c>
      <c r="P69" s="18">
        <f t="shared" si="158"/>
        <v>0.38312922991414122</v>
      </c>
      <c r="Q69" s="18">
        <f t="shared" si="158"/>
        <v>0.4993072539480039</v>
      </c>
      <c r="S69" s="68">
        <f t="shared" si="109"/>
        <v>223.0826472709598</v>
      </c>
      <c r="T69" s="69">
        <f t="shared" si="110"/>
        <v>123.65878873132392</v>
      </c>
      <c r="U69" s="69">
        <f t="shared" si="111"/>
        <v>346.74143600228371</v>
      </c>
      <c r="W69" t="str">
        <f t="shared" si="141"/>
        <v>91 Elementary trades and related occupations</v>
      </c>
      <c r="X69" s="18">
        <f t="shared" si="159"/>
        <v>0.46135338567081535</v>
      </c>
      <c r="Y69" s="18">
        <f t="shared" si="159"/>
        <v>0.43912386520224894</v>
      </c>
      <c r="Z69" s="18">
        <f t="shared" si="159"/>
        <v>0.41375676698091923</v>
      </c>
      <c r="AA69" s="18">
        <f t="shared" si="159"/>
        <v>0.89623690424957092</v>
      </c>
      <c r="AB69" s="18">
        <f t="shared" si="159"/>
        <v>1.1372399624739067</v>
      </c>
      <c r="AD69" s="68">
        <f t="shared" si="113"/>
        <v>263.16790718881441</v>
      </c>
      <c r="AE69" s="69">
        <f t="shared" si="114"/>
        <v>186.68295635790429</v>
      </c>
      <c r="AF69" s="69">
        <f t="shared" si="115"/>
        <v>449.85086354671864</v>
      </c>
      <c r="AH69" t="str">
        <f t="shared" si="142"/>
        <v>91 Elementary trades and related occupations</v>
      </c>
      <c r="AI69" s="18">
        <f t="shared" si="160"/>
        <v>1.0610147815565807</v>
      </c>
      <c r="AJ69" s="18">
        <f t="shared" si="160"/>
        <v>1.1503095587177046</v>
      </c>
      <c r="AK69" s="18">
        <f t="shared" si="160"/>
        <v>1.1424505898202053</v>
      </c>
      <c r="AL69" s="18">
        <f t="shared" si="160"/>
        <v>2.5794565389379658</v>
      </c>
      <c r="AM69" s="18">
        <f t="shared" si="160"/>
        <v>3.5979585346741256</v>
      </c>
      <c r="AO69" s="68">
        <f t="shared" si="117"/>
        <v>266.82561609873881</v>
      </c>
      <c r="AP69" s="69">
        <f t="shared" si="118"/>
        <v>194.20786100386658</v>
      </c>
      <c r="AQ69" s="69">
        <f t="shared" si="119"/>
        <v>461.03347710260539</v>
      </c>
      <c r="AS69" t="str">
        <f t="shared" si="143"/>
        <v>91 Elementary trades and related occupations</v>
      </c>
      <c r="AT69" s="18">
        <f t="shared" si="161"/>
        <v>1.1365359710021044</v>
      </c>
      <c r="AU69" s="18">
        <f t="shared" si="161"/>
        <v>1.0947105223374314</v>
      </c>
      <c r="AV69" s="18">
        <f t="shared" si="161"/>
        <v>1.1483718563120111</v>
      </c>
      <c r="AW69" s="18">
        <f t="shared" si="161"/>
        <v>2.3606861805665633</v>
      </c>
      <c r="AX69" s="18">
        <f t="shared" si="161"/>
        <v>2.9152280114623363</v>
      </c>
      <c r="AZ69" s="68">
        <f t="shared" si="121"/>
        <v>215.63441397440445</v>
      </c>
      <c r="BA69" s="69">
        <f t="shared" si="122"/>
        <v>150.58000056674805</v>
      </c>
      <c r="BB69" s="69">
        <f t="shared" si="123"/>
        <v>366.21441454115245</v>
      </c>
      <c r="BD69" t="str">
        <f t="shared" si="144"/>
        <v>91 Elementary trades and related occupations</v>
      </c>
      <c r="BE69" s="18">
        <f t="shared" si="162"/>
        <v>1.4869561057540119</v>
      </c>
      <c r="BF69" s="18">
        <f t="shared" si="162"/>
        <v>1.3026919347073835</v>
      </c>
      <c r="BG69" s="18">
        <f t="shared" si="162"/>
        <v>1.1908986037107867</v>
      </c>
      <c r="BH69" s="18">
        <f t="shared" si="162"/>
        <v>2.1938414126709356</v>
      </c>
      <c r="BI69" s="18">
        <f t="shared" si="162"/>
        <v>2.7591224231180052</v>
      </c>
      <c r="BK69" s="68">
        <f t="shared" si="125"/>
        <v>145.27028023234078</v>
      </c>
      <c r="BL69" s="69">
        <f t="shared" si="126"/>
        <v>88.925585208519365</v>
      </c>
      <c r="BM69" s="69">
        <f t="shared" si="127"/>
        <v>234.19586544086016</v>
      </c>
      <c r="BO69" t="str">
        <f t="shared" si="145"/>
        <v>91 Elementary trades and related occupations</v>
      </c>
      <c r="BP69" s="18">
        <f t="shared" si="163"/>
        <v>2.5545143325200073</v>
      </c>
      <c r="BQ69" s="18">
        <f t="shared" si="163"/>
        <v>2.2100875787904215</v>
      </c>
      <c r="BR69" s="18">
        <f t="shared" si="163"/>
        <v>2.062155492898663</v>
      </c>
      <c r="BS69" s="18">
        <f t="shared" si="163"/>
        <v>3.6228159802712718</v>
      </c>
      <c r="BT69" s="18">
        <f t="shared" si="163"/>
        <v>4.3806210782583541</v>
      </c>
      <c r="BV69" s="68">
        <f t="shared" si="129"/>
        <v>62.333693950912902</v>
      </c>
      <c r="BW69" s="69">
        <f t="shared" si="130"/>
        <v>67.546841219492734</v>
      </c>
      <c r="BX69" s="69">
        <f t="shared" si="131"/>
        <v>129.88053517040566</v>
      </c>
      <c r="BZ69" t="str">
        <f t="shared" si="146"/>
        <v>91 Elementary trades and related occupations</v>
      </c>
      <c r="CA69" s="18">
        <f t="shared" si="164"/>
        <v>4.8860151880790283</v>
      </c>
      <c r="CB69" s="18">
        <f t="shared" si="164"/>
        <v>4.8815326714031331</v>
      </c>
      <c r="CC69" s="18">
        <f t="shared" si="164"/>
        <v>4.6416008404552187</v>
      </c>
      <c r="CD69" s="18">
        <f t="shared" si="164"/>
        <v>8.1856730087045282</v>
      </c>
      <c r="CE69" s="18">
        <f t="shared" si="164"/>
        <v>11.70567582391665</v>
      </c>
      <c r="CG69" s="68">
        <f t="shared" si="133"/>
        <v>38.717876376569855</v>
      </c>
      <c r="CH69" s="69">
        <f t="shared" si="134"/>
        <v>62.829986020232539</v>
      </c>
      <c r="CI69" s="69">
        <f t="shared" si="135"/>
        <v>101.5478623968024</v>
      </c>
      <c r="CK69" t="str">
        <f t="shared" si="147"/>
        <v>91 Elementary trades and related occupations</v>
      </c>
      <c r="CL69" s="18">
        <f t="shared" si="165"/>
        <v>6.4345603760045167</v>
      </c>
      <c r="CM69" s="18">
        <f t="shared" si="165"/>
        <v>6.3824821230844462</v>
      </c>
      <c r="CN69" s="18">
        <f t="shared" si="165"/>
        <v>6.4672806664095042</v>
      </c>
      <c r="CO69" s="18">
        <f t="shared" si="165"/>
        <v>10.840991321186417</v>
      </c>
      <c r="CP69" s="18">
        <f t="shared" si="165"/>
        <v>11.254058297764278</v>
      </c>
      <c r="CR69" s="68">
        <f t="shared" si="137"/>
        <v>18.323690212935531</v>
      </c>
      <c r="CS69" s="69">
        <f t="shared" si="138"/>
        <v>46.94701567636443</v>
      </c>
      <c r="CT69" s="69">
        <f t="shared" si="139"/>
        <v>65.270705889299961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0.58058920104125122</v>
      </c>
      <c r="C70" s="18">
        <f t="shared" si="157"/>
        <v>0.49661015631708161</v>
      </c>
      <c r="D70" s="18">
        <f t="shared" si="157"/>
        <v>0.44714946167630359</v>
      </c>
      <c r="E70" s="18">
        <f t="shared" si="157"/>
        <v>0.43010024524424934</v>
      </c>
      <c r="F70" s="18">
        <f t="shared" si="157"/>
        <v>0.47167442278702565</v>
      </c>
      <c r="H70" s="68">
        <f t="shared" si="105"/>
        <v>65.938478773870585</v>
      </c>
      <c r="I70" s="69">
        <f t="shared" si="106"/>
        <v>66.628018908444361</v>
      </c>
      <c r="J70" s="69">
        <f t="shared" si="107"/>
        <v>132.56649768231497</v>
      </c>
      <c r="L70" t="str">
        <f t="shared" ref="L70" si="166">A70</f>
        <v>92 Elementary administration and service occupations</v>
      </c>
      <c r="M70" s="18">
        <f t="shared" si="158"/>
        <v>1.9235364334742284</v>
      </c>
      <c r="N70" s="18">
        <f t="shared" si="158"/>
        <v>1.7320230101529301</v>
      </c>
      <c r="O70" s="18">
        <f t="shared" si="158"/>
        <v>1.5948838213220078</v>
      </c>
      <c r="P70" s="18">
        <f t="shared" si="158"/>
        <v>1.5984496909695827</v>
      </c>
      <c r="Q70" s="18">
        <f t="shared" si="158"/>
        <v>1.7614489398670929</v>
      </c>
      <c r="S70" s="68">
        <f t="shared" si="109"/>
        <v>75.32400957447949</v>
      </c>
      <c r="T70" s="69">
        <f t="shared" si="110"/>
        <v>69.643579304454022</v>
      </c>
      <c r="U70" s="69">
        <f t="shared" si="111"/>
        <v>144.9675888789335</v>
      </c>
      <c r="W70" t="str">
        <f t="shared" ref="W70" si="167">A70</f>
        <v>92 Elementary administration and service occupations</v>
      </c>
      <c r="X70" s="18">
        <f t="shared" si="159"/>
        <v>3.4190770909680457</v>
      </c>
      <c r="Y70" s="18">
        <f t="shared" si="159"/>
        <v>3.4759912749233277</v>
      </c>
      <c r="Z70" s="18">
        <f t="shared" si="159"/>
        <v>3.2267017736492236</v>
      </c>
      <c r="AA70" s="18">
        <f t="shared" si="159"/>
        <v>3.1556004491470362</v>
      </c>
      <c r="AB70" s="18">
        <f t="shared" si="159"/>
        <v>3.3885847898081147</v>
      </c>
      <c r="AD70" s="68">
        <f t="shared" si="113"/>
        <v>38.758625763078733</v>
      </c>
      <c r="AE70" s="69">
        <f t="shared" si="114"/>
        <v>71.527945730906012</v>
      </c>
      <c r="AF70" s="69">
        <f t="shared" si="115"/>
        <v>110.28657149398475</v>
      </c>
      <c r="AH70" t="str">
        <f t="shared" ref="AH70" si="168">L70</f>
        <v>92 Elementary administration and service occupations</v>
      </c>
      <c r="AI70" s="18">
        <f t="shared" si="160"/>
        <v>5.0697690435645422</v>
      </c>
      <c r="AJ70" s="18">
        <f t="shared" si="160"/>
        <v>5.4890933208080543</v>
      </c>
      <c r="AK70" s="18">
        <f t="shared" si="160"/>
        <v>5.4271540520644272</v>
      </c>
      <c r="AL70" s="18">
        <f t="shared" si="160"/>
        <v>5.4654249076845343</v>
      </c>
      <c r="AM70" s="18">
        <f t="shared" si="160"/>
        <v>6.1621523063945105</v>
      </c>
      <c r="AO70" s="68">
        <f t="shared" si="117"/>
        <v>32.251682814460942</v>
      </c>
      <c r="AP70" s="69">
        <f t="shared" si="118"/>
        <v>65.036628674906581</v>
      </c>
      <c r="AQ70" s="69">
        <f t="shared" si="119"/>
        <v>97.28831148936753</v>
      </c>
      <c r="AS70" t="str">
        <f t="shared" ref="AS70" si="169">W70</f>
        <v>92 Elementary administration and service occupations</v>
      </c>
      <c r="AT70" s="18">
        <f t="shared" si="161"/>
        <v>4.7906996068023977</v>
      </c>
      <c r="AU70" s="18">
        <f t="shared" si="161"/>
        <v>5.0370350185726451</v>
      </c>
      <c r="AV70" s="18">
        <f t="shared" si="161"/>
        <v>4.7550383072910689</v>
      </c>
      <c r="AW70" s="18">
        <f t="shared" si="161"/>
        <v>4.4686165174783214</v>
      </c>
      <c r="AX70" s="18">
        <f t="shared" si="161"/>
        <v>4.7534475225701271</v>
      </c>
      <c r="AZ70" s="68">
        <f t="shared" si="121"/>
        <v>24.293679462377035</v>
      </c>
      <c r="BA70" s="69">
        <f t="shared" si="122"/>
        <v>62.334440336259647</v>
      </c>
      <c r="BB70" s="69">
        <f t="shared" si="123"/>
        <v>86.628119798636689</v>
      </c>
      <c r="BD70" t="str">
        <f t="shared" ref="BD70" si="170">AH70</f>
        <v>92 Elementary administration and service occupations</v>
      </c>
      <c r="BE70" s="18">
        <f t="shared" si="162"/>
        <v>8.0280885042523025</v>
      </c>
      <c r="BF70" s="18">
        <f t="shared" si="162"/>
        <v>7.3598136522477251</v>
      </c>
      <c r="BG70" s="18">
        <f t="shared" si="162"/>
        <v>7.0577575219227278</v>
      </c>
      <c r="BH70" s="18">
        <f t="shared" si="162"/>
        <v>5.9427919085019845</v>
      </c>
      <c r="BI70" s="18">
        <f t="shared" si="162"/>
        <v>5.6405483815951474</v>
      </c>
      <c r="BK70" s="68">
        <f t="shared" si="125"/>
        <v>-15.393576310120352</v>
      </c>
      <c r="BL70" s="69">
        <f t="shared" si="126"/>
        <v>39.579614267952174</v>
      </c>
      <c r="BM70" s="69">
        <f t="shared" si="127"/>
        <v>24.186037957831822</v>
      </c>
      <c r="BO70" t="str">
        <f t="shared" ref="BO70" si="171">AS70</f>
        <v>92 Elementary administration and service occupations</v>
      </c>
      <c r="BP70" s="18">
        <f t="shared" si="163"/>
        <v>13.422141135847628</v>
      </c>
      <c r="BQ70" s="18">
        <f t="shared" si="163"/>
        <v>13.092290682117099</v>
      </c>
      <c r="BR70" s="18">
        <f t="shared" si="163"/>
        <v>12.443185082248597</v>
      </c>
      <c r="BS70" s="18">
        <f t="shared" si="163"/>
        <v>11.734214077148795</v>
      </c>
      <c r="BT70" s="18">
        <f t="shared" si="163"/>
        <v>12.346306771211102</v>
      </c>
      <c r="BV70" s="68">
        <f t="shared" si="129"/>
        <v>-24.177186594670754</v>
      </c>
      <c r="BW70" s="69">
        <f t="shared" si="130"/>
        <v>40.056437196027126</v>
      </c>
      <c r="BX70" s="69">
        <f t="shared" si="131"/>
        <v>15.879250601356373</v>
      </c>
      <c r="BZ70" t="str">
        <f t="shared" ref="BZ70" si="172">BD70</f>
        <v>92 Elementary administration and service occupations</v>
      </c>
      <c r="CA70" s="18">
        <f t="shared" si="164"/>
        <v>18.885938027656223</v>
      </c>
      <c r="CB70" s="18">
        <f t="shared" si="164"/>
        <v>17.988025368106481</v>
      </c>
      <c r="CC70" s="18">
        <f t="shared" si="164"/>
        <v>17.426416312578262</v>
      </c>
      <c r="CD70" s="18">
        <f t="shared" si="164"/>
        <v>16.798406865798263</v>
      </c>
      <c r="CE70" s="18">
        <f t="shared" si="164"/>
        <v>16.744913577475785</v>
      </c>
      <c r="CG70" s="68">
        <f t="shared" si="133"/>
        <v>-47.145915524256473</v>
      </c>
      <c r="CH70" s="69">
        <f t="shared" si="134"/>
        <v>29.744586651310939</v>
      </c>
      <c r="CI70" s="69">
        <f t="shared" si="135"/>
        <v>-17.401328872945538</v>
      </c>
      <c r="CK70" t="str">
        <f t="shared" ref="CK70" si="173">BO70</f>
        <v>92 Elementary administration and service occupations</v>
      </c>
      <c r="CL70" s="18">
        <f t="shared" si="165"/>
        <v>24.92659461252407</v>
      </c>
      <c r="CM70" s="18">
        <f t="shared" si="165"/>
        <v>20.178653388684722</v>
      </c>
      <c r="CN70" s="18">
        <f t="shared" si="165"/>
        <v>17.944348485965484</v>
      </c>
      <c r="CO70" s="18">
        <f t="shared" si="165"/>
        <v>12.651867936707575</v>
      </c>
      <c r="CP70" s="18">
        <f t="shared" si="165"/>
        <v>10.488255689865236</v>
      </c>
      <c r="CR70" s="68">
        <f t="shared" si="137"/>
        <v>-60.257075147818583</v>
      </c>
      <c r="CS70" s="69">
        <f t="shared" si="138"/>
        <v>17.052858748615034</v>
      </c>
      <c r="CT70" s="69">
        <f t="shared" si="139"/>
        <v>-43.204216399203546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57.310419794850844</v>
      </c>
      <c r="I72" s="67">
        <f>IF(D35&gt;0,I35/D35*100,0)</f>
        <v>58.690687063787095</v>
      </c>
      <c r="J72" s="67">
        <f t="shared" ref="J72" si="175">IF(D35&gt;0,(J35/D35)*100,0)</f>
        <v>116.00110685863794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58.745121718226159</v>
      </c>
      <c r="T72" s="67">
        <f t="shared" ref="T72" si="177">IF(O35&gt;0,T35/O35*100,0)</f>
        <v>61.176951295527338</v>
      </c>
      <c r="U72" s="67">
        <f t="shared" ref="U72" si="178">IF(O35&gt;0,(U35/O35)*100,0)</f>
        <v>119.9220730137535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32.129703587617378</v>
      </c>
      <c r="AE72" s="67">
        <f t="shared" ref="AE72" si="180">IF(Z35&gt;0,AE35/Z35*100,0)</f>
        <v>63.885935987474873</v>
      </c>
      <c r="AF72" s="67">
        <f t="shared" ref="AF72" si="181">IF(Z35&gt;0,(AF35/Z35)*100,0)</f>
        <v>96.015639575092251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16.477201567060646</v>
      </c>
      <c r="AP72" s="67">
        <f t="shared" ref="AP72" si="183">IF(AK35&gt;0,AP35/AK35*100,0)</f>
        <v>57.524853267180795</v>
      </c>
      <c r="AQ72" s="67">
        <f t="shared" ref="AQ72" si="184">IF(AK35&gt;0,(AQ35/AK35)*100,0)</f>
        <v>74.002054834241449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24.335275479848487</v>
      </c>
      <c r="BA72" s="67">
        <f t="shared" ref="BA72" si="186">IF(AV35&gt;0,BA35/AV35*100,0)</f>
        <v>57.345079121455512</v>
      </c>
      <c r="BB72" s="67">
        <f t="shared" ref="BB72" si="187">IF(AV35&gt;0,(BB35/AV35)*100,0)</f>
        <v>81.680354601303989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5.8641080269150097</v>
      </c>
      <c r="BL72" s="67">
        <f t="shared" ref="BL72" si="189">IF(BG35&gt;0,BL35/BG35*100,0)</f>
        <v>46.189637305709283</v>
      </c>
      <c r="BM72" s="67">
        <f t="shared" ref="BM72" si="190">IF(BG35&gt;0,(BM35/BG35)*100,0)</f>
        <v>52.053745332624288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-23.582224373421901</v>
      </c>
      <c r="BW72" s="67">
        <f t="shared" ref="BW72" si="192">IF(BR35&gt;0,BW35/BR35*100,0)</f>
        <v>40.51404132274768</v>
      </c>
      <c r="BX72" s="67">
        <f t="shared" ref="BX72" si="193">IF(BR35&gt;0,(BX35/BR35)*100,0)</f>
        <v>16.931816949325782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-44.994802413705173</v>
      </c>
      <c r="CH72" s="67">
        <f t="shared" ref="CH72" si="195">IF(CC35&gt;0,CH35/CC35*100,0)</f>
        <v>31.137202283332744</v>
      </c>
      <c r="CI72" s="67">
        <f t="shared" ref="CI72" si="196">IF(CC35&gt;0,(CI35/CC35)*100,0)</f>
        <v>-13.857600130372433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-32.003860843304324</v>
      </c>
      <c r="CS72" s="67">
        <f t="shared" ref="CS72" si="198">IF(CN35&gt;0,CS35/CN35*100,0)</f>
        <v>28.56599219641824</v>
      </c>
      <c r="CT72" s="67">
        <f t="shared" ref="CT72" si="199">IF(CN35&gt;0,(CT35/CN35)*100,0)</f>
        <v>-3.4378686468860846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Derbyshire and Nottinghamshire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Derbyshire and Nottinghamshire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Derbyshire and Nottinghamshire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Derbyshire and Nottinghamshire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Derbyshire and Nottinghamshire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Derbyshire and Nottinghamshire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Derbyshire and Nottinghamshire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Derbyshire and Nottinghamshire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Derbyshire and Nottinghamshire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9.1139892211625551</v>
      </c>
      <c r="C82" s="18">
        <f t="shared" si="210"/>
        <v>1.3650718963553743E-2</v>
      </c>
      <c r="D82" s="18">
        <f t="shared" si="210"/>
        <v>1.6758115116778827</v>
      </c>
      <c r="E82" s="18">
        <f t="shared" si="210"/>
        <v>2.8234365313784426</v>
      </c>
      <c r="F82" s="18">
        <f t="shared" ref="F82:F107" si="211">IF(AND(F$6-C$6 &lt;&gt; 0,C8&lt;&gt;0,F8&lt;&gt;0),(EXP(LN(F8/C8)/(F$6-C$6))-1)*100,0)</f>
        <v>2.286140382815538</v>
      </c>
      <c r="H82" s="18">
        <f t="shared" ref="H82:H107" si="212">IF($F$6-$D$6 &lt;&gt; 0,(EXP(LN(1+(H45/100))/($F$6-$D$6))-1)*100,0)</f>
        <v>2.4394627690042414</v>
      </c>
      <c r="I82" s="18">
        <f t="shared" ref="I82:I107" si="213">IF(D8&gt;0,((1+(I8/D8))^(1/($F$6-$D$6))-1)*100,0)</f>
        <v>3.1918362275869194</v>
      </c>
      <c r="J82" s="18">
        <f t="shared" ref="J82:J107" si="214">IF($F$6-$D$6 &lt;&gt; 0,(EXP(LN(1+(J45/100))/($F$6-$D$6))-1)*100,0)</f>
        <v>4.8594850673850942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10.371567735187636</v>
      </c>
      <c r="N82" s="18">
        <f t="shared" si="215"/>
        <v>-7.1582947464614683</v>
      </c>
      <c r="O82" s="18">
        <f t="shared" si="215"/>
        <v>1.2497085337754177</v>
      </c>
      <c r="P82" s="18">
        <f t="shared" si="215"/>
        <v>2.6429727673117132</v>
      </c>
      <c r="Q82" s="18">
        <f t="shared" ref="Q82:Q107" si="216">IF(AND(Q$6-N$6 &lt;&gt; 0,N8&lt;&gt;0,Q8&lt;&gt;0),(EXP(LN(Q8/N8)/(Q$6-N$6))-1)*100,0)</f>
        <v>1.5664480294498295</v>
      </c>
      <c r="S82" s="18">
        <f t="shared" ref="S82:S107" si="217">IF($F$6-$D$6 &lt;&gt; 0,(EXP(LN(1+(S45/100))/($F$6-$D$6))-1)*100,0)</f>
        <v>2.1764340302589336</v>
      </c>
      <c r="T82" s="18">
        <f t="shared" ref="T82:T107" si="218">IF(O8&gt;0,((1+(T8/O8))^(1/($F$6-$D$6))-1)*100,0)</f>
        <v>3.1102182234884701</v>
      </c>
      <c r="U82" s="18">
        <f t="shared" ref="U82:U107" si="219">IF($F$6-$D$6 &lt;&gt; 0,(EXP(LN(1+(U45/100))/($F$6-$D$6))-1)*100,0)</f>
        <v>4.6040085842523171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3.7034940591693211</v>
      </c>
      <c r="Y82" s="18">
        <f t="shared" si="220"/>
        <v>12.920101899645676</v>
      </c>
      <c r="Z82" s="18">
        <f t="shared" si="220"/>
        <v>-1.1304517953365734</v>
      </c>
      <c r="AA82" s="18">
        <f t="shared" si="220"/>
        <v>1.8011495037670855</v>
      </c>
      <c r="AB82" s="18">
        <f t="shared" ref="AB82:AB107" si="221">IF(AND(AB$6-Y$6 &lt;&gt; 0,Y8&lt;&gt;0,AB8&lt;&gt;0),(EXP(LN(AB8/Y8)/(AB$6-Y$6))-1)*100,0)</f>
        <v>1.5314706391121868</v>
      </c>
      <c r="AD82" s="18">
        <f t="shared" ref="AD82:AD107" si="222">IF($F$6-$D$6 &lt;&gt; 0,(EXP(LN(1+(AD45/100))/($F$6-$D$6))-1)*100,0)</f>
        <v>0.81441580280054993</v>
      </c>
      <c r="AE82" s="18">
        <f t="shared" ref="AE82:AE107" si="223">IF(Z8&gt;0,((1+(AE8/Z8))^(1/($F$6-$D$6))-1)*100,0)</f>
        <v>3.1000052589548854</v>
      </c>
      <c r="AF82" s="18">
        <f t="shared" ref="AF82:AF107" si="224">IF($F$6-$D$6 &lt;&gt; 0,(EXP(LN(1+(AF45/100))/($F$6-$D$6))-1)*100,0)</f>
        <v>3.6421245514786094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2.409934425344229</v>
      </c>
      <c r="AJ82" s="18">
        <f t="shared" si="225"/>
        <v>10.120560946566105</v>
      </c>
      <c r="AK82" s="18">
        <f t="shared" si="225"/>
        <v>-2.0427463143073976</v>
      </c>
      <c r="AL82" s="18">
        <f t="shared" si="225"/>
        <v>1.1318467277726452</v>
      </c>
      <c r="AM82" s="18">
        <f t="shared" ref="AM82:AM107" si="226">IF(AND(AM$6-AJ$6 &lt;&gt; 0,AJ8&lt;&gt;0,AM8&lt;&gt;0),(EXP(LN(AM8/AJ8)/(AM$6-AJ$6))-1)*100,0)</f>
        <v>0.66318671060130452</v>
      </c>
      <c r="AO82" s="18">
        <f t="shared" ref="AO82:AO107" si="227">IF($F$6-$D$6 &lt;&gt; 0,(EXP(LN(1+(AO45/100))/($F$6-$D$6))-1)*100,0)</f>
        <v>6.237931519408324E-2</v>
      </c>
      <c r="AP82" s="18">
        <f t="shared" ref="AP82:AP107" si="228">IF(AK8&gt;0,((1+(AP8/AK8))^(1/($F$6-$D$6))-1)*100,0)</f>
        <v>2.7804554350475907</v>
      </c>
      <c r="AQ82" s="18">
        <f t="shared" ref="AQ82:AQ107" si="229">IF($F$6-$D$6 &lt;&gt; 0,(EXP(LN(1+(AQ45/100))/($F$6-$D$6))-1)*100,0)</f>
        <v>2.8230085493157198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1.249222888242052</v>
      </c>
      <c r="AU82" s="18">
        <f t="shared" si="230"/>
        <v>18.225761207235912</v>
      </c>
      <c r="AV82" s="18">
        <f t="shared" si="230"/>
        <v>-2.6957401631991784</v>
      </c>
      <c r="AW82" s="18">
        <f t="shared" si="230"/>
        <v>1.3338472616143848</v>
      </c>
      <c r="AX82" s="18">
        <f t="shared" ref="AX82:AX107" si="231">IF(AND(AX$6-AU$6 &lt;&gt; 0,AU8&lt;&gt;0,AX8&lt;&gt;0),(EXP(LN(AX8/AU8)/(AX$6-AU$6))-1)*100,0)</f>
        <v>1.025798977904202</v>
      </c>
      <c r="AZ82" s="18">
        <f t="shared" ref="AZ82:AZ107" si="232">IF($F$6-$D$6 &lt;&gt; 0,(EXP(LN(1+(AZ45/100))/($F$6-$D$6))-1)*100,0)</f>
        <v>-2.7556886356594479E-2</v>
      </c>
      <c r="BA82" s="18">
        <f t="shared" ref="BA82:BA107" si="233">IF(AV8&gt;0,((1+(BA8/AV8))^(1/($F$6-$D$6))-1)*100,0)</f>
        <v>2.6819216980349392</v>
      </c>
      <c r="BB82" s="18">
        <f t="shared" ref="BB82:BB107" si="234">IF($F$6-$D$6 &lt;&gt; 0,(EXP(LN(1+(BB45/100))/($F$6-$D$6))-1)*100,0)</f>
        <v>2.6629091830510099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6.465884156736057</v>
      </c>
      <c r="BF82" s="18">
        <f t="shared" si="235"/>
        <v>-0.24801362027971896</v>
      </c>
      <c r="BG82" s="18">
        <f t="shared" si="235"/>
        <v>-2.7926274150680719</v>
      </c>
      <c r="BH82" s="18">
        <f t="shared" si="235"/>
        <v>0.81428443914612902</v>
      </c>
      <c r="BI82" s="18">
        <f t="shared" ref="BI82:BI107" si="236">IF(AND(BI$6-BF$6 &lt;&gt; 0,BF8&lt;&gt;0,BI8&lt;&gt;0),(EXP(LN(BI8/BF8)/(BI$6-BF$6))-1)*100,0)</f>
        <v>-0.39299233398200073</v>
      </c>
      <c r="BK82" s="18">
        <f t="shared" ref="BK82:BK107" si="237">IF($F$6-$D$6 &lt;&gt; 0,(EXP(LN(1+(BK45/100))/($F$6-$D$6))-1)*100,0)</f>
        <v>-0.40265008623026066</v>
      </c>
      <c r="BL82" s="18">
        <f t="shared" ref="BL82:BL107" si="238">IF(BG8&gt;0,((1+(BL8/BG8))^(1/($F$6-$D$6))-1)*100,0)</f>
        <v>2.3018383825242239</v>
      </c>
      <c r="BM82" s="18">
        <f t="shared" ref="BM82:BM107" si="239">IF($F$6-$D$6 &lt;&gt; 0,(EXP(LN(1+(BM45/100))/($F$6-$D$6))-1)*100,0)</f>
        <v>2.0114569882666133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4.2047753666325738</v>
      </c>
      <c r="BQ82" s="18">
        <f t="shared" si="240"/>
        <v>-2.3190963903092943</v>
      </c>
      <c r="BR82" s="18">
        <f t="shared" si="240"/>
        <v>-5.338150967104105</v>
      </c>
      <c r="BS82" s="18">
        <f t="shared" si="240"/>
        <v>-2.5669309560265807</v>
      </c>
      <c r="BT82" s="18">
        <f t="shared" ref="BT82:BT107" si="241">IF(AND(BT$6-BQ$6 &lt;&gt; 0,BQ8&lt;&gt;0,BT8&lt;&gt;0),(EXP(LN(BT8/BQ8)/(BT$6-BQ$6))-1)*100,0)</f>
        <v>-3.4262099477336938</v>
      </c>
      <c r="BV82" s="18">
        <f t="shared" ref="BV82:BV107" si="242">IF($F$6-$D$6 &lt;&gt; 0,(EXP(LN(1+(BV45/100))/($F$6-$D$6))-1)*100,0)</f>
        <v>-3.4995697850914387</v>
      </c>
      <c r="BW82" s="18">
        <f t="shared" ref="BW82:BW107" si="243">IF(BR8&gt;0,((1+(BW8/BR8))^(1/($F$6-$D$6))-1)*100,0)</f>
        <v>1.9292165475346623</v>
      </c>
      <c r="BX82" s="18">
        <f t="shared" ref="BX82:BX107" si="244">IF($F$6-$D$6 &lt;&gt; 0,(EXP(LN(1+(BX45/100))/($F$6-$D$6))-1)*100,0)</f>
        <v>-0.56889160628347257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1.6465796822705769</v>
      </c>
      <c r="CB82" s="18">
        <f t="shared" si="245"/>
        <v>5.3558812538749168</v>
      </c>
      <c r="CC82" s="18">
        <f t="shared" si="245"/>
        <v>-4.3479954558179106</v>
      </c>
      <c r="CD82" s="18">
        <f t="shared" si="245"/>
        <v>-3.1885377875228826</v>
      </c>
      <c r="CE82" s="18">
        <f t="shared" ref="CE82:CE107" si="246">IF(AND(CE$6-CB$6 &lt;&gt; 0,CB8&lt;&gt;0,CE8&lt;&gt;0),(EXP(LN(CE8/CB8)/(CE$6-CB$6))-1)*100,0)</f>
        <v>-3.0411825611777021</v>
      </c>
      <c r="CG82" s="18">
        <f t="shared" ref="CG82:CG107" si="247">IF($F$6-$D$6 &lt;&gt; 0,(EXP(LN(1+(CG45/100))/($F$6-$D$6))-1)*100,0)</f>
        <v>-3.5765769352111731</v>
      </c>
      <c r="CH82" s="18">
        <f t="shared" ref="CH82:CH107" si="248">IF(CC8&gt;0,((1+(CH8/CC8))^(1/($F$6-$D$6))-1)*100,0)</f>
        <v>1.9506062579576211</v>
      </c>
      <c r="CI82" s="18">
        <f t="shared" ref="CI82:CI107" si="249">IF($F$6-$D$6 &lt;&gt; 0,(EXP(LN(1+(CI45/100))/($F$6-$D$6))-1)*100,0)</f>
        <v>-0.58897488030689171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6.6340270232412291</v>
      </c>
      <c r="CM82" s="18">
        <f t="shared" si="250"/>
        <v>-15.267770442677076</v>
      </c>
      <c r="CN82" s="18">
        <f t="shared" si="250"/>
        <v>-0.24908460437920166</v>
      </c>
      <c r="CO82" s="18">
        <f t="shared" si="250"/>
        <v>-0.88343167722267912</v>
      </c>
      <c r="CP82" s="18">
        <f t="shared" ref="CP82:CP107" si="251">IF(AND(CP$6-CM$6 &lt;&gt; 0,CM8&lt;&gt;0,CP8&lt;&gt;0),(EXP(LN(CP8/CM8)/(CP$6-CM$6))-1)*100,0)</f>
        <v>-1.6541635461363335</v>
      </c>
      <c r="CR82" s="18">
        <f t="shared" ref="CR82:CR107" si="252">IF($F$6-$D$6 &lt;&gt; 0,(EXP(LN(1+(CR45/100))/($F$6-$D$6))-1)*100,0)</f>
        <v>-0.67243214785578376</v>
      </c>
      <c r="CS82" s="18">
        <f t="shared" ref="CS82:CS107" si="253">IF(CN8&gt;0,((1+(CS8/CN8))^(1/($F$6-$D$6))-1)*100,0)</f>
        <v>1.9750370687246166</v>
      </c>
      <c r="CT82" s="18">
        <f t="shared" ref="CT82:CT107" si="254">IF($F$6-$D$6 &lt;&gt; 0,(EXP(LN(1+(CT45/100))/($F$6-$D$6))-1)*100,0)</f>
        <v>1.4699064284201535</v>
      </c>
    </row>
    <row r="83" spans="1:98" x14ac:dyDescent="0.2">
      <c r="A83" t="str">
        <f t="shared" si="209"/>
        <v>12 Other managers and proprietors</v>
      </c>
      <c r="B83" s="18">
        <f t="shared" si="210"/>
        <v>9.1636594436291574</v>
      </c>
      <c r="C83" s="18">
        <f t="shared" si="210"/>
        <v>-12.396871422325583</v>
      </c>
      <c r="D83" s="18">
        <f t="shared" si="210"/>
        <v>4.65456039272647</v>
      </c>
      <c r="E83" s="18">
        <f t="shared" si="210"/>
        <v>3.5267227800519718</v>
      </c>
      <c r="F83" s="18">
        <f t="shared" si="211"/>
        <v>2.7991897837269741</v>
      </c>
      <c r="H83" s="18">
        <f t="shared" si="212"/>
        <v>3.9013116481177557</v>
      </c>
      <c r="I83" s="18">
        <f t="shared" si="213"/>
        <v>3.9551219769682344</v>
      </c>
      <c r="J83" s="18">
        <f t="shared" si="214"/>
        <v>6.4805376781820634</v>
      </c>
      <c r="L83" t="str">
        <f t="shared" ref="L83:L106" si="255">A83</f>
        <v>12 Other managers and proprietors</v>
      </c>
      <c r="M83" s="18">
        <f t="shared" si="215"/>
        <v>8.8895777619454552</v>
      </c>
      <c r="N83" s="18">
        <f t="shared" si="215"/>
        <v>-7.9034303044259069</v>
      </c>
      <c r="O83" s="18">
        <f t="shared" si="215"/>
        <v>3.9399500040129043</v>
      </c>
      <c r="P83" s="18">
        <f t="shared" si="215"/>
        <v>3.5718596818506754</v>
      </c>
      <c r="Q83" s="18">
        <f t="shared" si="216"/>
        <v>2.9285505868732908</v>
      </c>
      <c r="S83" s="18">
        <f t="shared" si="217"/>
        <v>3.6944113890428731</v>
      </c>
      <c r="T83" s="18">
        <f t="shared" si="218"/>
        <v>3.7794396221657589</v>
      </c>
      <c r="U83" s="18">
        <f t="shared" si="219"/>
        <v>6.2068472778025408</v>
      </c>
      <c r="W83" t="str">
        <f t="shared" ref="W83:W106" si="256">A83</f>
        <v>12 Other managers and proprietors</v>
      </c>
      <c r="X83" s="18">
        <f t="shared" si="220"/>
        <v>1.6927968027659945</v>
      </c>
      <c r="Y83" s="18">
        <f t="shared" si="220"/>
        <v>12.155434926811704</v>
      </c>
      <c r="Z83" s="18">
        <f t="shared" si="220"/>
        <v>1.6954549302656607</v>
      </c>
      <c r="AA83" s="18">
        <f t="shared" si="220"/>
        <v>2.3212779265084249</v>
      </c>
      <c r="AB83" s="18">
        <f t="shared" si="221"/>
        <v>2.7127187228944472</v>
      </c>
      <c r="AD83" s="18">
        <f t="shared" si="222"/>
        <v>2.1122435108385629</v>
      </c>
      <c r="AE83" s="18">
        <f t="shared" si="223"/>
        <v>3.6518187223386622</v>
      </c>
      <c r="AF83" s="18">
        <f t="shared" si="224"/>
        <v>5.0064604311479632</v>
      </c>
      <c r="AH83" t="str">
        <f t="shared" ref="AH83:AH106" si="257">L83</f>
        <v>12 Other managers and proprietors</v>
      </c>
      <c r="AI83" s="18">
        <f t="shared" si="225"/>
        <v>1.5990458139351515</v>
      </c>
      <c r="AJ83" s="18">
        <f t="shared" si="225"/>
        <v>12.676780907923636</v>
      </c>
      <c r="AK83" s="18">
        <f t="shared" si="225"/>
        <v>-0.15664098717328434</v>
      </c>
      <c r="AL83" s="18">
        <f t="shared" si="225"/>
        <v>2.0670255507431401</v>
      </c>
      <c r="AM83" s="18">
        <f t="shared" si="226"/>
        <v>1.9953349384409513</v>
      </c>
      <c r="AO83" s="18">
        <f t="shared" si="227"/>
        <v>1.3203544199490214</v>
      </c>
      <c r="AP83" s="18">
        <f t="shared" si="228"/>
        <v>3.4122941209641766</v>
      </c>
      <c r="AQ83" s="18">
        <f t="shared" si="229"/>
        <v>4.2672602913099711</v>
      </c>
      <c r="AS83" t="str">
        <f t="shared" ref="AS83:AS106" si="258">W83</f>
        <v>12 Other managers and proprietors</v>
      </c>
      <c r="AT83" s="18">
        <f t="shared" si="230"/>
        <v>0.40579584565514359</v>
      </c>
      <c r="AU83" s="18">
        <f t="shared" si="230"/>
        <v>15.89881239243811</v>
      </c>
      <c r="AV83" s="18">
        <f t="shared" si="230"/>
        <v>1.5529054665289754</v>
      </c>
      <c r="AW83" s="18">
        <f t="shared" si="230"/>
        <v>1.9324147538543945</v>
      </c>
      <c r="AX83" s="18">
        <f t="shared" si="231"/>
        <v>2.6340560635326637</v>
      </c>
      <c r="AZ83" s="18">
        <f t="shared" si="232"/>
        <v>1.8057543360284312</v>
      </c>
      <c r="BA83" s="18">
        <f t="shared" si="233"/>
        <v>3.4508650037425648</v>
      </c>
      <c r="BB83" s="18">
        <f t="shared" si="234"/>
        <v>4.6288602235699638</v>
      </c>
      <c r="BD83" t="str">
        <f t="shared" ref="BD83:BD106" si="259">AH83</f>
        <v>12 Other managers and proprietors</v>
      </c>
      <c r="BE83" s="18">
        <f t="shared" si="235"/>
        <v>2.8666812504536177</v>
      </c>
      <c r="BF83" s="18">
        <f t="shared" si="235"/>
        <v>5.4963427444429724</v>
      </c>
      <c r="BG83" s="18">
        <f t="shared" si="235"/>
        <v>-0.18529324434097827</v>
      </c>
      <c r="BH83" s="18">
        <f t="shared" si="235"/>
        <v>0.96182942415652395</v>
      </c>
      <c r="BI83" s="18">
        <f t="shared" si="236"/>
        <v>0.87856299193398435</v>
      </c>
      <c r="BK83" s="18">
        <f t="shared" si="237"/>
        <v>0.57799781884264601</v>
      </c>
      <c r="BL83" s="18">
        <f t="shared" si="238"/>
        <v>2.5562256323581112</v>
      </c>
      <c r="BM83" s="18">
        <f t="shared" si="239"/>
        <v>2.9672696183579372</v>
      </c>
      <c r="BO83" t="str">
        <f t="shared" ref="BO83:BO106" si="260">AS83</f>
        <v>12 Other managers and proprietors</v>
      </c>
      <c r="BP83" s="18">
        <f t="shared" si="240"/>
        <v>3.2528630138044967</v>
      </c>
      <c r="BQ83" s="18">
        <f t="shared" si="240"/>
        <v>-2.723849713172577</v>
      </c>
      <c r="BR83" s="18">
        <f t="shared" si="240"/>
        <v>-1.5374851879900064</v>
      </c>
      <c r="BS83" s="18">
        <f t="shared" si="240"/>
        <v>-1.2947511414951873</v>
      </c>
      <c r="BT83" s="18">
        <f t="shared" si="241"/>
        <v>-1.460531148524935</v>
      </c>
      <c r="BV83" s="18">
        <f t="shared" si="242"/>
        <v>-1.3757289063</v>
      </c>
      <c r="BW83" s="18">
        <f t="shared" si="243"/>
        <v>2.5980811577922092</v>
      </c>
      <c r="BX83" s="18">
        <f t="shared" si="244"/>
        <v>1.6678275161550848</v>
      </c>
      <c r="BZ83" t="str">
        <f t="shared" ref="BZ83:BZ106" si="261">BD83</f>
        <v>12 Other managers and proprietors</v>
      </c>
      <c r="CA83" s="18">
        <f t="shared" si="245"/>
        <v>-1.3551098656689797</v>
      </c>
      <c r="CB83" s="18">
        <f t="shared" si="245"/>
        <v>4.902383402672772</v>
      </c>
      <c r="CC83" s="18">
        <f t="shared" si="245"/>
        <v>-2.236074249237352</v>
      </c>
      <c r="CD83" s="18">
        <f t="shared" si="245"/>
        <v>-3.6751736532638302</v>
      </c>
      <c r="CE83" s="18">
        <f t="shared" si="246"/>
        <v>-2.7104254754522494</v>
      </c>
      <c r="CG83" s="18">
        <f t="shared" si="247"/>
        <v>-3.1978431349789171</v>
      </c>
      <c r="CH83" s="18">
        <f t="shared" si="248"/>
        <v>2.147241691556645</v>
      </c>
      <c r="CI83" s="18">
        <f t="shared" si="249"/>
        <v>-7.0624752538139823E-2</v>
      </c>
      <c r="CK83" t="str">
        <f t="shared" ref="CK83:CK106" si="262">BO83</f>
        <v>12 Other managers and proprietors</v>
      </c>
      <c r="CL83" s="18">
        <f t="shared" si="250"/>
        <v>3.4814611628590564</v>
      </c>
      <c r="CM83" s="18">
        <f t="shared" si="250"/>
        <v>-9.614823818557694</v>
      </c>
      <c r="CN83" s="18">
        <f t="shared" si="250"/>
        <v>3.9755152899195068</v>
      </c>
      <c r="CO83" s="18">
        <f t="shared" si="250"/>
        <v>0.8162500282386187</v>
      </c>
      <c r="CP83" s="18">
        <f t="shared" si="251"/>
        <v>1.1005749904935191</v>
      </c>
      <c r="CR83" s="18">
        <f t="shared" si="252"/>
        <v>1.8585258802890081</v>
      </c>
      <c r="CS83" s="18">
        <f t="shared" si="253"/>
        <v>2.5696614974813903</v>
      </c>
      <c r="CT83" s="18">
        <f t="shared" si="254"/>
        <v>3.9238747326989731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9.8822254519364883</v>
      </c>
      <c r="C84" s="18">
        <f t="shared" si="210"/>
        <v>-3.5968314614926555</v>
      </c>
      <c r="D84" s="18">
        <f t="shared" si="210"/>
        <v>6.5482645458728062</v>
      </c>
      <c r="E84" s="18">
        <f t="shared" si="210"/>
        <v>2.9163239626405879</v>
      </c>
      <c r="F84" s="18">
        <f t="shared" si="211"/>
        <v>3.6135649744692078</v>
      </c>
      <c r="H84" s="18">
        <f t="shared" si="212"/>
        <v>4.1130022965570001</v>
      </c>
      <c r="I84" s="18">
        <f t="shared" si="213"/>
        <v>2.9700001478359939</v>
      </c>
      <c r="J84" s="18">
        <f t="shared" si="214"/>
        <v>5.9560458951833262</v>
      </c>
      <c r="L84" t="str">
        <f t="shared" si="255"/>
        <v>21 Science, research, engineering and technology professionals</v>
      </c>
      <c r="M84" s="18">
        <f t="shared" si="215"/>
        <v>10.105652017970112</v>
      </c>
      <c r="N84" s="18">
        <f t="shared" si="215"/>
        <v>-3.1991915916784852</v>
      </c>
      <c r="O84" s="18">
        <f t="shared" si="215"/>
        <v>8.1038815778572193</v>
      </c>
      <c r="P84" s="18">
        <f t="shared" si="215"/>
        <v>3.3022862541398634</v>
      </c>
      <c r="Q84" s="18">
        <f t="shared" si="216"/>
        <v>4.3545878893467727</v>
      </c>
      <c r="S84" s="18">
        <f t="shared" si="217"/>
        <v>4.8786410801371138</v>
      </c>
      <c r="T84" s="18">
        <f t="shared" si="218"/>
        <v>3.2901443898963878</v>
      </c>
      <c r="U84" s="18">
        <f t="shared" si="219"/>
        <v>6.761707741096834</v>
      </c>
      <c r="W84" t="str">
        <f t="shared" si="256"/>
        <v>21 Science, research, engineering and technology professionals</v>
      </c>
      <c r="X84" s="18">
        <f t="shared" si="220"/>
        <v>1.7383640424549984</v>
      </c>
      <c r="Y84" s="18">
        <f t="shared" si="220"/>
        <v>12.593634616750782</v>
      </c>
      <c r="Z84" s="18">
        <f t="shared" si="220"/>
        <v>3.7895944457117636</v>
      </c>
      <c r="AA84" s="18">
        <f t="shared" si="220"/>
        <v>1.3196255887114816</v>
      </c>
      <c r="AB84" s="18">
        <f t="shared" si="221"/>
        <v>2.7604901845002194</v>
      </c>
      <c r="AD84" s="18">
        <f t="shared" si="222"/>
        <v>2.1363473838264868</v>
      </c>
      <c r="AE84" s="18">
        <f t="shared" si="223"/>
        <v>2.6726078608238835</v>
      </c>
      <c r="AF84" s="18">
        <f t="shared" si="224"/>
        <v>4.2180627203597387</v>
      </c>
      <c r="AH84" t="str">
        <f t="shared" si="257"/>
        <v>21 Science, research, engineering and technology professionals</v>
      </c>
      <c r="AI84" s="18">
        <f t="shared" si="225"/>
        <v>0.91411624990749285</v>
      </c>
      <c r="AJ84" s="18">
        <f t="shared" si="225"/>
        <v>18.203990396861535</v>
      </c>
      <c r="AK84" s="18">
        <f t="shared" si="225"/>
        <v>3.6301943311596307</v>
      </c>
      <c r="AL84" s="18">
        <f t="shared" si="225"/>
        <v>1.7938287294683164</v>
      </c>
      <c r="AM84" s="18">
        <f t="shared" si="226"/>
        <v>3.3248747025144798</v>
      </c>
      <c r="AO84" s="18">
        <f t="shared" si="227"/>
        <v>2.4023061470220819</v>
      </c>
      <c r="AP84" s="18">
        <f t="shared" si="228"/>
        <v>2.6767578410124671</v>
      </c>
      <c r="AQ84" s="18">
        <f t="shared" si="229"/>
        <v>4.4227976981239037</v>
      </c>
      <c r="AS84" t="str">
        <f t="shared" si="258"/>
        <v>21 Science, research, engineering and technology professionals</v>
      </c>
      <c r="AT84" s="18">
        <f t="shared" si="230"/>
        <v>-0.63311419024782989</v>
      </c>
      <c r="AU84" s="18">
        <f t="shared" si="230"/>
        <v>17.700446248460455</v>
      </c>
      <c r="AV84" s="18">
        <f t="shared" si="230"/>
        <v>1.766530958350554</v>
      </c>
      <c r="AW84" s="18">
        <f t="shared" si="230"/>
        <v>0.81347665486093401</v>
      </c>
      <c r="AX84" s="18">
        <f t="shared" si="231"/>
        <v>2.093785026558459</v>
      </c>
      <c r="AZ84" s="18">
        <f t="shared" si="232"/>
        <v>1.1301655550783885</v>
      </c>
      <c r="BA84" s="18">
        <f t="shared" si="233"/>
        <v>2.2559841773991396</v>
      </c>
      <c r="BB84" s="18">
        <f t="shared" si="234"/>
        <v>3.1010336330703492</v>
      </c>
      <c r="BD84" t="str">
        <f t="shared" si="259"/>
        <v>21 Science, research, engineering and technology professionals</v>
      </c>
      <c r="BE84" s="18">
        <f t="shared" si="235"/>
        <v>5.9303788161298998</v>
      </c>
      <c r="BF84" s="18">
        <f t="shared" si="235"/>
        <v>-2.5248155938281225</v>
      </c>
      <c r="BG84" s="18">
        <f t="shared" si="235"/>
        <v>3.0979238029586131</v>
      </c>
      <c r="BH84" s="18">
        <f t="shared" si="235"/>
        <v>0.79523483803194406</v>
      </c>
      <c r="BI84" s="18">
        <f t="shared" si="236"/>
        <v>1.2969757532190318</v>
      </c>
      <c r="BK84" s="18">
        <f t="shared" si="237"/>
        <v>1.557025851646987</v>
      </c>
      <c r="BL84" s="18">
        <f t="shared" si="238"/>
        <v>2.1060504577433914</v>
      </c>
      <c r="BM84" s="18">
        <f t="shared" si="239"/>
        <v>3.3016162719014419</v>
      </c>
      <c r="BO84" t="str">
        <f t="shared" si="260"/>
        <v>21 Science, research, engineering and technology professionals</v>
      </c>
      <c r="BP84" s="18">
        <f t="shared" si="240"/>
        <v>4.2955853841168734</v>
      </c>
      <c r="BQ84" s="18">
        <f t="shared" si="240"/>
        <v>-0.48153006985467428</v>
      </c>
      <c r="BR84" s="18">
        <f t="shared" si="240"/>
        <v>1.4638366957413051</v>
      </c>
      <c r="BS84" s="18">
        <f t="shared" si="240"/>
        <v>-0.80710188841141006</v>
      </c>
      <c r="BT84" s="18">
        <f t="shared" si="241"/>
        <v>-8.2486516796964615E-2</v>
      </c>
      <c r="BV84" s="18">
        <f t="shared" si="242"/>
        <v>-5.5826792986923834E-2</v>
      </c>
      <c r="BW84" s="18">
        <f t="shared" si="243"/>
        <v>2.022439455334224</v>
      </c>
      <c r="BX84" s="18">
        <f t="shared" si="244"/>
        <v>1.9803026497667187</v>
      </c>
      <c r="BZ84" t="str">
        <f t="shared" si="261"/>
        <v>21 Science, research, engineering and technology professionals</v>
      </c>
      <c r="CA84" s="18">
        <f t="shared" si="245"/>
        <v>3.3481911263869346</v>
      </c>
      <c r="CB84" s="18">
        <f t="shared" si="245"/>
        <v>3.0520835528460744</v>
      </c>
      <c r="CC84" s="18">
        <f t="shared" si="245"/>
        <v>0.83814376311848182</v>
      </c>
      <c r="CD84" s="18">
        <f t="shared" si="245"/>
        <v>-3.3658889458522134</v>
      </c>
      <c r="CE84" s="18">
        <f t="shared" si="246"/>
        <v>-1.6769489122630876</v>
      </c>
      <c r="CG84" s="18">
        <f t="shared" si="247"/>
        <v>-1.9843890170348488</v>
      </c>
      <c r="CH84" s="18">
        <f t="shared" si="248"/>
        <v>1.7821143453125021</v>
      </c>
      <c r="CI84" s="18">
        <f t="shared" si="249"/>
        <v>0.28567434447737128</v>
      </c>
      <c r="CK84" t="str">
        <f t="shared" si="262"/>
        <v>21 Science, research, engineering and technology professionals</v>
      </c>
      <c r="CL84" s="18">
        <f t="shared" si="250"/>
        <v>7.9015099165880454</v>
      </c>
      <c r="CM84" s="18">
        <f t="shared" si="250"/>
        <v>-7.4128838198791129</v>
      </c>
      <c r="CN84" s="18">
        <f t="shared" si="250"/>
        <v>9.6388570852386835</v>
      </c>
      <c r="CO84" s="18">
        <f t="shared" si="250"/>
        <v>-0.40323957310537395</v>
      </c>
      <c r="CP84" s="18">
        <f t="shared" si="251"/>
        <v>2.1648669428768308</v>
      </c>
      <c r="CR84" s="18">
        <f t="shared" si="252"/>
        <v>2.8375310603423465</v>
      </c>
      <c r="CS84" s="18">
        <f t="shared" si="253"/>
        <v>2.3979020304354615</v>
      </c>
      <c r="CT84" s="18">
        <f t="shared" si="254"/>
        <v>4.5467804715078275</v>
      </c>
    </row>
    <row r="85" spans="1:98" x14ac:dyDescent="0.2">
      <c r="A85" t="str">
        <f t="shared" si="209"/>
        <v>22 Health professionals</v>
      </c>
      <c r="B85" s="18">
        <f t="shared" si="210"/>
        <v>9.9068046038333968</v>
      </c>
      <c r="C85" s="18">
        <f t="shared" si="210"/>
        <v>-10.174643775350411</v>
      </c>
      <c r="D85" s="18">
        <f t="shared" si="210"/>
        <v>4.2810488519432255</v>
      </c>
      <c r="E85" s="18">
        <f t="shared" si="210"/>
        <v>2.5543902900600157</v>
      </c>
      <c r="F85" s="18">
        <f t="shared" si="211"/>
        <v>2.24051524044655</v>
      </c>
      <c r="H85" s="18">
        <f t="shared" si="212"/>
        <v>3.1267429206934372</v>
      </c>
      <c r="I85" s="18">
        <f t="shared" si="213"/>
        <v>3.2188799977849847</v>
      </c>
      <c r="J85" s="18">
        <f t="shared" si="214"/>
        <v>5.3821080949369104</v>
      </c>
      <c r="L85" t="str">
        <f t="shared" si="255"/>
        <v>22 Health professionals</v>
      </c>
      <c r="M85" s="18">
        <f t="shared" si="215"/>
        <v>10.605628820081826</v>
      </c>
      <c r="N85" s="18">
        <f t="shared" si="215"/>
        <v>-13.405522478027333</v>
      </c>
      <c r="O85" s="18">
        <f t="shared" si="215"/>
        <v>2.3158745393703883</v>
      </c>
      <c r="P85" s="18">
        <f t="shared" si="215"/>
        <v>2.0246396779842524</v>
      </c>
      <c r="Q85" s="18">
        <f t="shared" si="216"/>
        <v>1.0743599272845961</v>
      </c>
      <c r="S85" s="18">
        <f t="shared" si="217"/>
        <v>2.1216257395803906</v>
      </c>
      <c r="T85" s="18">
        <f t="shared" si="218"/>
        <v>2.9779679560214323</v>
      </c>
      <c r="U85" s="18">
        <f t="shared" si="219"/>
        <v>4.456084038638819</v>
      </c>
      <c r="W85" t="str">
        <f t="shared" si="256"/>
        <v>22 Health professionals</v>
      </c>
      <c r="X85" s="18">
        <f t="shared" si="220"/>
        <v>3.9595125423687483</v>
      </c>
      <c r="Y85" s="18">
        <f t="shared" si="220"/>
        <v>6.0653228639797385</v>
      </c>
      <c r="Z85" s="18">
        <f t="shared" si="220"/>
        <v>0.75230514648496616</v>
      </c>
      <c r="AA85" s="18">
        <f t="shared" si="220"/>
        <v>1.5144123241199514</v>
      </c>
      <c r="AB85" s="18">
        <f t="shared" si="221"/>
        <v>1.5536036221760696</v>
      </c>
      <c r="AD85" s="18">
        <f t="shared" si="222"/>
        <v>1.2597382193163309</v>
      </c>
      <c r="AE85" s="18">
        <f t="shared" si="223"/>
        <v>3.3614948820078761</v>
      </c>
      <c r="AF85" s="18">
        <f t="shared" si="224"/>
        <v>4.1812455023122697</v>
      </c>
      <c r="AH85" t="str">
        <f t="shared" si="257"/>
        <v>22 Health professionals</v>
      </c>
      <c r="AI85" s="18">
        <f t="shared" si="225"/>
        <v>-5.9360819804008758</v>
      </c>
      <c r="AJ85" s="18">
        <f t="shared" si="225"/>
        <v>-3.8945941547240182</v>
      </c>
      <c r="AK85" s="18">
        <f t="shared" si="225"/>
        <v>-11.38106912484872</v>
      </c>
      <c r="AL85" s="18">
        <f t="shared" si="225"/>
        <v>-8.2694971971994153</v>
      </c>
      <c r="AM85" s="18">
        <f t="shared" si="226"/>
        <v>-8.9887916441486411</v>
      </c>
      <c r="AO85" s="18">
        <f t="shared" si="227"/>
        <v>-9.3186414125780548</v>
      </c>
      <c r="AP85" s="18">
        <f t="shared" si="228"/>
        <v>1.1680702975230384</v>
      </c>
      <c r="AQ85" s="18">
        <f t="shared" si="229"/>
        <v>-5.6066992424115387</v>
      </c>
      <c r="AS85" t="str">
        <f t="shared" si="258"/>
        <v>22 Health professionals</v>
      </c>
      <c r="AT85" s="18">
        <f t="shared" si="230"/>
        <v>4.4434036354682904</v>
      </c>
      <c r="AU85" s="18">
        <f t="shared" si="230"/>
        <v>15.505820254675928</v>
      </c>
      <c r="AV85" s="18">
        <f t="shared" si="230"/>
        <v>0.77485122534588502</v>
      </c>
      <c r="AW85" s="18">
        <f t="shared" si="230"/>
        <v>1.5425052359074654</v>
      </c>
      <c r="AX85" s="18">
        <f t="shared" si="231"/>
        <v>2.1210366650126877</v>
      </c>
      <c r="AZ85" s="18">
        <f t="shared" si="232"/>
        <v>1.2859730205506015</v>
      </c>
      <c r="BA85" s="18">
        <f t="shared" si="233"/>
        <v>3.0666783194852609</v>
      </c>
      <c r="BB85" s="18">
        <f t="shared" si="234"/>
        <v>3.9361552858833804</v>
      </c>
      <c r="BD85" t="str">
        <f t="shared" si="259"/>
        <v>22 Health professionals</v>
      </c>
      <c r="BE85" s="18">
        <f t="shared" si="235"/>
        <v>6.1249208771331665</v>
      </c>
      <c r="BF85" s="18">
        <f t="shared" si="235"/>
        <v>8.4652344400694801</v>
      </c>
      <c r="BG85" s="18">
        <f t="shared" si="235"/>
        <v>-0.14215412951920081</v>
      </c>
      <c r="BH85" s="18">
        <f t="shared" si="235"/>
        <v>0.53601976578352417</v>
      </c>
      <c r="BI85" s="18">
        <f t="shared" si="236"/>
        <v>0.8007236673611251</v>
      </c>
      <c r="BK85" s="18">
        <f t="shared" si="237"/>
        <v>0.30945158974504672</v>
      </c>
      <c r="BL85" s="18">
        <f t="shared" si="238"/>
        <v>2.930464587896453</v>
      </c>
      <c r="BM85" s="18">
        <f t="shared" si="239"/>
        <v>3.1385554598543086</v>
      </c>
      <c r="BO85" t="str">
        <f t="shared" si="260"/>
        <v>22 Health professionals</v>
      </c>
      <c r="BP85" s="18">
        <f t="shared" si="240"/>
        <v>4.2821709096367622</v>
      </c>
      <c r="BQ85" s="18">
        <f t="shared" si="240"/>
        <v>5.7652992139736181</v>
      </c>
      <c r="BR85" s="18">
        <f t="shared" si="240"/>
        <v>-2.4268848262623877</v>
      </c>
      <c r="BS85" s="18">
        <f t="shared" si="240"/>
        <v>-2.218716395659559</v>
      </c>
      <c r="BT85" s="18">
        <f t="shared" si="241"/>
        <v>-1.8032843580570557</v>
      </c>
      <c r="BV85" s="18">
        <f t="shared" si="242"/>
        <v>-2.2881551723743065</v>
      </c>
      <c r="BW85" s="18">
        <f t="shared" si="243"/>
        <v>2.3545920958790489</v>
      </c>
      <c r="BX85" s="18">
        <f t="shared" si="244"/>
        <v>0.78496530782530272</v>
      </c>
      <c r="BZ85" t="str">
        <f t="shared" si="261"/>
        <v>22 Health professionals</v>
      </c>
      <c r="CA85" s="18">
        <f t="shared" si="245"/>
        <v>-0.67952131535621296</v>
      </c>
      <c r="CB85" s="18">
        <f t="shared" si="245"/>
        <v>0.11301365877962599</v>
      </c>
      <c r="CC85" s="18">
        <f t="shared" si="245"/>
        <v>1.074551115357103</v>
      </c>
      <c r="CD85" s="18">
        <f t="shared" si="245"/>
        <v>-3.8964402623001271</v>
      </c>
      <c r="CE85" s="18">
        <f t="shared" si="246"/>
        <v>-2.1201265564275484</v>
      </c>
      <c r="CG85" s="18">
        <f t="shared" si="247"/>
        <v>-2.2672190216248445</v>
      </c>
      <c r="CH85" s="18">
        <f t="shared" si="248"/>
        <v>2.2262091366927139</v>
      </c>
      <c r="CI85" s="18">
        <f t="shared" si="249"/>
        <v>0.63908685202780369</v>
      </c>
      <c r="CK85" t="str">
        <f t="shared" si="262"/>
        <v>22 Health professionals</v>
      </c>
      <c r="CL85" s="18">
        <f t="shared" si="250"/>
        <v>8.8467954909799751</v>
      </c>
      <c r="CM85" s="18">
        <f t="shared" si="250"/>
        <v>-5.6681875822290344</v>
      </c>
      <c r="CN85" s="18">
        <f t="shared" si="250"/>
        <v>3.1799919375606667</v>
      </c>
      <c r="CO85" s="18">
        <f t="shared" si="250"/>
        <v>-0.10774850813051184</v>
      </c>
      <c r="CP85" s="18">
        <f t="shared" si="251"/>
        <v>0.54769124124440793</v>
      </c>
      <c r="CR85" s="18">
        <f t="shared" si="252"/>
        <v>0.97635688872872439</v>
      </c>
      <c r="CS85" s="18">
        <f t="shared" si="253"/>
        <v>2.5469621060167924</v>
      </c>
      <c r="CT85" s="18">
        <f t="shared" si="254"/>
        <v>3.2479512239016017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4.7672227898902797</v>
      </c>
      <c r="C86" s="18">
        <f t="shared" si="210"/>
        <v>-1.9590041920455992</v>
      </c>
      <c r="D86" s="18">
        <f t="shared" si="210"/>
        <v>1.0716741278389064</v>
      </c>
      <c r="E86" s="18">
        <f t="shared" si="210"/>
        <v>1.1744629079853075</v>
      </c>
      <c r="F86" s="18">
        <f t="shared" si="211"/>
        <v>0.94365026564788845</v>
      </c>
      <c r="H86" s="18">
        <f t="shared" si="212"/>
        <v>1.1401883715101979</v>
      </c>
      <c r="I86" s="18">
        <f t="shared" si="213"/>
        <v>2.7577374243506814</v>
      </c>
      <c r="J86" s="18">
        <f t="shared" si="214"/>
        <v>3.5571274339379233</v>
      </c>
      <c r="L86" t="str">
        <f t="shared" si="255"/>
        <v>23 Teaching and other educational professionals</v>
      </c>
      <c r="M86" s="18">
        <f t="shared" si="215"/>
        <v>6.178837666858561</v>
      </c>
      <c r="N86" s="18">
        <f t="shared" si="215"/>
        <v>-3.3615698451688214</v>
      </c>
      <c r="O86" s="18">
        <f t="shared" si="215"/>
        <v>0.77782053130108775</v>
      </c>
      <c r="P86" s="18">
        <f t="shared" si="215"/>
        <v>1.1532118872405128</v>
      </c>
      <c r="Q86" s="18">
        <f t="shared" si="216"/>
        <v>0.74783345615074825</v>
      </c>
      <c r="S86" s="18">
        <f t="shared" si="217"/>
        <v>1.0279263241017578</v>
      </c>
      <c r="T86" s="18">
        <f t="shared" si="218"/>
        <v>2.7827743245098402</v>
      </c>
      <c r="U86" s="18">
        <f t="shared" si="219"/>
        <v>3.4993696657907192</v>
      </c>
      <c r="W86" t="str">
        <f t="shared" si="256"/>
        <v>23 Teaching and other educational professionals</v>
      </c>
      <c r="X86" s="18">
        <f t="shared" si="220"/>
        <v>-3.4409586399273828</v>
      </c>
      <c r="Y86" s="18">
        <f t="shared" si="220"/>
        <v>17.063743077249693</v>
      </c>
      <c r="Z86" s="18">
        <f t="shared" si="220"/>
        <v>-5.1276639340902204</v>
      </c>
      <c r="AA86" s="18">
        <f t="shared" si="220"/>
        <v>-2.0745770506591432</v>
      </c>
      <c r="AB86" s="18">
        <f t="shared" si="221"/>
        <v>-1.9512223805641438</v>
      </c>
      <c r="AD86" s="18">
        <f t="shared" si="222"/>
        <v>-3.1030362302748027</v>
      </c>
      <c r="AE86" s="18">
        <f t="shared" si="223"/>
        <v>2.2983587408923478</v>
      </c>
      <c r="AF86" s="18">
        <f t="shared" si="224"/>
        <v>0.19323502144952265</v>
      </c>
      <c r="AH86" t="str">
        <f t="shared" si="257"/>
        <v>23 Teaching and other educational professionals</v>
      </c>
      <c r="AI86" s="18">
        <f t="shared" si="225"/>
        <v>-13.734480400166149</v>
      </c>
      <c r="AJ86" s="18">
        <f t="shared" si="225"/>
        <v>2.5931716364890001</v>
      </c>
      <c r="AK86" s="18">
        <f t="shared" si="225"/>
        <v>-12.746212204790497</v>
      </c>
      <c r="AL86" s="18">
        <f t="shared" si="225"/>
        <v>0.11222181983154833</v>
      </c>
      <c r="AM86" s="18">
        <f t="shared" si="226"/>
        <v>-3.9506497408137942</v>
      </c>
      <c r="AO86" s="18">
        <f t="shared" si="227"/>
        <v>-4.371759954435861</v>
      </c>
      <c r="AP86" s="18">
        <f t="shared" si="228"/>
        <v>1.0081664677860758</v>
      </c>
      <c r="AQ86" s="18">
        <f t="shared" si="229"/>
        <v>-2.59766100868426</v>
      </c>
      <c r="AS86" t="str">
        <f t="shared" si="258"/>
        <v>23 Teaching and other educational professionals</v>
      </c>
      <c r="AT86" s="18">
        <f t="shared" si="230"/>
        <v>-3.0938506920585862</v>
      </c>
      <c r="AU86" s="18">
        <f t="shared" si="230"/>
        <v>21.38118101618771</v>
      </c>
      <c r="AV86" s="18">
        <f t="shared" si="230"/>
        <v>-4.5166583127311917</v>
      </c>
      <c r="AW86" s="18">
        <f t="shared" si="230"/>
        <v>-1.092920630878913</v>
      </c>
      <c r="AX86" s="18">
        <f t="shared" si="231"/>
        <v>-0.91590452891120444</v>
      </c>
      <c r="AZ86" s="18">
        <f t="shared" si="232"/>
        <v>-2.2475941023931356</v>
      </c>
      <c r="BA86" s="18">
        <f t="shared" si="233"/>
        <v>2.1724669163313282</v>
      </c>
      <c r="BB86" s="18">
        <f t="shared" si="234"/>
        <v>0.58526638567659717</v>
      </c>
      <c r="BD86" t="str">
        <f t="shared" si="259"/>
        <v>23 Teaching and other educational professionals</v>
      </c>
      <c r="BE86" s="18">
        <f t="shared" si="235"/>
        <v>2.7979686741255616</v>
      </c>
      <c r="BF86" s="18">
        <f t="shared" si="235"/>
        <v>14.411263050550627</v>
      </c>
      <c r="BG86" s="18">
        <f t="shared" si="235"/>
        <v>-1.9473893310850476</v>
      </c>
      <c r="BH86" s="18">
        <f t="shared" si="235"/>
        <v>1.4025582980527584</v>
      </c>
      <c r="BI86" s="18">
        <f t="shared" si="236"/>
        <v>1.1034223425395062</v>
      </c>
      <c r="BK86" s="18">
        <f t="shared" si="237"/>
        <v>0.27338172226107904</v>
      </c>
      <c r="BL86" s="18">
        <f t="shared" si="238"/>
        <v>2.3397878040125608</v>
      </c>
      <c r="BM86" s="18">
        <f t="shared" si="239"/>
        <v>2.5386531893901498</v>
      </c>
      <c r="BO86" t="str">
        <f t="shared" si="260"/>
        <v>23 Teaching and other educational professionals</v>
      </c>
      <c r="BP86" s="18">
        <f t="shared" si="240"/>
        <v>4.4589889377522063E-2</v>
      </c>
      <c r="BQ86" s="18">
        <f t="shared" si="240"/>
        <v>14.815379547485952</v>
      </c>
      <c r="BR86" s="18">
        <f t="shared" si="240"/>
        <v>-4.8984553739695791</v>
      </c>
      <c r="BS86" s="18">
        <f t="shared" si="240"/>
        <v>-2.3547325503596062</v>
      </c>
      <c r="BT86" s="18">
        <f t="shared" si="241"/>
        <v>-2.1714493247283695</v>
      </c>
      <c r="BV86" s="18">
        <f t="shared" si="242"/>
        <v>-3.2101114528935826</v>
      </c>
      <c r="BW86" s="18">
        <f t="shared" si="243"/>
        <v>2.0834367212025251</v>
      </c>
      <c r="BX86" s="18">
        <f t="shared" si="244"/>
        <v>-0.16548884433442712</v>
      </c>
      <c r="BZ86" t="str">
        <f t="shared" si="261"/>
        <v>23 Teaching and other educational professionals</v>
      </c>
      <c r="CA86" s="18">
        <f t="shared" si="245"/>
        <v>-2.5822228406894854</v>
      </c>
      <c r="CB86" s="18">
        <f t="shared" si="245"/>
        <v>20.987043949143171</v>
      </c>
      <c r="CC86" s="18">
        <f t="shared" si="245"/>
        <v>-2.5969910906919691</v>
      </c>
      <c r="CD86" s="18">
        <f t="shared" si="245"/>
        <v>-3.6628366513564714</v>
      </c>
      <c r="CE86" s="18">
        <f t="shared" si="246"/>
        <v>-1.9446702181572628</v>
      </c>
      <c r="CG86" s="18">
        <f t="shared" si="247"/>
        <v>-3.3088570473625567</v>
      </c>
      <c r="CH86" s="18">
        <f t="shared" si="248"/>
        <v>2.0488155817299125</v>
      </c>
      <c r="CI86" s="18">
        <f t="shared" si="249"/>
        <v>-0.27708656138328847</v>
      </c>
      <c r="CK86" t="str">
        <f t="shared" si="262"/>
        <v>23 Teaching and other educational professionals</v>
      </c>
      <c r="CL86" s="18">
        <f t="shared" si="250"/>
        <v>8.0886750810005292</v>
      </c>
      <c r="CM86" s="18">
        <f t="shared" si="250"/>
        <v>16.67507426644077</v>
      </c>
      <c r="CN86" s="18">
        <f t="shared" si="250"/>
        <v>2.6713219568536894</v>
      </c>
      <c r="CO86" s="18">
        <f t="shared" si="250"/>
        <v>-0.75848681727030964</v>
      </c>
      <c r="CP86" s="18">
        <f t="shared" si="251"/>
        <v>1.3205064458780003</v>
      </c>
      <c r="CR86" s="18">
        <f t="shared" si="252"/>
        <v>0.3718594173230505</v>
      </c>
      <c r="CS86" s="18">
        <f t="shared" si="253"/>
        <v>2.7400914317893266</v>
      </c>
      <c r="CT86" s="18">
        <f t="shared" si="254"/>
        <v>2.9969784224742835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10.098796050495862</v>
      </c>
      <c r="C87" s="18">
        <f t="shared" si="210"/>
        <v>1.3734986001761706</v>
      </c>
      <c r="D87" s="18">
        <f t="shared" si="210"/>
        <v>4.1203170907143205</v>
      </c>
      <c r="E87" s="18">
        <f t="shared" si="210"/>
        <v>2.9928308992740904</v>
      </c>
      <c r="F87" s="18">
        <f t="shared" si="211"/>
        <v>3.2415431980399312</v>
      </c>
      <c r="H87" s="18">
        <f t="shared" si="212"/>
        <v>3.3672964822780704</v>
      </c>
      <c r="I87" s="18">
        <f t="shared" si="213"/>
        <v>3.3508813674136828</v>
      </c>
      <c r="J87" s="18">
        <f t="shared" si="214"/>
        <v>5.6572703064368568</v>
      </c>
      <c r="L87" t="str">
        <f t="shared" si="255"/>
        <v>24 Business, media and public service professionals</v>
      </c>
      <c r="M87" s="18">
        <f t="shared" si="215"/>
        <v>11.269813137387752</v>
      </c>
      <c r="N87" s="18">
        <f t="shared" si="215"/>
        <v>1.2880407878660183</v>
      </c>
      <c r="O87" s="18">
        <f t="shared" si="215"/>
        <v>3.4125002637916513</v>
      </c>
      <c r="P87" s="18">
        <f t="shared" si="215"/>
        <v>2.5252812379973122</v>
      </c>
      <c r="Q87" s="18">
        <f t="shared" si="216"/>
        <v>2.7237383511149904</v>
      </c>
      <c r="S87" s="18">
        <f t="shared" si="217"/>
        <v>2.8201719140317438</v>
      </c>
      <c r="T87" s="18">
        <f t="shared" si="218"/>
        <v>3.1716481561694154</v>
      </c>
      <c r="U87" s="18">
        <f t="shared" si="219"/>
        <v>5.1205895553545044</v>
      </c>
      <c r="W87" t="str">
        <f t="shared" si="256"/>
        <v>24 Business, media and public service professionals</v>
      </c>
      <c r="X87" s="18">
        <f t="shared" si="220"/>
        <v>2.918367136315303</v>
      </c>
      <c r="Y87" s="18">
        <f t="shared" si="220"/>
        <v>23.107819220667491</v>
      </c>
      <c r="Z87" s="18">
        <f t="shared" si="220"/>
        <v>0.55125459803033738</v>
      </c>
      <c r="AA87" s="18">
        <f t="shared" si="220"/>
        <v>1.2245413971971431</v>
      </c>
      <c r="AB87" s="18">
        <f t="shared" si="221"/>
        <v>2.2568900475870679</v>
      </c>
      <c r="AD87" s="18">
        <f t="shared" si="222"/>
        <v>0.99961302697526566</v>
      </c>
      <c r="AE87" s="18">
        <f t="shared" si="223"/>
        <v>3.0628455865021831</v>
      </c>
      <c r="AF87" s="18">
        <f t="shared" si="224"/>
        <v>3.7344652469276429</v>
      </c>
      <c r="AH87" t="str">
        <f t="shared" si="257"/>
        <v>24 Business, media and public service professionals</v>
      </c>
      <c r="AI87" s="18">
        <f t="shared" si="225"/>
        <v>-2.2265159926185496</v>
      </c>
      <c r="AJ87" s="18">
        <f t="shared" si="225"/>
        <v>18.252916683590414</v>
      </c>
      <c r="AK87" s="18">
        <f t="shared" si="225"/>
        <v>-1.6929711897453736</v>
      </c>
      <c r="AL87" s="18">
        <f t="shared" si="225"/>
        <v>1.0819291674840859</v>
      </c>
      <c r="AM87" s="18">
        <f t="shared" si="226"/>
        <v>1.1939085948746486</v>
      </c>
      <c r="AO87" s="18">
        <f t="shared" si="227"/>
        <v>0.14836682399295142</v>
      </c>
      <c r="AP87" s="18">
        <f t="shared" si="228"/>
        <v>2.159483801169948</v>
      </c>
      <c r="AQ87" s="18">
        <f t="shared" si="229"/>
        <v>2.2698065860718319</v>
      </c>
      <c r="AS87" t="str">
        <f t="shared" si="258"/>
        <v>24 Business, media and public service professionals</v>
      </c>
      <c r="AT87" s="18">
        <f t="shared" si="230"/>
        <v>0.69513398086984424</v>
      </c>
      <c r="AU87" s="18">
        <f t="shared" si="230"/>
        <v>29.16750295128212</v>
      </c>
      <c r="AV87" s="18">
        <f t="shared" si="230"/>
        <v>0.4637725622592237</v>
      </c>
      <c r="AW87" s="18">
        <f t="shared" si="230"/>
        <v>1.5136703825626707</v>
      </c>
      <c r="AX87" s="18">
        <f t="shared" si="231"/>
        <v>2.719494604905015</v>
      </c>
      <c r="AZ87" s="18">
        <f t="shared" si="232"/>
        <v>1.1624909628316971</v>
      </c>
      <c r="BA87" s="18">
        <f t="shared" si="233"/>
        <v>2.8571136600473723</v>
      </c>
      <c r="BB87" s="18">
        <f t="shared" si="234"/>
        <v>3.6621919317531892</v>
      </c>
      <c r="BD87" t="str">
        <f t="shared" si="259"/>
        <v>24 Business, media and public service professionals</v>
      </c>
      <c r="BE87" s="18">
        <f t="shared" si="235"/>
        <v>6.4276592867142934</v>
      </c>
      <c r="BF87" s="18">
        <f t="shared" si="235"/>
        <v>8.2464053885842539</v>
      </c>
      <c r="BG87" s="18">
        <f t="shared" si="235"/>
        <v>0.57479955378945125</v>
      </c>
      <c r="BH87" s="18">
        <f t="shared" si="235"/>
        <v>1.023872711172924</v>
      </c>
      <c r="BI87" s="18">
        <f t="shared" si="236"/>
        <v>1.3196587147239924</v>
      </c>
      <c r="BK87" s="18">
        <f t="shared" si="237"/>
        <v>0.87395930619564854</v>
      </c>
      <c r="BL87" s="18">
        <f t="shared" si="238"/>
        <v>2.4987595388423767</v>
      </c>
      <c r="BM87" s="18">
        <f t="shared" si="239"/>
        <v>3.1288568564630692</v>
      </c>
      <c r="BO87" t="str">
        <f t="shared" si="260"/>
        <v>24 Business, media and public service professionals</v>
      </c>
      <c r="BP87" s="18">
        <f t="shared" si="240"/>
        <v>3.4995532647136063</v>
      </c>
      <c r="BQ87" s="18">
        <f t="shared" si="240"/>
        <v>9.0927708550130539</v>
      </c>
      <c r="BR87" s="18">
        <f t="shared" si="240"/>
        <v>-2.3505006173686227</v>
      </c>
      <c r="BS87" s="18">
        <f t="shared" si="240"/>
        <v>-1.973708048666456</v>
      </c>
      <c r="BT87" s="18">
        <f t="shared" si="241"/>
        <v>-1.434883588037128</v>
      </c>
      <c r="BV87" s="18">
        <f t="shared" si="242"/>
        <v>-2.0994668396311478</v>
      </c>
      <c r="BW87" s="18">
        <f t="shared" si="243"/>
        <v>2.0518204234597048</v>
      </c>
      <c r="BX87" s="18">
        <f t="shared" si="244"/>
        <v>0.53648097644782844</v>
      </c>
      <c r="BZ87" t="str">
        <f t="shared" si="261"/>
        <v>24 Business, media and public service professionals</v>
      </c>
      <c r="CA87" s="18">
        <f t="shared" si="245"/>
        <v>0.90189544215324435</v>
      </c>
      <c r="CB87" s="18">
        <f t="shared" si="245"/>
        <v>16.415239921991809</v>
      </c>
      <c r="CC87" s="18">
        <f t="shared" si="245"/>
        <v>-1.7048824023986109</v>
      </c>
      <c r="CD87" s="18">
        <f t="shared" si="245"/>
        <v>-4.1856745459450506</v>
      </c>
      <c r="CE87" s="18">
        <f t="shared" si="246"/>
        <v>-2.234443390550378</v>
      </c>
      <c r="CG87" s="18">
        <f t="shared" si="247"/>
        <v>-3.3657797821014079</v>
      </c>
      <c r="CH87" s="18">
        <f t="shared" si="248"/>
        <v>1.945068023775276</v>
      </c>
      <c r="CI87" s="18">
        <f t="shared" si="249"/>
        <v>-0.45842760045925468</v>
      </c>
      <c r="CK87" t="str">
        <f t="shared" si="262"/>
        <v>24 Business, media and public service professionals</v>
      </c>
      <c r="CL87" s="18">
        <f t="shared" si="250"/>
        <v>8.0376717784471641</v>
      </c>
      <c r="CM87" s="18">
        <f t="shared" si="250"/>
        <v>-1.6244685897567224</v>
      </c>
      <c r="CN87" s="18">
        <f t="shared" si="250"/>
        <v>3.8494791970049347</v>
      </c>
      <c r="CO87" s="18">
        <f t="shared" si="250"/>
        <v>-1.0226271619816263</v>
      </c>
      <c r="CP87" s="18">
        <f t="shared" si="251"/>
        <v>0.43654056039730271</v>
      </c>
      <c r="CR87" s="18">
        <f t="shared" si="252"/>
        <v>0.57546651778830338</v>
      </c>
      <c r="CS87" s="18">
        <f t="shared" si="253"/>
        <v>2.453332963211774</v>
      </c>
      <c r="CT87" s="18">
        <f t="shared" si="254"/>
        <v>2.8681741452609932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12.76651406076339</v>
      </c>
      <c r="C88" s="18">
        <f t="shared" si="210"/>
        <v>1.4530722887956316</v>
      </c>
      <c r="D88" s="18">
        <f t="shared" si="210"/>
        <v>2.8984511098045118</v>
      </c>
      <c r="E88" s="18">
        <f t="shared" si="210"/>
        <v>3.8487455897686429</v>
      </c>
      <c r="F88" s="18">
        <f t="shared" si="211"/>
        <v>3.3999006069443505</v>
      </c>
      <c r="H88" s="18">
        <f t="shared" si="212"/>
        <v>3.531009608466773</v>
      </c>
      <c r="I88" s="18">
        <f t="shared" si="213"/>
        <v>3.0695821527775946</v>
      </c>
      <c r="J88" s="18">
        <f t="shared" si="214"/>
        <v>5.5760050611096679</v>
      </c>
      <c r="L88" t="str">
        <f t="shared" si="255"/>
        <v>31 Science, engineering and technology associate professionals</v>
      </c>
      <c r="M88" s="18">
        <f t="shared" si="215"/>
        <v>9.8962894994803143</v>
      </c>
      <c r="N88" s="18">
        <f t="shared" si="215"/>
        <v>0.37018616463828646</v>
      </c>
      <c r="O88" s="18">
        <f t="shared" si="215"/>
        <v>2.4938843632492436</v>
      </c>
      <c r="P88" s="18">
        <f t="shared" si="215"/>
        <v>3.3018362462464257</v>
      </c>
      <c r="Q88" s="18">
        <f t="shared" si="216"/>
        <v>2.8634133729988021</v>
      </c>
      <c r="S88" s="18">
        <f t="shared" si="217"/>
        <v>3.0318137503206444</v>
      </c>
      <c r="T88" s="18">
        <f t="shared" si="218"/>
        <v>2.854151708106234</v>
      </c>
      <c r="U88" s="18">
        <f t="shared" si="219"/>
        <v>5.0385390527888152</v>
      </c>
      <c r="W88" t="str">
        <f t="shared" si="256"/>
        <v>31 Science, engineering and technology associate professionals</v>
      </c>
      <c r="X88" s="18">
        <f t="shared" si="220"/>
        <v>4.3031934658921633</v>
      </c>
      <c r="Y88" s="18">
        <f t="shared" si="220"/>
        <v>15.275389404336991</v>
      </c>
      <c r="Z88" s="18">
        <f t="shared" si="220"/>
        <v>-0.39322649184001524</v>
      </c>
      <c r="AA88" s="18">
        <f t="shared" si="220"/>
        <v>1.5181059975486022</v>
      </c>
      <c r="AB88" s="18">
        <f t="shared" si="221"/>
        <v>1.7216747195826887</v>
      </c>
      <c r="AD88" s="18">
        <f t="shared" si="222"/>
        <v>0.8769544111634664</v>
      </c>
      <c r="AE88" s="18">
        <f t="shared" si="223"/>
        <v>2.5444403808664529</v>
      </c>
      <c r="AF88" s="18">
        <f t="shared" si="224"/>
        <v>3.1729786927554571</v>
      </c>
      <c r="AH88" t="str">
        <f t="shared" si="257"/>
        <v>31 Science, engineering and technology associate professionals</v>
      </c>
      <c r="AI88" s="18">
        <f t="shared" si="225"/>
        <v>2.7396448404017448</v>
      </c>
      <c r="AJ88" s="18">
        <f t="shared" si="225"/>
        <v>23.148304583914282</v>
      </c>
      <c r="AK88" s="18">
        <f t="shared" si="225"/>
        <v>1.1875761215006886</v>
      </c>
      <c r="AL88" s="18">
        <f t="shared" si="225"/>
        <v>3.0377026463140666</v>
      </c>
      <c r="AM88" s="18">
        <f t="shared" si="226"/>
        <v>3.6040253421973478</v>
      </c>
      <c r="AO88" s="18">
        <f t="shared" si="227"/>
        <v>2.4172653657897447</v>
      </c>
      <c r="AP88" s="18">
        <f t="shared" si="228"/>
        <v>2.9468523961617699</v>
      </c>
      <c r="AQ88" s="18">
        <f t="shared" si="229"/>
        <v>4.6480289061342717</v>
      </c>
      <c r="AS88" t="str">
        <f t="shared" si="258"/>
        <v>31 Science, engineering and technology associate professionals</v>
      </c>
      <c r="AT88" s="18">
        <f t="shared" si="230"/>
        <v>0.45859100117444651</v>
      </c>
      <c r="AU88" s="18">
        <f t="shared" si="230"/>
        <v>22.35261404199511</v>
      </c>
      <c r="AV88" s="18">
        <f t="shared" si="230"/>
        <v>-3.0297129433087822</v>
      </c>
      <c r="AW88" s="18">
        <f t="shared" si="230"/>
        <v>0.59172392488806569</v>
      </c>
      <c r="AX88" s="18">
        <f t="shared" si="231"/>
        <v>0.67040669054909685</v>
      </c>
      <c r="AZ88" s="18">
        <f t="shared" si="232"/>
        <v>-0.6302048639056923</v>
      </c>
      <c r="BA88" s="18">
        <f t="shared" si="233"/>
        <v>1.9394918270080996</v>
      </c>
      <c r="BB88" s="18">
        <f t="shared" si="234"/>
        <v>1.4633072828950766</v>
      </c>
      <c r="BD88" t="str">
        <f t="shared" si="259"/>
        <v>31 Science, engineering and technology associate professionals</v>
      </c>
      <c r="BE88" s="18">
        <f t="shared" si="235"/>
        <v>4.9709488062203988</v>
      </c>
      <c r="BF88" s="18">
        <f t="shared" si="235"/>
        <v>3.9842970300958847</v>
      </c>
      <c r="BG88" s="18">
        <f t="shared" si="235"/>
        <v>-3.2495644539850987</v>
      </c>
      <c r="BH88" s="18">
        <f t="shared" si="235"/>
        <v>-0.80467251853043598</v>
      </c>
      <c r="BI88" s="18">
        <f t="shared" si="236"/>
        <v>-1.2847988151362344</v>
      </c>
      <c r="BK88" s="18">
        <f t="shared" si="237"/>
        <v>-1.6264252527415812</v>
      </c>
      <c r="BL88" s="18">
        <f t="shared" si="238"/>
        <v>1.7647062571814809</v>
      </c>
      <c r="BM88" s="18">
        <f t="shared" si="239"/>
        <v>0.52672344795861026</v>
      </c>
      <c r="BO88" t="str">
        <f t="shared" si="260"/>
        <v>31 Science, engineering and technology associate professionals</v>
      </c>
      <c r="BP88" s="18">
        <f t="shared" si="240"/>
        <v>4.773181822545669</v>
      </c>
      <c r="BQ88" s="18">
        <f t="shared" si="240"/>
        <v>4.0668256929654145</v>
      </c>
      <c r="BR88" s="18">
        <f t="shared" si="240"/>
        <v>-3.1081925305007863</v>
      </c>
      <c r="BS88" s="18">
        <f t="shared" si="240"/>
        <v>-0.49577880291227228</v>
      </c>
      <c r="BT88" s="18">
        <f t="shared" si="241"/>
        <v>-1.042739192428066</v>
      </c>
      <c r="BV88" s="18">
        <f t="shared" si="242"/>
        <v>-1.3743173055909996</v>
      </c>
      <c r="BW88" s="18">
        <f t="shared" si="243"/>
        <v>1.9010986504679472</v>
      </c>
      <c r="BX88" s="18">
        <f t="shared" si="244"/>
        <v>0.87130683662421937</v>
      </c>
      <c r="BZ88" t="str">
        <f t="shared" si="261"/>
        <v>31 Science, engineering and technology associate professionals</v>
      </c>
      <c r="CA88" s="18">
        <f t="shared" si="245"/>
        <v>3.4967491963179276</v>
      </c>
      <c r="CB88" s="18">
        <f t="shared" si="245"/>
        <v>14.480840241369798</v>
      </c>
      <c r="CC88" s="18">
        <f t="shared" si="245"/>
        <v>-3.8214881932162714</v>
      </c>
      <c r="CD88" s="18">
        <f t="shared" si="245"/>
        <v>-2.3129172193324221</v>
      </c>
      <c r="CE88" s="18">
        <f t="shared" si="246"/>
        <v>-1.8182192284186161</v>
      </c>
      <c r="CG88" s="18">
        <f t="shared" si="247"/>
        <v>-2.8183851717131447</v>
      </c>
      <c r="CH88" s="18">
        <f t="shared" si="248"/>
        <v>1.7224914448059847</v>
      </c>
      <c r="CI88" s="18">
        <f t="shared" si="249"/>
        <v>-0.38874910732312751</v>
      </c>
      <c r="CK88" t="str">
        <f t="shared" si="262"/>
        <v>31 Science, engineering and technology associate professionals</v>
      </c>
      <c r="CL88" s="18">
        <f t="shared" si="250"/>
        <v>8.5773526569726357</v>
      </c>
      <c r="CM88" s="18">
        <f t="shared" si="250"/>
        <v>9.2089467345309863</v>
      </c>
      <c r="CN88" s="18">
        <f t="shared" si="250"/>
        <v>3.0492620038186535</v>
      </c>
      <c r="CO88" s="18">
        <f t="shared" si="250"/>
        <v>0.50786012111210255</v>
      </c>
      <c r="CP88" s="18">
        <f t="shared" si="251"/>
        <v>1.8222482680909202</v>
      </c>
      <c r="CR88" s="18">
        <f t="shared" si="252"/>
        <v>1.347952625147375</v>
      </c>
      <c r="CS88" s="18">
        <f t="shared" si="253"/>
        <v>2.5878600004382246</v>
      </c>
      <c r="CT88" s="18">
        <f t="shared" si="254"/>
        <v>3.5579060501734538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13.598752134923364</v>
      </c>
      <c r="C89" s="18">
        <f t="shared" si="210"/>
        <v>-27.570267068054278</v>
      </c>
      <c r="D89" s="18">
        <f t="shared" si="210"/>
        <v>13.451425707085395</v>
      </c>
      <c r="E89" s="18">
        <f t="shared" si="210"/>
        <v>4.7642452613937847</v>
      </c>
      <c r="F89" s="18">
        <f t="shared" si="211"/>
        <v>4.9557164254774744</v>
      </c>
      <c r="H89" s="18">
        <f t="shared" si="212"/>
        <v>7.5834279999929644</v>
      </c>
      <c r="I89" s="18">
        <f t="shared" si="213"/>
        <v>5.3352829827275183</v>
      </c>
      <c r="J89" s="18">
        <f t="shared" si="214"/>
        <v>9.9947705806850085</v>
      </c>
      <c r="L89" t="str">
        <f t="shared" si="255"/>
        <v>32 Health and social care associate professionals</v>
      </c>
      <c r="M89" s="18">
        <f t="shared" si="215"/>
        <v>12.950941496931744</v>
      </c>
      <c r="N89" s="18">
        <f t="shared" si="215"/>
        <v>-13.713483091606072</v>
      </c>
      <c r="O89" s="18">
        <f t="shared" si="215"/>
        <v>13.76584332891111</v>
      </c>
      <c r="P89" s="18">
        <f t="shared" si="215"/>
        <v>4.1245628731346073</v>
      </c>
      <c r="Q89" s="18">
        <f t="shared" si="216"/>
        <v>5.7964009733546984</v>
      </c>
      <c r="S89" s="18">
        <f t="shared" si="217"/>
        <v>7.2439391692527666</v>
      </c>
      <c r="T89" s="18">
        <f t="shared" si="218"/>
        <v>5.0158817183713289</v>
      </c>
      <c r="U89" s="18">
        <f t="shared" si="219"/>
        <v>9.5693568544565455</v>
      </c>
      <c r="W89" t="str">
        <f t="shared" si="256"/>
        <v>32 Health and social care associate professionals</v>
      </c>
      <c r="X89" s="18">
        <f t="shared" si="220"/>
        <v>5.0676827576584094</v>
      </c>
      <c r="Y89" s="18">
        <f t="shared" si="220"/>
        <v>3.0354283105030522</v>
      </c>
      <c r="Z89" s="18">
        <f t="shared" si="220"/>
        <v>12.57957461455117</v>
      </c>
      <c r="AA89" s="18">
        <f t="shared" si="220"/>
        <v>3.4543444954058256</v>
      </c>
      <c r="AB89" s="18">
        <f t="shared" si="221"/>
        <v>6.1966325435682812</v>
      </c>
      <c r="AD89" s="18">
        <f t="shared" si="222"/>
        <v>6.4107955222975521</v>
      </c>
      <c r="AE89" s="18">
        <f t="shared" si="223"/>
        <v>5.6526999047056936</v>
      </c>
      <c r="AF89" s="18">
        <f t="shared" si="224"/>
        <v>9.3485405411702907</v>
      </c>
      <c r="AH89" t="str">
        <f t="shared" si="257"/>
        <v>32 Health and social care associate professionals</v>
      </c>
      <c r="AI89" s="18">
        <f t="shared" si="225"/>
        <v>-3.1522889696916301</v>
      </c>
      <c r="AJ89" s="18">
        <f t="shared" si="225"/>
        <v>-1.4740908939449238</v>
      </c>
      <c r="AK89" s="18">
        <f t="shared" si="225"/>
        <v>3.3728002870053508</v>
      </c>
      <c r="AL89" s="18">
        <f t="shared" si="225"/>
        <v>-4.3574965575862379</v>
      </c>
      <c r="AM89" s="18">
        <f t="shared" si="226"/>
        <v>-1.8239170449154463</v>
      </c>
      <c r="AO89" s="18">
        <f t="shared" si="227"/>
        <v>-1.8471945761409536</v>
      </c>
      <c r="AP89" s="18">
        <f t="shared" si="228"/>
        <v>2.5564987630026348</v>
      </c>
      <c r="AQ89" s="18">
        <f t="shared" si="229"/>
        <v>1.3142707023567679</v>
      </c>
      <c r="AS89" t="str">
        <f t="shared" si="258"/>
        <v>32 Health and social care associate professionals</v>
      </c>
      <c r="AT89" s="18">
        <f t="shared" si="230"/>
        <v>4.4125120840640575</v>
      </c>
      <c r="AU89" s="18">
        <f t="shared" si="230"/>
        <v>10.532918519561996</v>
      </c>
      <c r="AV89" s="18">
        <f t="shared" si="230"/>
        <v>8.4112765041188133</v>
      </c>
      <c r="AW89" s="18">
        <f t="shared" si="230"/>
        <v>2.2064225628250611</v>
      </c>
      <c r="AX89" s="18">
        <f t="shared" si="231"/>
        <v>4.6171446672279126</v>
      </c>
      <c r="AZ89" s="18">
        <f t="shared" si="232"/>
        <v>4.2342096179612598</v>
      </c>
      <c r="BA89" s="18">
        <f t="shared" si="233"/>
        <v>4.4853711091712878</v>
      </c>
      <c r="BB89" s="18">
        <f t="shared" si="234"/>
        <v>7.0898043454372894</v>
      </c>
      <c r="BD89" t="str">
        <f t="shared" si="259"/>
        <v>32 Health and social care associate professionals</v>
      </c>
      <c r="BE89" s="18">
        <f t="shared" si="235"/>
        <v>6.0607075812528111</v>
      </c>
      <c r="BF89" s="18">
        <f t="shared" si="235"/>
        <v>8.6007135610249197</v>
      </c>
      <c r="BG89" s="18">
        <f t="shared" si="235"/>
        <v>9.8884427055764057</v>
      </c>
      <c r="BH89" s="18">
        <f t="shared" si="235"/>
        <v>1.9105928093662961</v>
      </c>
      <c r="BI89" s="18">
        <f t="shared" si="236"/>
        <v>4.7548473211106002</v>
      </c>
      <c r="BK89" s="18">
        <f t="shared" si="237"/>
        <v>4.50335294939046</v>
      </c>
      <c r="BL89" s="18">
        <f t="shared" si="238"/>
        <v>4.5597188665646327</v>
      </c>
      <c r="BM89" s="18">
        <f t="shared" si="239"/>
        <v>7.3267571817585475</v>
      </c>
      <c r="BO89" t="str">
        <f t="shared" si="260"/>
        <v>32 Health and social care associate professionals</v>
      </c>
      <c r="BP89" s="18">
        <f t="shared" si="240"/>
        <v>3.2758004009010966</v>
      </c>
      <c r="BQ89" s="18">
        <f t="shared" si="240"/>
        <v>2.0744713083664212</v>
      </c>
      <c r="BR89" s="18">
        <f t="shared" si="240"/>
        <v>6.6408536491564751</v>
      </c>
      <c r="BS89" s="18">
        <f t="shared" si="240"/>
        <v>-1.8297617089361173</v>
      </c>
      <c r="BT89" s="18">
        <f t="shared" si="241"/>
        <v>0.98825162234554842</v>
      </c>
      <c r="BV89" s="18">
        <f t="shared" si="242"/>
        <v>0.91624932900169487</v>
      </c>
      <c r="BW89" s="18">
        <f t="shared" si="243"/>
        <v>3.6646616622577621</v>
      </c>
      <c r="BX89" s="18">
        <f t="shared" si="244"/>
        <v>4.2328722631696181</v>
      </c>
      <c r="BZ89" t="str">
        <f t="shared" si="261"/>
        <v>32 Health and social care associate professionals</v>
      </c>
      <c r="CA89" s="18">
        <f t="shared" si="245"/>
        <v>-6.4298576252362132</v>
      </c>
      <c r="CB89" s="18">
        <f t="shared" si="245"/>
        <v>-0.5391205489937434</v>
      </c>
      <c r="CC89" s="18">
        <f t="shared" si="245"/>
        <v>8.0769429354962554</v>
      </c>
      <c r="CD89" s="18">
        <f t="shared" si="245"/>
        <v>-3.5408694731771218</v>
      </c>
      <c r="CE89" s="18">
        <f t="shared" si="246"/>
        <v>0.14042642909850578</v>
      </c>
      <c r="CG89" s="18">
        <f t="shared" si="247"/>
        <v>0.18589429111086631</v>
      </c>
      <c r="CH89" s="18">
        <f t="shared" si="248"/>
        <v>3.017901915712673</v>
      </c>
      <c r="CI89" s="18">
        <f t="shared" si="249"/>
        <v>3.1410733135930569</v>
      </c>
      <c r="CK89" t="str">
        <f t="shared" si="262"/>
        <v>32 Health and social care associate professionals</v>
      </c>
      <c r="CL89" s="18">
        <f t="shared" si="250"/>
        <v>3.2152535242712998</v>
      </c>
      <c r="CM89" s="18">
        <f t="shared" si="250"/>
        <v>-4.3314850414506108</v>
      </c>
      <c r="CN89" s="18">
        <f t="shared" si="250"/>
        <v>11.897585113263176</v>
      </c>
      <c r="CO89" s="18">
        <f t="shared" si="250"/>
        <v>1.3187479952598613</v>
      </c>
      <c r="CP89" s="18">
        <f t="shared" si="251"/>
        <v>4.1383450731507399</v>
      </c>
      <c r="CR89" s="18">
        <f t="shared" si="252"/>
        <v>4.7289576350082241</v>
      </c>
      <c r="CS89" s="18">
        <f t="shared" si="253"/>
        <v>3.9894442500481908</v>
      </c>
      <c r="CT89" s="18">
        <f t="shared" si="254"/>
        <v>7.1002800254078569</v>
      </c>
    </row>
    <row r="90" spans="1:98" x14ac:dyDescent="0.2">
      <c r="A90" t="str">
        <f t="shared" si="209"/>
        <v>33 Protective service occupations</v>
      </c>
      <c r="B90" s="18">
        <f t="shared" si="210"/>
        <v>8.774782198590847</v>
      </c>
      <c r="C90" s="18">
        <f t="shared" si="210"/>
        <v>-5.8147531341422143</v>
      </c>
      <c r="D90" s="18">
        <f t="shared" si="210"/>
        <v>2.9091153887794263</v>
      </c>
      <c r="E90" s="18">
        <f t="shared" si="210"/>
        <v>4.3464470185341053</v>
      </c>
      <c r="F90" s="18">
        <f t="shared" si="211"/>
        <v>3.2319896506080914</v>
      </c>
      <c r="H90" s="18">
        <f t="shared" si="212"/>
        <v>3.8651196309436919</v>
      </c>
      <c r="I90" s="18">
        <f t="shared" si="213"/>
        <v>2.7123346689118977</v>
      </c>
      <c r="J90" s="18">
        <f t="shared" si="214"/>
        <v>5.5867916697025954</v>
      </c>
      <c r="L90" t="str">
        <f t="shared" si="255"/>
        <v>33 Protective service occupations</v>
      </c>
      <c r="M90" s="18">
        <f t="shared" si="215"/>
        <v>5.9526546261701618</v>
      </c>
      <c r="N90" s="18">
        <f t="shared" si="215"/>
        <v>0.89922144816196869</v>
      </c>
      <c r="O90" s="18">
        <f t="shared" si="215"/>
        <v>0.97700469097030673</v>
      </c>
      <c r="P90" s="18">
        <f t="shared" si="215"/>
        <v>3.9724152338194152</v>
      </c>
      <c r="Q90" s="18">
        <f t="shared" si="216"/>
        <v>2.8339096361539529</v>
      </c>
      <c r="S90" s="18">
        <f t="shared" si="217"/>
        <v>2.9642000428455217</v>
      </c>
      <c r="T90" s="18">
        <f t="shared" si="218"/>
        <v>2.2195597994541405</v>
      </c>
      <c r="U90" s="18">
        <f t="shared" si="219"/>
        <v>4.5164224796813146</v>
      </c>
      <c r="W90" t="str">
        <f t="shared" si="256"/>
        <v>33 Protective service occupations</v>
      </c>
      <c r="X90" s="18">
        <f t="shared" si="220"/>
        <v>0.72446458664638946</v>
      </c>
      <c r="Y90" s="18">
        <f t="shared" si="220"/>
        <v>19.557311529328537</v>
      </c>
      <c r="Z90" s="18">
        <f t="shared" si="220"/>
        <v>-1.5352814638942669</v>
      </c>
      <c r="AA90" s="18">
        <f t="shared" si="220"/>
        <v>3.2545422967254822</v>
      </c>
      <c r="AB90" s="18">
        <f t="shared" si="221"/>
        <v>2.6696162282915603</v>
      </c>
      <c r="AD90" s="18">
        <f t="shared" si="222"/>
        <v>1.6325896750882807</v>
      </c>
      <c r="AE90" s="18">
        <f t="shared" si="223"/>
        <v>2.3338232019659344</v>
      </c>
      <c r="AF90" s="18">
        <f t="shared" si="224"/>
        <v>3.5536785134165694</v>
      </c>
      <c r="AH90" t="str">
        <f t="shared" si="257"/>
        <v>33 Protective service occupations</v>
      </c>
      <c r="AI90" s="18">
        <f t="shared" si="225"/>
        <v>-1.0441502458651941</v>
      </c>
      <c r="AJ90" s="18">
        <f t="shared" si="225"/>
        <v>23.649068501625582</v>
      </c>
      <c r="AK90" s="18">
        <f t="shared" si="225"/>
        <v>-1.6678431180509601</v>
      </c>
      <c r="AL90" s="18">
        <f t="shared" si="225"/>
        <v>2.6343088120536873</v>
      </c>
      <c r="AM90" s="18">
        <f t="shared" si="226"/>
        <v>2.4559402953330034</v>
      </c>
      <c r="AO90" s="18">
        <f t="shared" si="227"/>
        <v>1.1797409301124384</v>
      </c>
      <c r="AP90" s="18">
        <f t="shared" si="228"/>
        <v>2.0673248038780345</v>
      </c>
      <c r="AQ90" s="18">
        <f t="shared" si="229"/>
        <v>2.971901172456981</v>
      </c>
      <c r="AS90" t="str">
        <f t="shared" si="258"/>
        <v>33 Protective service occupations</v>
      </c>
      <c r="AT90" s="18">
        <f t="shared" si="230"/>
        <v>-4.5542958711751291</v>
      </c>
      <c r="AU90" s="18">
        <f t="shared" si="230"/>
        <v>16.946083591121528</v>
      </c>
      <c r="AV90" s="18">
        <f t="shared" si="230"/>
        <v>-5.4405436122167199</v>
      </c>
      <c r="AW90" s="18">
        <f t="shared" si="230"/>
        <v>0.70553965509227989</v>
      </c>
      <c r="AX90" s="18">
        <f t="shared" si="231"/>
        <v>-0.32981647226094646</v>
      </c>
      <c r="AZ90" s="18">
        <f t="shared" si="232"/>
        <v>-1.3863055034443739</v>
      </c>
      <c r="BA90" s="18">
        <f t="shared" si="233"/>
        <v>1.5864879999647918</v>
      </c>
      <c r="BB90" s="18">
        <f t="shared" si="234"/>
        <v>0.49810361198359132</v>
      </c>
      <c r="BD90" t="str">
        <f t="shared" si="259"/>
        <v>33 Protective service occupations</v>
      </c>
      <c r="BE90" s="18">
        <f t="shared" si="235"/>
        <v>-0.22203962473331673</v>
      </c>
      <c r="BF90" s="18">
        <f t="shared" si="235"/>
        <v>-3.9905884145763015</v>
      </c>
      <c r="BG90" s="18">
        <f t="shared" si="235"/>
        <v>-1.5054170451960447</v>
      </c>
      <c r="BH90" s="18">
        <f t="shared" si="235"/>
        <v>-0.11729315353394831</v>
      </c>
      <c r="BI90" s="18">
        <f t="shared" si="236"/>
        <v>-0.79868923647818946</v>
      </c>
      <c r="BK90" s="18">
        <f t="shared" si="237"/>
        <v>-0.58216132277186805</v>
      </c>
      <c r="BL90" s="18">
        <f t="shared" si="238"/>
        <v>1.4310538866585842</v>
      </c>
      <c r="BM90" s="18">
        <f t="shared" si="239"/>
        <v>0.95771756725324675</v>
      </c>
      <c r="BO90" t="str">
        <f t="shared" si="260"/>
        <v>33 Protective service occupations</v>
      </c>
      <c r="BP90" s="18">
        <f t="shared" si="240"/>
        <v>5.4335876177202813E-2</v>
      </c>
      <c r="BQ90" s="18">
        <f t="shared" si="240"/>
        <v>-4.3189304510722444</v>
      </c>
      <c r="BR90" s="18">
        <f t="shared" si="240"/>
        <v>-4.8021402534934809</v>
      </c>
      <c r="BS90" s="18">
        <f t="shared" si="240"/>
        <v>-2.4800717438147935</v>
      </c>
      <c r="BT90" s="18">
        <f t="shared" si="241"/>
        <v>-3.3268255512290512</v>
      </c>
      <c r="BV90" s="18">
        <f t="shared" si="242"/>
        <v>-3.2603206382309846</v>
      </c>
      <c r="BW90" s="18">
        <f t="shared" si="243"/>
        <v>1.268354751310885</v>
      </c>
      <c r="BX90" s="18">
        <f t="shared" si="244"/>
        <v>-1.3437025431725536</v>
      </c>
      <c r="BZ90" t="str">
        <f t="shared" si="261"/>
        <v>33 Protective service occupations</v>
      </c>
      <c r="CA90" s="18">
        <f t="shared" si="245"/>
        <v>-4.3951083328654716</v>
      </c>
      <c r="CB90" s="18">
        <f t="shared" si="245"/>
        <v>5.2379433108240558</v>
      </c>
      <c r="CC90" s="18">
        <f t="shared" si="245"/>
        <v>-5.0352587468799337</v>
      </c>
      <c r="CD90" s="18">
        <f t="shared" si="245"/>
        <v>-3.2814552603301128</v>
      </c>
      <c r="CE90" s="18">
        <f t="shared" si="246"/>
        <v>-3.3242356358390568</v>
      </c>
      <c r="CG90" s="18">
        <f t="shared" si="247"/>
        <v>-3.8696259918247322</v>
      </c>
      <c r="CH90" s="18">
        <f t="shared" si="248"/>
        <v>1.4200856880742574</v>
      </c>
      <c r="CI90" s="18">
        <f t="shared" si="249"/>
        <v>-1.5693184236907687</v>
      </c>
      <c r="CK90" t="str">
        <f t="shared" si="262"/>
        <v>33 Protective service occupations</v>
      </c>
      <c r="CL90" s="18">
        <f t="shared" si="250"/>
        <v>-3.9312460589276954</v>
      </c>
      <c r="CM90" s="18">
        <f t="shared" si="250"/>
        <v>-12.98506832299784</v>
      </c>
      <c r="CN90" s="18">
        <f t="shared" si="250"/>
        <v>-3.1562117165167214</v>
      </c>
      <c r="CO90" s="18">
        <f t="shared" si="250"/>
        <v>-10.525372479429073</v>
      </c>
      <c r="CP90" s="18">
        <f t="shared" si="251"/>
        <v>-8.4444920549289311</v>
      </c>
      <c r="CR90" s="18">
        <f t="shared" si="252"/>
        <v>-8.1334960509769179</v>
      </c>
      <c r="CS90" s="18">
        <f t="shared" si="253"/>
        <v>0.9194295019519183</v>
      </c>
      <c r="CT90" s="18">
        <f t="shared" si="254"/>
        <v>-5.5110452544909982</v>
      </c>
    </row>
    <row r="91" spans="1:98" x14ac:dyDescent="0.2">
      <c r="A91" t="str">
        <f t="shared" si="209"/>
        <v>34 Culture, media and sports occupations</v>
      </c>
      <c r="B91" s="18">
        <f t="shared" si="210"/>
        <v>9.1689905430413674</v>
      </c>
      <c r="C91" s="18">
        <f t="shared" si="210"/>
        <v>3.4049678385023929</v>
      </c>
      <c r="D91" s="18">
        <f t="shared" si="210"/>
        <v>1.2287447463229073</v>
      </c>
      <c r="E91" s="18">
        <f t="shared" si="210"/>
        <v>2.4573814160726126</v>
      </c>
      <c r="F91" s="18">
        <f t="shared" si="211"/>
        <v>2.1305860263838294</v>
      </c>
      <c r="H91" s="18">
        <f t="shared" si="212"/>
        <v>2.0461878183045679</v>
      </c>
      <c r="I91" s="18">
        <f t="shared" si="213"/>
        <v>2.8968446007534121</v>
      </c>
      <c r="J91" s="18">
        <f t="shared" si="214"/>
        <v>4.3343191252819491</v>
      </c>
      <c r="L91" t="str">
        <f t="shared" si="255"/>
        <v>34 Culture, media and sports occupations</v>
      </c>
      <c r="M91" s="18">
        <f t="shared" si="215"/>
        <v>7.7005012490093172</v>
      </c>
      <c r="N91" s="18">
        <f t="shared" si="215"/>
        <v>-7.1358232739302423</v>
      </c>
      <c r="O91" s="18">
        <f t="shared" si="215"/>
        <v>-0.28219385754301163</v>
      </c>
      <c r="P91" s="18">
        <f t="shared" si="215"/>
        <v>2.3623001007774924</v>
      </c>
      <c r="Q91" s="18">
        <f t="shared" si="216"/>
        <v>0.91239400002787185</v>
      </c>
      <c r="S91" s="18">
        <f t="shared" si="217"/>
        <v>1.4731001872524629</v>
      </c>
      <c r="T91" s="18">
        <f t="shared" si="218"/>
        <v>2.7072069940027088</v>
      </c>
      <c r="U91" s="18">
        <f t="shared" si="219"/>
        <v>3.7540839211162247</v>
      </c>
      <c r="W91" t="str">
        <f t="shared" si="256"/>
        <v>34 Culture, media and sports occupations</v>
      </c>
      <c r="X91" s="18">
        <f t="shared" si="220"/>
        <v>-3.0387651882952005</v>
      </c>
      <c r="Y91" s="18">
        <f t="shared" si="220"/>
        <v>13.335116930119773</v>
      </c>
      <c r="Z91" s="18">
        <f t="shared" si="220"/>
        <v>-2.7495523198200145</v>
      </c>
      <c r="AA91" s="18">
        <f t="shared" si="220"/>
        <v>0.69151032004937107</v>
      </c>
      <c r="AB91" s="18">
        <f t="shared" si="221"/>
        <v>0.34239054199798336</v>
      </c>
      <c r="AD91" s="18">
        <f t="shared" si="222"/>
        <v>-0.46883064354804604</v>
      </c>
      <c r="AE91" s="18">
        <f t="shared" si="223"/>
        <v>2.4861716909938325</v>
      </c>
      <c r="AF91" s="18">
        <f t="shared" si="224"/>
        <v>2.1571387386140062</v>
      </c>
      <c r="AH91" t="str">
        <f t="shared" si="257"/>
        <v>34 Culture, media and sports occupations</v>
      </c>
      <c r="AI91" s="18">
        <f t="shared" si="225"/>
        <v>-1.9012387129595854</v>
      </c>
      <c r="AJ91" s="18">
        <f t="shared" si="225"/>
        <v>23.66557683515742</v>
      </c>
      <c r="AK91" s="18">
        <f t="shared" si="225"/>
        <v>-2.7665601709503274</v>
      </c>
      <c r="AL91" s="18">
        <f t="shared" si="225"/>
        <v>2.462159742344916</v>
      </c>
      <c r="AM91" s="18">
        <f t="shared" si="226"/>
        <v>1.9905969115299404</v>
      </c>
      <c r="AO91" s="18">
        <f t="shared" si="227"/>
        <v>0.68873561089759505</v>
      </c>
      <c r="AP91" s="18">
        <f t="shared" si="228"/>
        <v>2.5392691989802874</v>
      </c>
      <c r="AQ91" s="18">
        <f t="shared" si="229"/>
        <v>3.0313095773250476</v>
      </c>
      <c r="AS91" t="str">
        <f t="shared" si="258"/>
        <v>34 Culture, media and sports occupations</v>
      </c>
      <c r="AT91" s="18">
        <f t="shared" si="230"/>
        <v>-2.8393155717894358</v>
      </c>
      <c r="AU91" s="18">
        <f t="shared" si="230"/>
        <v>12.086733185109422</v>
      </c>
      <c r="AV91" s="18">
        <f t="shared" si="230"/>
        <v>-3.7922824888183992</v>
      </c>
      <c r="AW91" s="18">
        <f t="shared" si="230"/>
        <v>0.27214622414588607</v>
      </c>
      <c r="AX91" s="18">
        <f t="shared" si="231"/>
        <v>-0.32461319399241795</v>
      </c>
      <c r="AZ91" s="18">
        <f t="shared" si="232"/>
        <v>-1.1013923146424465</v>
      </c>
      <c r="BA91" s="18">
        <f t="shared" si="233"/>
        <v>2.2975105857975242</v>
      </c>
      <c r="BB91" s="18">
        <f t="shared" si="234"/>
        <v>1.5144782732665174</v>
      </c>
      <c r="BD91" t="str">
        <f t="shared" si="259"/>
        <v>34 Culture, media and sports occupations</v>
      </c>
      <c r="BE91" s="18">
        <f t="shared" si="235"/>
        <v>-0.14324065010037357</v>
      </c>
      <c r="BF91" s="18">
        <f t="shared" si="235"/>
        <v>-3.1902915205829663</v>
      </c>
      <c r="BG91" s="18">
        <f t="shared" si="235"/>
        <v>-4.692214519897342</v>
      </c>
      <c r="BH91" s="18">
        <f t="shared" si="235"/>
        <v>0.30951280713833462</v>
      </c>
      <c r="BI91" s="18">
        <f t="shared" si="236"/>
        <v>-1.4999669930037984</v>
      </c>
      <c r="BK91" s="18">
        <f t="shared" si="237"/>
        <v>-1.3862349735778157</v>
      </c>
      <c r="BL91" s="18">
        <f t="shared" si="238"/>
        <v>1.8280944734680338</v>
      </c>
      <c r="BM91" s="18">
        <f t="shared" si="239"/>
        <v>0.77828128578985023</v>
      </c>
      <c r="BO91" t="str">
        <f t="shared" si="260"/>
        <v>34 Culture, media and sports occupations</v>
      </c>
      <c r="BP91" s="18">
        <f t="shared" si="240"/>
        <v>-3.878047410806984</v>
      </c>
      <c r="BQ91" s="18">
        <f t="shared" si="240"/>
        <v>-4.6372428405651034</v>
      </c>
      <c r="BR91" s="18">
        <f t="shared" si="240"/>
        <v>-8.1344971221116946</v>
      </c>
      <c r="BS91" s="18">
        <f t="shared" si="240"/>
        <v>-4.7564987239279493</v>
      </c>
      <c r="BT91" s="18">
        <f t="shared" si="241"/>
        <v>-5.8178906631260237</v>
      </c>
      <c r="BV91" s="18">
        <f t="shared" si="242"/>
        <v>-5.8960787840927171</v>
      </c>
      <c r="BW91" s="18">
        <f t="shared" si="243"/>
        <v>1.4226414123124753</v>
      </c>
      <c r="BX91" s="18">
        <f t="shared" si="244"/>
        <v>-2.9525570444905447</v>
      </c>
      <c r="BZ91" t="str">
        <f t="shared" si="261"/>
        <v>34 Culture, media and sports occupations</v>
      </c>
      <c r="CA91" s="18">
        <f t="shared" si="245"/>
        <v>-5.038957649409137</v>
      </c>
      <c r="CB91" s="18">
        <f t="shared" si="245"/>
        <v>2.0694872626187966</v>
      </c>
      <c r="CC91" s="18">
        <f t="shared" si="245"/>
        <v>-5.9316095365389625</v>
      </c>
      <c r="CD91" s="18">
        <f t="shared" si="245"/>
        <v>-4.7732791568703909</v>
      </c>
      <c r="CE91" s="18">
        <f t="shared" si="246"/>
        <v>-4.7244587442005548</v>
      </c>
      <c r="CG91" s="18">
        <f t="shared" si="247"/>
        <v>-5.1609654872668003</v>
      </c>
      <c r="CH91" s="18">
        <f t="shared" si="248"/>
        <v>1.4834165149810064</v>
      </c>
      <c r="CI91" s="18">
        <f t="shared" si="249"/>
        <v>-2.3607065567522345</v>
      </c>
      <c r="CK91" t="str">
        <f t="shared" si="262"/>
        <v>34 Culture, media and sports occupations</v>
      </c>
      <c r="CL91" s="18">
        <f t="shared" si="250"/>
        <v>3.9122756431974937</v>
      </c>
      <c r="CM91" s="18">
        <f t="shared" si="250"/>
        <v>-6.5857456747518306</v>
      </c>
      <c r="CN91" s="18">
        <f t="shared" si="250"/>
        <v>0.37692156163575685</v>
      </c>
      <c r="CO91" s="18">
        <f t="shared" si="250"/>
        <v>-1.5922707813371462</v>
      </c>
      <c r="CP91" s="18">
        <f t="shared" si="251"/>
        <v>-1.3028382908184755</v>
      </c>
      <c r="CR91" s="18">
        <f t="shared" si="252"/>
        <v>-0.94020359062639836</v>
      </c>
      <c r="CS91" s="18">
        <f t="shared" si="253"/>
        <v>2.0183214152996509</v>
      </c>
      <c r="CT91" s="18">
        <f t="shared" si="254"/>
        <v>1.3199906843632814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6.8095457084147215</v>
      </c>
      <c r="C92" s="18">
        <f t="shared" si="210"/>
        <v>-4.5747891478712388</v>
      </c>
      <c r="D92" s="18">
        <f t="shared" si="210"/>
        <v>4.1487503934537484</v>
      </c>
      <c r="E92" s="18">
        <f t="shared" si="210"/>
        <v>3.1709146786541575</v>
      </c>
      <c r="F92" s="18">
        <f t="shared" si="211"/>
        <v>2.9719983141505368</v>
      </c>
      <c r="H92" s="18">
        <f t="shared" si="212"/>
        <v>3.4958355545300135</v>
      </c>
      <c r="I92" s="18">
        <f t="shared" si="213"/>
        <v>3.2166206181299284</v>
      </c>
      <c r="J92" s="18">
        <f t="shared" si="214"/>
        <v>5.6549983416372074</v>
      </c>
      <c r="L92" t="str">
        <f t="shared" si="255"/>
        <v>35 Business and public service associate professionals</v>
      </c>
      <c r="M92" s="18">
        <f t="shared" si="215"/>
        <v>9.325277259070841</v>
      </c>
      <c r="N92" s="18">
        <f t="shared" si="215"/>
        <v>-5.4507630983032236</v>
      </c>
      <c r="O92" s="18">
        <f t="shared" si="215"/>
        <v>3.929692153073483</v>
      </c>
      <c r="P92" s="18">
        <f t="shared" si="215"/>
        <v>2.6948244803517873</v>
      </c>
      <c r="Q92" s="18">
        <f t="shared" si="216"/>
        <v>2.5480986817911111</v>
      </c>
      <c r="S92" s="18">
        <f t="shared" si="217"/>
        <v>3.1048081018636431</v>
      </c>
      <c r="T92" s="18">
        <f t="shared" si="218"/>
        <v>3.1570210712755564</v>
      </c>
      <c r="U92" s="18">
        <f t="shared" si="219"/>
        <v>5.3195944437826936</v>
      </c>
      <c r="W92" t="str">
        <f t="shared" si="256"/>
        <v>35 Business and public service associate professionals</v>
      </c>
      <c r="X92" s="18">
        <f t="shared" si="220"/>
        <v>0.85085058942437897</v>
      </c>
      <c r="Y92" s="18">
        <f t="shared" si="220"/>
        <v>12.090578905844573</v>
      </c>
      <c r="Z92" s="18">
        <f t="shared" si="220"/>
        <v>0.86389522945564678</v>
      </c>
      <c r="AA92" s="18">
        <f t="shared" si="220"/>
        <v>1.1578703375246802</v>
      </c>
      <c r="AB92" s="18">
        <f t="shared" si="221"/>
        <v>1.7162371147071642</v>
      </c>
      <c r="AD92" s="18">
        <f t="shared" si="222"/>
        <v>1.0597835566477309</v>
      </c>
      <c r="AE92" s="18">
        <f t="shared" si="223"/>
        <v>2.9893245112403433</v>
      </c>
      <c r="AF92" s="18">
        <f t="shared" si="224"/>
        <v>3.7091930773162085</v>
      </c>
      <c r="AH92" t="str">
        <f t="shared" si="257"/>
        <v>35 Business and public service associate professionals</v>
      </c>
      <c r="AI92" s="18">
        <f t="shared" si="225"/>
        <v>-0.42139749774153801</v>
      </c>
      <c r="AJ92" s="18">
        <f t="shared" si="225"/>
        <v>16.679810615703737</v>
      </c>
      <c r="AK92" s="18">
        <f t="shared" si="225"/>
        <v>1.0784817165671035</v>
      </c>
      <c r="AL92" s="18">
        <f t="shared" si="225"/>
        <v>1.8281485316743451</v>
      </c>
      <c r="AM92" s="18">
        <f t="shared" si="226"/>
        <v>2.4614467155584352</v>
      </c>
      <c r="AO92" s="18">
        <f t="shared" si="227"/>
        <v>1.5776438387874903</v>
      </c>
      <c r="AP92" s="18">
        <f t="shared" si="228"/>
        <v>2.9498578204079307</v>
      </c>
      <c r="AQ92" s="18">
        <f t="shared" si="229"/>
        <v>4.0397040523183048</v>
      </c>
      <c r="AS92" t="str">
        <f t="shared" si="258"/>
        <v>35 Business and public service associate professionals</v>
      </c>
      <c r="AT92" s="18">
        <f t="shared" si="230"/>
        <v>-1.0791741439906577</v>
      </c>
      <c r="AU92" s="18">
        <f t="shared" si="230"/>
        <v>16.532989809311125</v>
      </c>
      <c r="AV92" s="18">
        <f t="shared" si="230"/>
        <v>0.39691765579332738</v>
      </c>
      <c r="AW92" s="18">
        <f t="shared" si="230"/>
        <v>1.5224392755565752</v>
      </c>
      <c r="AX92" s="18">
        <f t="shared" si="231"/>
        <v>2.0450520753957369</v>
      </c>
      <c r="AZ92" s="18">
        <f t="shared" si="232"/>
        <v>1.1458703528230085</v>
      </c>
      <c r="BA92" s="18">
        <f t="shared" si="233"/>
        <v>2.7734098510557192</v>
      </c>
      <c r="BB92" s="18">
        <f t="shared" si="234"/>
        <v>3.5752652939100571</v>
      </c>
      <c r="BD92" t="str">
        <f t="shared" si="259"/>
        <v>35 Business and public service associate professionals</v>
      </c>
      <c r="BE92" s="18">
        <f t="shared" si="235"/>
        <v>2.5426716947996253</v>
      </c>
      <c r="BF92" s="18">
        <f t="shared" si="235"/>
        <v>4.9941015751061579</v>
      </c>
      <c r="BG92" s="18">
        <f t="shared" si="235"/>
        <v>-0.90710646364071668</v>
      </c>
      <c r="BH92" s="18">
        <f t="shared" si="235"/>
        <v>-5.1949608550694304E-2</v>
      </c>
      <c r="BI92" s="18">
        <f t="shared" si="236"/>
        <v>-1.265301092380211E-2</v>
      </c>
      <c r="BK92" s="18">
        <f t="shared" si="237"/>
        <v>-0.33781875047429466</v>
      </c>
      <c r="BL92" s="18">
        <f t="shared" si="238"/>
        <v>2.2840305330195099</v>
      </c>
      <c r="BM92" s="18">
        <f t="shared" si="239"/>
        <v>2.0394693758986282</v>
      </c>
      <c r="BO92" t="str">
        <f t="shared" si="260"/>
        <v>35 Business and public service associate professionals</v>
      </c>
      <c r="BP92" s="18">
        <f t="shared" si="240"/>
        <v>0.81055038300166249</v>
      </c>
      <c r="BQ92" s="18">
        <f t="shared" si="240"/>
        <v>2.5981479267337626</v>
      </c>
      <c r="BR92" s="18">
        <f t="shared" si="240"/>
        <v>-2.8635155847501759</v>
      </c>
      <c r="BS92" s="18">
        <f t="shared" si="240"/>
        <v>-2.2230793816626626</v>
      </c>
      <c r="BT92" s="18">
        <f t="shared" si="241"/>
        <v>-2.1296961994734409</v>
      </c>
      <c r="BV92" s="18">
        <f t="shared" si="242"/>
        <v>-2.4370259128467131</v>
      </c>
      <c r="BW92" s="18">
        <f t="shared" si="243"/>
        <v>1.927049242039125</v>
      </c>
      <c r="BX92" s="18">
        <f t="shared" si="244"/>
        <v>0.14635504740876382</v>
      </c>
      <c r="BZ92" t="str">
        <f t="shared" si="261"/>
        <v>35 Business and public service associate professionals</v>
      </c>
      <c r="CA92" s="18">
        <f t="shared" si="245"/>
        <v>-2.5079980102775679</v>
      </c>
      <c r="CB92" s="18">
        <f t="shared" si="245"/>
        <v>2.1959125483335784</v>
      </c>
      <c r="CC92" s="18">
        <f t="shared" si="245"/>
        <v>-3.1579551752492385</v>
      </c>
      <c r="CD92" s="18">
        <f t="shared" si="245"/>
        <v>-4.3087664428039574</v>
      </c>
      <c r="CE92" s="18">
        <f t="shared" si="246"/>
        <v>-3.5550092518695786</v>
      </c>
      <c r="CG92" s="18">
        <f t="shared" si="247"/>
        <v>-3.9266902719524266</v>
      </c>
      <c r="CH92" s="18">
        <f t="shared" si="248"/>
        <v>1.6805014204272606</v>
      </c>
      <c r="CI92" s="18">
        <f t="shared" si="249"/>
        <v>-1.216057476544008</v>
      </c>
      <c r="CK92" t="str">
        <f t="shared" si="262"/>
        <v>35 Business and public service associate professionals</v>
      </c>
      <c r="CL92" s="18">
        <f t="shared" si="250"/>
        <v>4.2486983769648212</v>
      </c>
      <c r="CM92" s="18">
        <f t="shared" si="250"/>
        <v>-12.567139157820751</v>
      </c>
      <c r="CN92" s="18">
        <f t="shared" si="250"/>
        <v>-1.6114402359079572</v>
      </c>
      <c r="CO92" s="18">
        <f t="shared" si="250"/>
        <v>-1.3115356643638498</v>
      </c>
      <c r="CP92" s="18">
        <f t="shared" si="251"/>
        <v>-2.1487560607295619</v>
      </c>
      <c r="CR92" s="18">
        <f t="shared" si="252"/>
        <v>-1.4116052906997467</v>
      </c>
      <c r="CS92" s="18">
        <f t="shared" si="253"/>
        <v>1.7751233439760705</v>
      </c>
      <c r="CT92" s="18">
        <f t="shared" si="254"/>
        <v>0.69813053067167008</v>
      </c>
    </row>
    <row r="93" spans="1:98" x14ac:dyDescent="0.2">
      <c r="A93" t="str">
        <f t="shared" si="209"/>
        <v>41 Administrative occupations</v>
      </c>
      <c r="B93" s="18">
        <f t="shared" si="210"/>
        <v>7.8813832065821821</v>
      </c>
      <c r="C93" s="18">
        <f t="shared" si="210"/>
        <v>-10.801679650592511</v>
      </c>
      <c r="D93" s="18">
        <f t="shared" si="210"/>
        <v>5.5436188456091662</v>
      </c>
      <c r="E93" s="18">
        <f t="shared" si="210"/>
        <v>3.6011847384935569</v>
      </c>
      <c r="F93" s="18">
        <f t="shared" si="211"/>
        <v>3.2339957842885125</v>
      </c>
      <c r="H93" s="18">
        <f t="shared" si="212"/>
        <v>4.2446578500095811</v>
      </c>
      <c r="I93" s="18">
        <f t="shared" si="213"/>
        <v>3.6223076900694817</v>
      </c>
      <c r="J93" s="18">
        <f t="shared" si="214"/>
        <v>6.4972458632656771</v>
      </c>
      <c r="L93" t="str">
        <f t="shared" si="255"/>
        <v>41 Administrative occupations</v>
      </c>
      <c r="M93" s="18">
        <f t="shared" si="215"/>
        <v>10.011016233505732</v>
      </c>
      <c r="N93" s="18">
        <f t="shared" si="215"/>
        <v>-9.4423377153300301</v>
      </c>
      <c r="O93" s="18">
        <f t="shared" si="215"/>
        <v>5.9556039611999845</v>
      </c>
      <c r="P93" s="18">
        <f t="shared" si="215"/>
        <v>3.3586855804187854</v>
      </c>
      <c r="Q93" s="18">
        <f t="shared" si="216"/>
        <v>3.3060877238597186</v>
      </c>
      <c r="S93" s="18">
        <f t="shared" si="217"/>
        <v>4.2171747546969396</v>
      </c>
      <c r="T93" s="18">
        <f t="shared" si="218"/>
        <v>3.6741180899345416</v>
      </c>
      <c r="U93" s="18">
        <f t="shared" si="219"/>
        <v>6.5123384496909242</v>
      </c>
      <c r="W93" t="str">
        <f t="shared" si="256"/>
        <v>41 Administrative occupations</v>
      </c>
      <c r="X93" s="18">
        <f t="shared" si="220"/>
        <v>1.954711964145539</v>
      </c>
      <c r="Y93" s="18">
        <f t="shared" si="220"/>
        <v>7.3181904224183025</v>
      </c>
      <c r="Z93" s="18">
        <f t="shared" si="220"/>
        <v>3.6245427019418353</v>
      </c>
      <c r="AA93" s="18">
        <f t="shared" si="220"/>
        <v>2.0796943558904157</v>
      </c>
      <c r="AB93" s="18">
        <f t="shared" si="221"/>
        <v>2.881255481567635</v>
      </c>
      <c r="AD93" s="18">
        <f t="shared" si="222"/>
        <v>2.592067722178526</v>
      </c>
      <c r="AE93" s="18">
        <f t="shared" si="223"/>
        <v>3.7279336094222293</v>
      </c>
      <c r="AF93" s="18">
        <f t="shared" si="224"/>
        <v>5.3953478995152127</v>
      </c>
      <c r="AH93" t="str">
        <f t="shared" si="257"/>
        <v>41 Administrative occupations</v>
      </c>
      <c r="AI93" s="18">
        <f t="shared" si="225"/>
        <v>2.4726928816515281</v>
      </c>
      <c r="AJ93" s="18">
        <f t="shared" si="225"/>
        <v>4.1071074343631775</v>
      </c>
      <c r="AK93" s="18">
        <f t="shared" si="225"/>
        <v>3.0064380846453354</v>
      </c>
      <c r="AL93" s="18">
        <f t="shared" si="225"/>
        <v>2.0137962343323323</v>
      </c>
      <c r="AM93" s="18">
        <f t="shared" si="226"/>
        <v>2.4529475707230741</v>
      </c>
      <c r="AO93" s="18">
        <f t="shared" si="227"/>
        <v>2.3436094076858094</v>
      </c>
      <c r="AP93" s="18">
        <f t="shared" si="228"/>
        <v>3.779113855509264</v>
      </c>
      <c r="AQ93" s="18">
        <f t="shared" si="229"/>
        <v>5.2678614541938895</v>
      </c>
      <c r="AS93" t="str">
        <f t="shared" si="258"/>
        <v>41 Administrative occupations</v>
      </c>
      <c r="AT93" s="18">
        <f t="shared" si="230"/>
        <v>1.51567035388529</v>
      </c>
      <c r="AU93" s="18">
        <f t="shared" si="230"/>
        <v>6.1462310946829524</v>
      </c>
      <c r="AV93" s="18">
        <f t="shared" si="230"/>
        <v>2.0566362364718982</v>
      </c>
      <c r="AW93" s="18">
        <f t="shared" si="230"/>
        <v>1.8643073512190966</v>
      </c>
      <c r="AX93" s="18">
        <f t="shared" si="231"/>
        <v>2.1870118130755456</v>
      </c>
      <c r="AZ93" s="18">
        <f t="shared" si="232"/>
        <v>1.9283766736767571</v>
      </c>
      <c r="BA93" s="18">
        <f t="shared" si="233"/>
        <v>3.509143571208706</v>
      </c>
      <c r="BB93" s="18">
        <f t="shared" si="234"/>
        <v>4.7619203888230821</v>
      </c>
      <c r="BD93" t="str">
        <f t="shared" si="259"/>
        <v>41 Administrative occupations</v>
      </c>
      <c r="BE93" s="18">
        <f t="shared" si="235"/>
        <v>0.92327808967951341</v>
      </c>
      <c r="BF93" s="18">
        <f t="shared" si="235"/>
        <v>9.1985710700517522</v>
      </c>
      <c r="BG93" s="18">
        <f t="shared" si="235"/>
        <v>-0.2324408382755272</v>
      </c>
      <c r="BH93" s="18">
        <f t="shared" si="235"/>
        <v>-0.71996743163496024</v>
      </c>
      <c r="BI93" s="18">
        <f t="shared" si="236"/>
        <v>2.5659862010130041E-2</v>
      </c>
      <c r="BK93" s="18">
        <f t="shared" si="237"/>
        <v>-0.55772385032097915</v>
      </c>
      <c r="BL93" s="18">
        <f t="shared" si="238"/>
        <v>2.567145191077902</v>
      </c>
      <c r="BM93" s="18">
        <f t="shared" si="239"/>
        <v>2.1809213037845776</v>
      </c>
      <c r="BO93" t="str">
        <f t="shared" si="260"/>
        <v>41 Administrative occupations</v>
      </c>
      <c r="BP93" s="18">
        <f t="shared" si="240"/>
        <v>-1.6005750136044994</v>
      </c>
      <c r="BQ93" s="18">
        <f t="shared" si="240"/>
        <v>4.7369718767613866</v>
      </c>
      <c r="BR93" s="18">
        <f t="shared" si="240"/>
        <v>-2.4669038007105182</v>
      </c>
      <c r="BS93" s="18">
        <f t="shared" si="240"/>
        <v>-3.5548947538839637</v>
      </c>
      <c r="BT93" s="18">
        <f t="shared" si="241"/>
        <v>-2.7160101102502221</v>
      </c>
      <c r="BV93" s="18">
        <f t="shared" si="242"/>
        <v>-3.1935863481819649</v>
      </c>
      <c r="BW93" s="18">
        <f t="shared" si="243"/>
        <v>2.146042131407766</v>
      </c>
      <c r="BX93" s="18">
        <f t="shared" si="244"/>
        <v>-6.95274806562729E-2</v>
      </c>
      <c r="BZ93" t="str">
        <f t="shared" si="261"/>
        <v>41 Administrative occupations</v>
      </c>
      <c r="CA93" s="18">
        <f t="shared" si="245"/>
        <v>-7.4216374193865065</v>
      </c>
      <c r="CB93" s="18">
        <f t="shared" si="245"/>
        <v>1.700619763382849</v>
      </c>
      <c r="CC93" s="18">
        <f t="shared" si="245"/>
        <v>-5.5227895093919788</v>
      </c>
      <c r="CD93" s="18">
        <f t="shared" si="245"/>
        <v>-9.5128475456347399</v>
      </c>
      <c r="CE93" s="18">
        <f t="shared" si="246"/>
        <v>-7.6122782223286167</v>
      </c>
      <c r="CG93" s="18">
        <f t="shared" si="247"/>
        <v>-8.2019121341950765</v>
      </c>
      <c r="CH93" s="18">
        <f t="shared" si="248"/>
        <v>1.3144294615330843</v>
      </c>
      <c r="CI93" s="18">
        <f t="shared" si="249"/>
        <v>-4.6004320213362533</v>
      </c>
      <c r="CK93" t="str">
        <f t="shared" si="262"/>
        <v>41 Administrative occupations</v>
      </c>
      <c r="CL93" s="18">
        <f t="shared" si="250"/>
        <v>-2.571971256989225</v>
      </c>
      <c r="CM93" s="18">
        <f t="shared" si="250"/>
        <v>-14.345735434844419</v>
      </c>
      <c r="CN93" s="18">
        <f t="shared" si="250"/>
        <v>-2.2858321215273536</v>
      </c>
      <c r="CO93" s="18">
        <f t="shared" si="250"/>
        <v>-4.630631608368474</v>
      </c>
      <c r="CP93" s="18">
        <f t="shared" si="251"/>
        <v>-4.5471040439774342</v>
      </c>
      <c r="CR93" s="18">
        <f t="shared" si="252"/>
        <v>-3.8553512957615999</v>
      </c>
      <c r="CS93" s="18">
        <f t="shared" si="253"/>
        <v>1.6563092975070859</v>
      </c>
      <c r="CT93" s="18">
        <f t="shared" si="254"/>
        <v>-1.2036897837196969</v>
      </c>
    </row>
    <row r="94" spans="1:98" x14ac:dyDescent="0.2">
      <c r="A94" t="str">
        <f t="shared" si="209"/>
        <v>42 Secretarial and related occupations</v>
      </c>
      <c r="B94" s="18">
        <f t="shared" si="210"/>
        <v>11.150627744299136</v>
      </c>
      <c r="C94" s="18">
        <f t="shared" si="210"/>
        <v>-10.549090402943195</v>
      </c>
      <c r="D94" s="18">
        <f t="shared" si="210"/>
        <v>8.8084682002085088</v>
      </c>
      <c r="E94" s="18">
        <f t="shared" si="210"/>
        <v>4.6276893813175013</v>
      </c>
      <c r="F94" s="18">
        <f t="shared" si="211"/>
        <v>4.8842523301139584</v>
      </c>
      <c r="H94" s="18">
        <f t="shared" si="212"/>
        <v>6.0031216984618219</v>
      </c>
      <c r="I94" s="18">
        <f t="shared" si="213"/>
        <v>4.4752633796420138</v>
      </c>
      <c r="J94" s="18">
        <f t="shared" si="214"/>
        <v>8.3415783582163172</v>
      </c>
      <c r="L94" t="str">
        <f t="shared" si="255"/>
        <v>42 Secretarial and related occupations</v>
      </c>
      <c r="M94" s="18">
        <f t="shared" si="215"/>
        <v>9.1472481824591778</v>
      </c>
      <c r="N94" s="18">
        <f t="shared" si="215"/>
        <v>-17.308595405228246</v>
      </c>
      <c r="O94" s="18">
        <f t="shared" si="215"/>
        <v>7.7190152615297158</v>
      </c>
      <c r="P94" s="18">
        <f t="shared" si="215"/>
        <v>2.3109374845827091</v>
      </c>
      <c r="Q94" s="18">
        <f t="shared" si="216"/>
        <v>2.5968271414235966</v>
      </c>
      <c r="S94" s="18">
        <f t="shared" si="217"/>
        <v>4.0827682071284066</v>
      </c>
      <c r="T94" s="18">
        <f t="shared" si="218"/>
        <v>3.8581334797684441</v>
      </c>
      <c r="U94" s="18">
        <f t="shared" si="219"/>
        <v>6.5417510821754954</v>
      </c>
      <c r="W94" t="str">
        <f t="shared" si="256"/>
        <v>42 Secretarial and related occupations</v>
      </c>
      <c r="X94" s="18">
        <f t="shared" si="220"/>
        <v>2.4045200230282004</v>
      </c>
      <c r="Y94" s="18">
        <f t="shared" si="220"/>
        <v>-0.41481423378367799</v>
      </c>
      <c r="Z94" s="18">
        <f t="shared" si="220"/>
        <v>5.174755727191882</v>
      </c>
      <c r="AA94" s="18">
        <f t="shared" si="220"/>
        <v>2.8806486135806386</v>
      </c>
      <c r="AB94" s="18">
        <f t="shared" si="221"/>
        <v>3.381559014319957</v>
      </c>
      <c r="AD94" s="18">
        <f t="shared" si="222"/>
        <v>3.6397364066062199</v>
      </c>
      <c r="AE94" s="18">
        <f t="shared" si="223"/>
        <v>4.2969255667924644</v>
      </c>
      <c r="AF94" s="18">
        <f t="shared" si="224"/>
        <v>6.5478570357208943</v>
      </c>
      <c r="AH94" t="str">
        <f t="shared" si="257"/>
        <v>42 Secretarial and related occupations</v>
      </c>
      <c r="AI94" s="18">
        <f t="shared" si="225"/>
        <v>2.6582957874716318</v>
      </c>
      <c r="AJ94" s="18">
        <f t="shared" si="225"/>
        <v>1.9797058771668707</v>
      </c>
      <c r="AK94" s="18">
        <f t="shared" si="225"/>
        <v>3.1017582548625189</v>
      </c>
      <c r="AL94" s="18">
        <f t="shared" si="225"/>
        <v>0.64394516363868171</v>
      </c>
      <c r="AM94" s="18">
        <f t="shared" si="226"/>
        <v>1.4892492385053746</v>
      </c>
      <c r="AO94" s="18">
        <f t="shared" si="227"/>
        <v>1.4566361227820179</v>
      </c>
      <c r="AP94" s="18">
        <f t="shared" si="228"/>
        <v>3.598564014785044</v>
      </c>
      <c r="AQ94" s="18">
        <f t="shared" si="229"/>
        <v>4.5230114845847158</v>
      </c>
      <c r="AS94" t="str">
        <f t="shared" si="258"/>
        <v>42 Secretarial and related occupations</v>
      </c>
      <c r="AT94" s="18">
        <f t="shared" si="230"/>
        <v>1.6382722740694078</v>
      </c>
      <c r="AU94" s="18">
        <f t="shared" si="230"/>
        <v>1.0685141160625244</v>
      </c>
      <c r="AV94" s="18">
        <f t="shared" si="230"/>
        <v>2.5822130005288768</v>
      </c>
      <c r="AW94" s="18">
        <f t="shared" si="230"/>
        <v>-1.1875221685806014</v>
      </c>
      <c r="AX94" s="18">
        <f t="shared" si="231"/>
        <v>0.11655130913161837</v>
      </c>
      <c r="AZ94" s="18">
        <f t="shared" si="232"/>
        <v>5.3406870220928937E-2</v>
      </c>
      <c r="BA94" s="18">
        <f t="shared" si="233"/>
        <v>3.3213132786971578</v>
      </c>
      <c r="BB94" s="18">
        <f t="shared" si="234"/>
        <v>3.3551638757808533</v>
      </c>
      <c r="BD94" t="str">
        <f t="shared" si="259"/>
        <v>42 Secretarial and related occupations</v>
      </c>
      <c r="BE94" s="18">
        <f t="shared" si="235"/>
        <v>1.4583539604706708E-2</v>
      </c>
      <c r="BF94" s="18">
        <f t="shared" si="235"/>
        <v>1.8520199642856783</v>
      </c>
      <c r="BG94" s="18">
        <f t="shared" si="235"/>
        <v>-1.5411552996277611</v>
      </c>
      <c r="BH94" s="18">
        <f t="shared" si="235"/>
        <v>-8.8604975245697997</v>
      </c>
      <c r="BI94" s="18">
        <f t="shared" si="236"/>
        <v>-5.982896725269315</v>
      </c>
      <c r="BK94" s="18">
        <f t="shared" si="237"/>
        <v>-6.4832624535400623</v>
      </c>
      <c r="BL94" s="18">
        <f t="shared" si="238"/>
        <v>2.0162652416353621</v>
      </c>
      <c r="BM94" s="18">
        <f t="shared" si="239"/>
        <v>-2.2119119218520833</v>
      </c>
      <c r="BO94" t="str">
        <f t="shared" si="260"/>
        <v>42 Secretarial and related occupations</v>
      </c>
      <c r="BP94" s="18">
        <f t="shared" si="240"/>
        <v>-2.3485382016945833</v>
      </c>
      <c r="BQ94" s="18">
        <f t="shared" si="240"/>
        <v>5.9327704891320998E-2</v>
      </c>
      <c r="BR94" s="18">
        <f t="shared" si="240"/>
        <v>-5.6964836048957963</v>
      </c>
      <c r="BS94" s="18">
        <f t="shared" si="240"/>
        <v>-9.9333936512383083</v>
      </c>
      <c r="BT94" s="18">
        <f t="shared" si="241"/>
        <v>-8.0274054896915423</v>
      </c>
      <c r="BV94" s="18">
        <f t="shared" si="242"/>
        <v>-8.542674921565041</v>
      </c>
      <c r="BW94" s="18">
        <f t="shared" si="243"/>
        <v>1.7249194072728846</v>
      </c>
      <c r="BX94" s="18">
        <f t="shared" si="244"/>
        <v>-3.8558479056241324</v>
      </c>
      <c r="BZ94" t="str">
        <f t="shared" si="261"/>
        <v>42 Secretarial and related occupations</v>
      </c>
      <c r="CA94" s="18">
        <f t="shared" si="245"/>
        <v>-6.3393666291204021</v>
      </c>
      <c r="CB94" s="18">
        <f t="shared" si="245"/>
        <v>-3.3252390425053568</v>
      </c>
      <c r="CC94" s="18">
        <f t="shared" si="245"/>
        <v>-10.498277079916186</v>
      </c>
      <c r="CD94" s="18">
        <f t="shared" si="245"/>
        <v>-10.180400284926993</v>
      </c>
      <c r="CE94" s="18">
        <f t="shared" si="246"/>
        <v>-9.8664809574556358</v>
      </c>
      <c r="CG94" s="18">
        <f t="shared" si="247"/>
        <v>-10.286484461212897</v>
      </c>
      <c r="CH94" s="18">
        <f t="shared" si="248"/>
        <v>1.1957089490221451</v>
      </c>
      <c r="CI94" s="18">
        <f t="shared" si="249"/>
        <v>-6.0611620995960624</v>
      </c>
      <c r="CK94" t="str">
        <f t="shared" si="262"/>
        <v>42 Secretarial and related occupations</v>
      </c>
      <c r="CL94" s="18">
        <f t="shared" si="250"/>
        <v>2.7791640135951257</v>
      </c>
      <c r="CM94" s="18">
        <f t="shared" si="250"/>
        <v>-7.4597262154337702</v>
      </c>
      <c r="CN94" s="18">
        <f t="shared" si="250"/>
        <v>2.3110000778281181</v>
      </c>
      <c r="CO94" s="18">
        <f t="shared" si="250"/>
        <v>-1.1262659160514277</v>
      </c>
      <c r="CP94" s="18">
        <f t="shared" si="251"/>
        <v>-0.47733730450857381</v>
      </c>
      <c r="CR94" s="18">
        <f t="shared" si="252"/>
        <v>6.4629579698216588E-3</v>
      </c>
      <c r="CS94" s="18">
        <f t="shared" si="253"/>
        <v>2.7823434722243467</v>
      </c>
      <c r="CT94" s="18">
        <f t="shared" si="254"/>
        <v>2.786745354268616</v>
      </c>
    </row>
    <row r="95" spans="1:98" x14ac:dyDescent="0.2">
      <c r="A95" t="str">
        <f t="shared" si="209"/>
        <v>51 Skilled agricultural and related trades</v>
      </c>
      <c r="B95" s="18">
        <f t="shared" si="210"/>
        <v>28.928423473831664</v>
      </c>
      <c r="C95" s="18">
        <f t="shared" si="210"/>
        <v>-51.480533695966237</v>
      </c>
      <c r="D95" s="18">
        <f t="shared" si="210"/>
        <v>3.3977282028825773</v>
      </c>
      <c r="E95" s="18">
        <f t="shared" si="210"/>
        <v>2.9906808614472924</v>
      </c>
      <c r="F95" s="18">
        <f t="shared" si="211"/>
        <v>-1.6208324902659665</v>
      </c>
      <c r="H95" s="18">
        <f t="shared" si="212"/>
        <v>3.1261849486657001</v>
      </c>
      <c r="I95" s="18">
        <f t="shared" si="213"/>
        <v>4.1987585697248253</v>
      </c>
      <c r="J95" s="18">
        <f t="shared" si="214"/>
        <v>6.1273491164881122</v>
      </c>
      <c r="L95" t="str">
        <f t="shared" si="255"/>
        <v>51 Skilled agricultural and related trades</v>
      </c>
      <c r="M95" s="18">
        <f t="shared" si="215"/>
        <v>7.5416691650108003</v>
      </c>
      <c r="N95" s="18">
        <f t="shared" si="215"/>
        <v>-11.486552757669022</v>
      </c>
      <c r="O95" s="18">
        <f t="shared" si="215"/>
        <v>1.121996076981735</v>
      </c>
      <c r="P95" s="18">
        <f t="shared" si="215"/>
        <v>3.5128434122577934</v>
      </c>
      <c r="Q95" s="18">
        <f t="shared" si="216"/>
        <v>1.7592126487407711</v>
      </c>
      <c r="S95" s="18">
        <f t="shared" si="217"/>
        <v>2.7096785951964186</v>
      </c>
      <c r="T95" s="18">
        <f t="shared" si="218"/>
        <v>3.3591412713874558</v>
      </c>
      <c r="U95" s="18">
        <f t="shared" si="219"/>
        <v>5.1859799041122256</v>
      </c>
      <c r="W95" t="str">
        <f t="shared" si="256"/>
        <v>51 Skilled agricultural and related trades</v>
      </c>
      <c r="X95" s="18">
        <f t="shared" si="220"/>
        <v>3.9981523496920079</v>
      </c>
      <c r="Y95" s="18">
        <f t="shared" si="220"/>
        <v>50.316482225649331</v>
      </c>
      <c r="Z95" s="18">
        <f t="shared" si="220"/>
        <v>1.2424129522331517</v>
      </c>
      <c r="AA95" s="18">
        <f t="shared" si="220"/>
        <v>2.8629484869474364</v>
      </c>
      <c r="AB95" s="18">
        <f t="shared" si="221"/>
        <v>4.8094749997217079</v>
      </c>
      <c r="AD95" s="18">
        <f t="shared" si="222"/>
        <v>2.319908168936613</v>
      </c>
      <c r="AE95" s="18">
        <f t="shared" si="223"/>
        <v>3.8573976630110307</v>
      </c>
      <c r="AF95" s="18">
        <f t="shared" si="224"/>
        <v>5.3162260890391666</v>
      </c>
      <c r="AH95" t="str">
        <f t="shared" si="257"/>
        <v>51 Skilled agricultural and related trades</v>
      </c>
      <c r="AI95" s="18">
        <f t="shared" si="225"/>
        <v>1.699217793746377</v>
      </c>
      <c r="AJ95" s="18">
        <f t="shared" si="225"/>
        <v>17.455517777845309</v>
      </c>
      <c r="AK95" s="18">
        <f t="shared" si="225"/>
        <v>0.42209284944563219</v>
      </c>
      <c r="AL95" s="18">
        <f t="shared" si="225"/>
        <v>2.3414227985972147</v>
      </c>
      <c r="AM95" s="18">
        <f t="shared" si="226"/>
        <v>2.6173728191269729</v>
      </c>
      <c r="AO95" s="18">
        <f t="shared" si="227"/>
        <v>1.6976044533957069</v>
      </c>
      <c r="AP95" s="18">
        <f t="shared" si="228"/>
        <v>3.9836726060710426</v>
      </c>
      <c r="AQ95" s="18">
        <f t="shared" si="229"/>
        <v>5.0168934168164814</v>
      </c>
      <c r="AS95" t="str">
        <f t="shared" si="258"/>
        <v>51 Skilled agricultural and related trades</v>
      </c>
      <c r="AT95" s="18">
        <f t="shared" si="230"/>
        <v>0.33692054848675212</v>
      </c>
      <c r="AU95" s="18">
        <f t="shared" si="230"/>
        <v>42.77374568635264</v>
      </c>
      <c r="AV95" s="18">
        <f t="shared" si="230"/>
        <v>0.1586221438015567</v>
      </c>
      <c r="AW95" s="18">
        <f t="shared" si="230"/>
        <v>2.8495911841019517</v>
      </c>
      <c r="AX95" s="18">
        <f t="shared" si="231"/>
        <v>4.1135451696192371</v>
      </c>
      <c r="AZ95" s="18">
        <f t="shared" si="232"/>
        <v>1.9446627879367684</v>
      </c>
      <c r="BA95" s="18">
        <f t="shared" si="233"/>
        <v>3.5695767256453292</v>
      </c>
      <c r="BB95" s="18">
        <f t="shared" si="234"/>
        <v>4.8240434831382739</v>
      </c>
      <c r="BD95" t="str">
        <f t="shared" si="259"/>
        <v>51 Skilled agricultural and related trades</v>
      </c>
      <c r="BE95" s="18">
        <f t="shared" si="235"/>
        <v>3.8746009244986945</v>
      </c>
      <c r="BF95" s="18">
        <f t="shared" si="235"/>
        <v>17.300678759316934</v>
      </c>
      <c r="BG95" s="18">
        <f t="shared" si="235"/>
        <v>-1.9982563599136527</v>
      </c>
      <c r="BH95" s="18">
        <f t="shared" si="235"/>
        <v>0.1108730363424959</v>
      </c>
      <c r="BI95" s="18">
        <f t="shared" si="236"/>
        <v>0.43674434645430971</v>
      </c>
      <c r="BK95" s="18">
        <f t="shared" si="237"/>
        <v>-0.59716592980580963</v>
      </c>
      <c r="BL95" s="18">
        <f t="shared" si="238"/>
        <v>2.6612386331946292</v>
      </c>
      <c r="BM95" s="18">
        <f t="shared" si="239"/>
        <v>2.2535067927086372</v>
      </c>
      <c r="BO95" t="str">
        <f t="shared" si="260"/>
        <v>51 Skilled agricultural and related trades</v>
      </c>
      <c r="BP95" s="18">
        <f t="shared" si="240"/>
        <v>4.0498580044545651</v>
      </c>
      <c r="BQ95" s="18">
        <f t="shared" si="240"/>
        <v>12.013903913947255</v>
      </c>
      <c r="BR95" s="18">
        <f t="shared" si="240"/>
        <v>-2.1347352335496117</v>
      </c>
      <c r="BS95" s="18">
        <f t="shared" si="240"/>
        <v>-0.73206744053918582</v>
      </c>
      <c r="BT95" s="18">
        <f t="shared" si="241"/>
        <v>-0.42357359695193164</v>
      </c>
      <c r="BV95" s="18">
        <f t="shared" si="242"/>
        <v>-1.2018430306984684</v>
      </c>
      <c r="BW95" s="18">
        <f t="shared" si="243"/>
        <v>2.5922063058724687</v>
      </c>
      <c r="BX95" s="18">
        <f t="shared" si="244"/>
        <v>1.7753925860095165</v>
      </c>
      <c r="BZ95" t="str">
        <f t="shared" si="261"/>
        <v>51 Skilled agricultural and related trades</v>
      </c>
      <c r="CA95" s="18">
        <f t="shared" si="245"/>
        <v>-1.5646659304084931</v>
      </c>
      <c r="CB95" s="18">
        <f t="shared" si="245"/>
        <v>22.131734285813899</v>
      </c>
      <c r="CC95" s="18">
        <f t="shared" si="245"/>
        <v>-5.3858164710032348</v>
      </c>
      <c r="CD95" s="18">
        <f t="shared" si="245"/>
        <v>-3.1302151386674359</v>
      </c>
      <c r="CE95" s="18">
        <f t="shared" si="246"/>
        <v>-2.4379720402324501</v>
      </c>
      <c r="CG95" s="18">
        <f t="shared" si="247"/>
        <v>-3.887994644579329</v>
      </c>
      <c r="CH95" s="18">
        <f t="shared" si="248"/>
        <v>1.9581931069936998</v>
      </c>
      <c r="CI95" s="18">
        <f t="shared" si="249"/>
        <v>-0.77931925621804732</v>
      </c>
      <c r="CK95" t="str">
        <f t="shared" si="262"/>
        <v>51 Skilled agricultural and related trades</v>
      </c>
      <c r="CL95" s="18">
        <f t="shared" si="250"/>
        <v>-1.1127764496332793</v>
      </c>
      <c r="CM95" s="18">
        <f t="shared" si="250"/>
        <v>18.228923515274921</v>
      </c>
      <c r="CN95" s="18">
        <f t="shared" si="250"/>
        <v>0.96449935522140429</v>
      </c>
      <c r="CO95" s="18">
        <f t="shared" si="250"/>
        <v>-3.6017264133212712</v>
      </c>
      <c r="CP95" s="18">
        <f t="shared" si="251"/>
        <v>-0.94161662176586169</v>
      </c>
      <c r="CR95" s="18">
        <f t="shared" si="252"/>
        <v>-2.103070744581681</v>
      </c>
      <c r="CS95" s="18">
        <f t="shared" si="253"/>
        <v>1.8808263692818183</v>
      </c>
      <c r="CT95" s="18">
        <f t="shared" si="254"/>
        <v>0.3224583642640777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1.1614470282427014</v>
      </c>
      <c r="C96" s="18">
        <f t="shared" si="210"/>
        <v>9.9606628371346151</v>
      </c>
      <c r="D96" s="18">
        <f t="shared" si="210"/>
        <v>4.3852003429903696</v>
      </c>
      <c r="E96" s="18">
        <f t="shared" si="210"/>
        <v>3.6806231487892971</v>
      </c>
      <c r="F96" s="18">
        <f t="shared" si="211"/>
        <v>4.2828757322414646</v>
      </c>
      <c r="H96" s="18">
        <f t="shared" si="212"/>
        <v>3.9149522063425479</v>
      </c>
      <c r="I96" s="18">
        <f t="shared" si="213"/>
        <v>3.280098589496605</v>
      </c>
      <c r="J96" s="18">
        <f t="shared" si="214"/>
        <v>6.015207861401195</v>
      </c>
      <c r="L96" t="str">
        <f t="shared" si="255"/>
        <v>52 Skilled metal, electrical and electronic trades</v>
      </c>
      <c r="M96" s="18">
        <f t="shared" si="215"/>
        <v>6.258200899421773</v>
      </c>
      <c r="N96" s="18">
        <f t="shared" si="215"/>
        <v>-22.623139371260702</v>
      </c>
      <c r="O96" s="18">
        <f t="shared" si="215"/>
        <v>7.1877613363342086</v>
      </c>
      <c r="P96" s="18">
        <f t="shared" si="215"/>
        <v>4.0727102704854357</v>
      </c>
      <c r="Q96" s="18">
        <f t="shared" si="216"/>
        <v>3.1084147171307253</v>
      </c>
      <c r="S96" s="18">
        <f t="shared" si="217"/>
        <v>5.100869740495062</v>
      </c>
      <c r="T96" s="18">
        <f t="shared" si="218"/>
        <v>3.731236295838114</v>
      </c>
      <c r="U96" s="18">
        <f t="shared" si="219"/>
        <v>7.210220224495778</v>
      </c>
      <c r="W96" t="str">
        <f t="shared" si="256"/>
        <v>52 Skilled metal, electrical and electronic trades</v>
      </c>
      <c r="X96" s="18">
        <f t="shared" si="220"/>
        <v>-0.84256741614028297</v>
      </c>
      <c r="Y96" s="18">
        <f t="shared" si="220"/>
        <v>1.0486076338732442</v>
      </c>
      <c r="Z96" s="18">
        <f t="shared" si="220"/>
        <v>2.7167648969946612</v>
      </c>
      <c r="AA96" s="18">
        <f t="shared" si="220"/>
        <v>2.3405444649090112</v>
      </c>
      <c r="AB96" s="18">
        <f t="shared" si="221"/>
        <v>2.3766440950269363</v>
      </c>
      <c r="AD96" s="18">
        <f t="shared" si="222"/>
        <v>2.4657979167611588</v>
      </c>
      <c r="AE96" s="18">
        <f t="shared" si="223"/>
        <v>3.1272882075217057</v>
      </c>
      <c r="AF96" s="18">
        <f t="shared" si="224"/>
        <v>4.8270950196825479</v>
      </c>
      <c r="AH96" t="str">
        <f t="shared" si="257"/>
        <v>52 Skilled metal, electrical and electronic trades</v>
      </c>
      <c r="AI96" s="18">
        <f t="shared" si="225"/>
        <v>-4.2374828859619074</v>
      </c>
      <c r="AJ96" s="18">
        <f t="shared" si="225"/>
        <v>8.1296304090110674</v>
      </c>
      <c r="AK96" s="18">
        <f t="shared" si="225"/>
        <v>1.8222804212592036</v>
      </c>
      <c r="AL96" s="18">
        <f t="shared" si="225"/>
        <v>2.1479444172257667</v>
      </c>
      <c r="AM96" s="18">
        <f t="shared" si="226"/>
        <v>2.4096650330367009</v>
      </c>
      <c r="AO96" s="18">
        <f t="shared" si="227"/>
        <v>2.0392741839210693</v>
      </c>
      <c r="AP96" s="18">
        <f t="shared" si="228"/>
        <v>2.8292851696266164</v>
      </c>
      <c r="AQ96" s="18">
        <f t="shared" si="229"/>
        <v>4.2736282571463891</v>
      </c>
      <c r="AS96" t="str">
        <f t="shared" si="258"/>
        <v>52 Skilled metal, electrical and electronic trades</v>
      </c>
      <c r="AT96" s="18">
        <f t="shared" si="230"/>
        <v>-3.9884207341812528</v>
      </c>
      <c r="AU96" s="18">
        <f t="shared" si="230"/>
        <v>4.8472930392061908</v>
      </c>
      <c r="AV96" s="18">
        <f t="shared" si="230"/>
        <v>-9.0031254742228839E-2</v>
      </c>
      <c r="AW96" s="18">
        <f t="shared" si="230"/>
        <v>1.1037116758864762</v>
      </c>
      <c r="AX96" s="18">
        <f t="shared" si="231"/>
        <v>0.95829808833653995</v>
      </c>
      <c r="AZ96" s="18">
        <f t="shared" si="232"/>
        <v>0.70422093839099809</v>
      </c>
      <c r="BA96" s="18">
        <f t="shared" si="233"/>
        <v>2.4915733701273979</v>
      </c>
      <c r="BB96" s="18">
        <f t="shared" si="234"/>
        <v>2.9980096640961795</v>
      </c>
      <c r="BD96" t="str">
        <f t="shared" si="259"/>
        <v>52 Skilled metal, electrical and electronic trades</v>
      </c>
      <c r="BE96" s="18">
        <f t="shared" si="235"/>
        <v>2.345821845857099</v>
      </c>
      <c r="BF96" s="18">
        <f t="shared" si="235"/>
        <v>-16.796192030323088</v>
      </c>
      <c r="BG96" s="18">
        <f t="shared" si="235"/>
        <v>4.8056337923729764E-2</v>
      </c>
      <c r="BH96" s="18">
        <f t="shared" si="235"/>
        <v>-0.32155275831134977</v>
      </c>
      <c r="BI96" s="18">
        <f t="shared" si="236"/>
        <v>-1.3266335794632544</v>
      </c>
      <c r="BK96" s="18">
        <f t="shared" si="237"/>
        <v>-0.19850169283948116</v>
      </c>
      <c r="BL96" s="18">
        <f t="shared" si="238"/>
        <v>2.0467628600790544</v>
      </c>
      <c r="BM96" s="18">
        <f t="shared" si="239"/>
        <v>1.89783301569868</v>
      </c>
      <c r="BO96" t="str">
        <f t="shared" si="260"/>
        <v>52 Skilled metal, electrical and electronic trades</v>
      </c>
      <c r="BP96" s="18">
        <f t="shared" si="240"/>
        <v>0.35382195232287472</v>
      </c>
      <c r="BQ96" s="18">
        <f t="shared" si="240"/>
        <v>-15.251683671767513</v>
      </c>
      <c r="BR96" s="18">
        <f t="shared" si="240"/>
        <v>-1.9805736236367055</v>
      </c>
      <c r="BS96" s="18">
        <f t="shared" si="240"/>
        <v>-2.0972803064615797</v>
      </c>
      <c r="BT96" s="18">
        <f t="shared" si="241"/>
        <v>-2.9400721422150222</v>
      </c>
      <c r="BV96" s="18">
        <f t="shared" si="242"/>
        <v>-2.0583935266555553</v>
      </c>
      <c r="BW96" s="18">
        <f t="shared" si="243"/>
        <v>1.7942753716283288</v>
      </c>
      <c r="BX96" s="18">
        <f t="shared" si="244"/>
        <v>0.24712047543893334</v>
      </c>
      <c r="BZ96" t="str">
        <f t="shared" si="261"/>
        <v>52 Skilled metal, electrical and electronic trades</v>
      </c>
      <c r="CA96" s="18">
        <f t="shared" si="245"/>
        <v>-2.8828421106502855</v>
      </c>
      <c r="CB96" s="18">
        <f t="shared" si="245"/>
        <v>-9.2833645870404098</v>
      </c>
      <c r="CC96" s="18">
        <f t="shared" si="245"/>
        <v>-4.615046768503273</v>
      </c>
      <c r="CD96" s="18">
        <f t="shared" si="245"/>
        <v>-5.7856692533210241</v>
      </c>
      <c r="CE96" s="18">
        <f t="shared" si="246"/>
        <v>-5.6447656185251827</v>
      </c>
      <c r="CG96" s="18">
        <f t="shared" si="247"/>
        <v>-5.397066816519569</v>
      </c>
      <c r="CH96" s="18">
        <f t="shared" si="248"/>
        <v>1.5453851181471245</v>
      </c>
      <c r="CI96" s="18">
        <f t="shared" si="249"/>
        <v>-2.4083998688121611</v>
      </c>
      <c r="CK96" t="str">
        <f t="shared" si="262"/>
        <v>52 Skilled metal, electrical and electronic trades</v>
      </c>
      <c r="CL96" s="18">
        <f t="shared" si="250"/>
        <v>0.25472579374270499</v>
      </c>
      <c r="CM96" s="18">
        <f t="shared" si="250"/>
        <v>-18.029314796526453</v>
      </c>
      <c r="CN96" s="18">
        <f t="shared" si="250"/>
        <v>-3.1082599803811117E-2</v>
      </c>
      <c r="CO96" s="18">
        <f t="shared" si="250"/>
        <v>-3.3616813204129348</v>
      </c>
      <c r="CP96" s="18">
        <f t="shared" si="251"/>
        <v>-3.3326478563460604</v>
      </c>
      <c r="CR96" s="18">
        <f t="shared" si="252"/>
        <v>-2.2639972014813936</v>
      </c>
      <c r="CS96" s="18">
        <f t="shared" si="253"/>
        <v>1.7035931677380267</v>
      </c>
      <c r="CT96" s="18">
        <f t="shared" si="254"/>
        <v>-1.5597953158541511E-2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-9.4151058884750505</v>
      </c>
      <c r="C97" s="18">
        <f t="shared" si="210"/>
        <v>-24.662668350010065</v>
      </c>
      <c r="D97" s="18">
        <f t="shared" si="210"/>
        <v>10.957194316762342</v>
      </c>
      <c r="E97" s="18">
        <f t="shared" si="210"/>
        <v>0.35920004272727013</v>
      </c>
      <c r="F97" s="18">
        <f t="shared" si="211"/>
        <v>1.7179191604758337</v>
      </c>
      <c r="H97" s="18">
        <f t="shared" si="212"/>
        <v>3.7743327119415193</v>
      </c>
      <c r="I97" s="18">
        <f t="shared" si="213"/>
        <v>3.8403153169069837</v>
      </c>
      <c r="J97" s="18">
        <f t="shared" si="214"/>
        <v>6.3078659862742636</v>
      </c>
      <c r="L97" t="str">
        <f t="shared" si="255"/>
        <v>53 Skilled construction and building trades</v>
      </c>
      <c r="M97" s="18">
        <f t="shared" si="215"/>
        <v>2.4908329427729026</v>
      </c>
      <c r="N97" s="18">
        <f t="shared" si="215"/>
        <v>-22.499963447199299</v>
      </c>
      <c r="O97" s="18">
        <f t="shared" si="215"/>
        <v>4.9790456790808513</v>
      </c>
      <c r="P97" s="18">
        <f t="shared" si="215"/>
        <v>2.4491932461195853</v>
      </c>
      <c r="Q97" s="18">
        <f t="shared" si="216"/>
        <v>1.44806723418065</v>
      </c>
      <c r="S97" s="18">
        <f t="shared" si="217"/>
        <v>3.2856297999773076</v>
      </c>
      <c r="T97" s="18">
        <f t="shared" si="218"/>
        <v>3.4564251050408279</v>
      </c>
      <c r="U97" s="18">
        <f t="shared" si="219"/>
        <v>5.6755325663960798</v>
      </c>
      <c r="W97" t="str">
        <f t="shared" si="256"/>
        <v>53 Skilled construction and building trades</v>
      </c>
      <c r="X97" s="18">
        <f t="shared" si="220"/>
        <v>-4.5114842733375742</v>
      </c>
      <c r="Y97" s="18">
        <f t="shared" si="220"/>
        <v>-0.60023819757966113</v>
      </c>
      <c r="Z97" s="18">
        <f t="shared" si="220"/>
        <v>2.484123233673996</v>
      </c>
      <c r="AA97" s="18">
        <f t="shared" si="220"/>
        <v>1.779694595853254</v>
      </c>
      <c r="AB97" s="18">
        <f t="shared" si="221"/>
        <v>1.8485810885099374</v>
      </c>
      <c r="AD97" s="18">
        <f t="shared" si="222"/>
        <v>2.0139645007892781</v>
      </c>
      <c r="AE97" s="18">
        <f t="shared" si="223"/>
        <v>3.1500914148980597</v>
      </c>
      <c r="AF97" s="18">
        <f t="shared" si="224"/>
        <v>4.5205748899506792</v>
      </c>
      <c r="AH97" t="str">
        <f t="shared" si="257"/>
        <v>53 Skilled construction and building trades</v>
      </c>
      <c r="AI97" s="18">
        <f t="shared" si="225"/>
        <v>-0.80913012647547689</v>
      </c>
      <c r="AJ97" s="18">
        <f t="shared" si="225"/>
        <v>-0.56201736394828616</v>
      </c>
      <c r="AK97" s="18">
        <f t="shared" si="225"/>
        <v>2.4121148903921252</v>
      </c>
      <c r="AL97" s="18">
        <f t="shared" si="225"/>
        <v>1.7936819300402584</v>
      </c>
      <c r="AM97" s="18">
        <f t="shared" si="226"/>
        <v>1.8374053632690401</v>
      </c>
      <c r="AO97" s="18">
        <f t="shared" si="227"/>
        <v>1.9994101867281788</v>
      </c>
      <c r="AP97" s="18">
        <f t="shared" si="228"/>
        <v>3.2512915743591275</v>
      </c>
      <c r="AQ97" s="18">
        <f t="shared" si="229"/>
        <v>4.5945628068803313</v>
      </c>
      <c r="AS97" t="str">
        <f t="shared" si="258"/>
        <v>53 Skilled construction and building trades</v>
      </c>
      <c r="AT97" s="18">
        <f t="shared" si="230"/>
        <v>-3.2426920656461911</v>
      </c>
      <c r="AU97" s="18">
        <f t="shared" si="230"/>
        <v>-3.5199480135041483</v>
      </c>
      <c r="AV97" s="18">
        <f t="shared" si="230"/>
        <v>2.5450975054638558</v>
      </c>
      <c r="AW97" s="18">
        <f t="shared" si="230"/>
        <v>1.0848632663917446</v>
      </c>
      <c r="AX97" s="18">
        <f t="shared" si="231"/>
        <v>1.2434841867130952</v>
      </c>
      <c r="AZ97" s="18">
        <f t="shared" si="232"/>
        <v>1.569282865436894</v>
      </c>
      <c r="BA97" s="18">
        <f t="shared" si="233"/>
        <v>3.1337451460426546</v>
      </c>
      <c r="BB97" s="18">
        <f t="shared" si="234"/>
        <v>4.1928211975277074</v>
      </c>
      <c r="BD97" t="str">
        <f t="shared" si="259"/>
        <v>53 Skilled construction and building trades</v>
      </c>
      <c r="BE97" s="18">
        <f t="shared" si="235"/>
        <v>0.72508214814290817</v>
      </c>
      <c r="BF97" s="18">
        <f t="shared" si="235"/>
        <v>-22.410585891542222</v>
      </c>
      <c r="BG97" s="18">
        <f t="shared" si="235"/>
        <v>-0.57071798713816957</v>
      </c>
      <c r="BH97" s="18">
        <f t="shared" si="235"/>
        <v>-1.352719528452706</v>
      </c>
      <c r="BI97" s="18">
        <f t="shared" si="236"/>
        <v>-2.5820306755346634</v>
      </c>
      <c r="BK97" s="18">
        <f t="shared" si="237"/>
        <v>-1.0927381217007426</v>
      </c>
      <c r="BL97" s="18">
        <f t="shared" si="238"/>
        <v>2.023930544797814</v>
      </c>
      <c r="BM97" s="18">
        <f t="shared" si="239"/>
        <v>1.2153821634585782</v>
      </c>
      <c r="BO97" t="str">
        <f t="shared" si="260"/>
        <v>53 Skilled construction and building trades</v>
      </c>
      <c r="BP97" s="18">
        <f t="shared" si="240"/>
        <v>1.9144587176517014</v>
      </c>
      <c r="BQ97" s="18">
        <f t="shared" si="240"/>
        <v>-21.17525396579456</v>
      </c>
      <c r="BR97" s="18">
        <f t="shared" si="240"/>
        <v>-0.24642105296259764</v>
      </c>
      <c r="BS97" s="18">
        <f t="shared" si="240"/>
        <v>-0.85713421343176499</v>
      </c>
      <c r="BT97" s="18">
        <f t="shared" si="241"/>
        <v>-2.0803210476984857</v>
      </c>
      <c r="BV97" s="18">
        <f t="shared" si="242"/>
        <v>-0.65397972984816422</v>
      </c>
      <c r="BW97" s="18">
        <f t="shared" si="243"/>
        <v>2.3003940604078066</v>
      </c>
      <c r="BX97" s="18">
        <f t="shared" si="244"/>
        <v>1.8311478210393695</v>
      </c>
      <c r="BZ97" t="str">
        <f t="shared" si="261"/>
        <v>53 Skilled construction and building trades</v>
      </c>
      <c r="CA97" s="18">
        <f t="shared" si="245"/>
        <v>-2.0428121953622869</v>
      </c>
      <c r="CB97" s="18">
        <f t="shared" si="245"/>
        <v>-15.35079232538823</v>
      </c>
      <c r="CC97" s="18">
        <f t="shared" si="245"/>
        <v>-3.3408763985984247</v>
      </c>
      <c r="CD97" s="18">
        <f t="shared" si="245"/>
        <v>-3.5466097256357187</v>
      </c>
      <c r="CE97" s="18">
        <f t="shared" si="246"/>
        <v>-4.2666495336910026</v>
      </c>
      <c r="CG97" s="18">
        <f t="shared" si="247"/>
        <v>-3.4780806506431672</v>
      </c>
      <c r="CH97" s="18">
        <f t="shared" si="248"/>
        <v>1.9038112021321218</v>
      </c>
      <c r="CI97" s="18">
        <f t="shared" si="249"/>
        <v>-0.59066248316950176</v>
      </c>
      <c r="CK97" t="str">
        <f t="shared" si="262"/>
        <v>53 Skilled construction and building trades</v>
      </c>
      <c r="CL97" s="18">
        <f t="shared" si="250"/>
        <v>-1.1148275285026488</v>
      </c>
      <c r="CM97" s="18">
        <f t="shared" si="250"/>
        <v>-28.857357603444665</v>
      </c>
      <c r="CN97" s="18">
        <f t="shared" si="250"/>
        <v>-2.2932311115349546</v>
      </c>
      <c r="CO97" s="18">
        <f t="shared" si="250"/>
        <v>-10.844898258002832</v>
      </c>
      <c r="CP97" s="18">
        <f t="shared" si="251"/>
        <v>-9.5411727415486638</v>
      </c>
      <c r="CR97" s="18">
        <f t="shared" si="252"/>
        <v>-8.0809168441282502</v>
      </c>
      <c r="CS97" s="18">
        <f t="shared" si="253"/>
        <v>1.1749291402988638</v>
      </c>
      <c r="CT97" s="18">
        <f t="shared" si="254"/>
        <v>-4.8545974330342689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3.1940574918323472</v>
      </c>
      <c r="C98" s="18">
        <f t="shared" si="210"/>
        <v>-12.236325332662723</v>
      </c>
      <c r="D98" s="18">
        <f t="shared" si="210"/>
        <v>7.4622179956910228</v>
      </c>
      <c r="E98" s="18">
        <f t="shared" si="210"/>
        <v>3.4419549535695593</v>
      </c>
      <c r="F98" s="18">
        <f t="shared" si="211"/>
        <v>3.6120012846491134</v>
      </c>
      <c r="H98" s="18">
        <f t="shared" si="212"/>
        <v>4.7650472394404009</v>
      </c>
      <c r="I98" s="18">
        <f t="shared" si="213"/>
        <v>3.5363051409093904</v>
      </c>
      <c r="J98" s="18">
        <f t="shared" si="214"/>
        <v>6.8310902737708901</v>
      </c>
      <c r="L98" t="str">
        <f t="shared" si="255"/>
        <v>54 Textiles, printing and other skilled trades</v>
      </c>
      <c r="M98" s="18">
        <f t="shared" si="215"/>
        <v>10.773761165647123</v>
      </c>
      <c r="N98" s="18">
        <f t="shared" si="215"/>
        <v>-22.349670809973354</v>
      </c>
      <c r="O98" s="18">
        <f t="shared" si="215"/>
        <v>4.491345345404274</v>
      </c>
      <c r="P98" s="18">
        <f t="shared" si="215"/>
        <v>3.422105009403098</v>
      </c>
      <c r="Q98" s="18">
        <f t="shared" si="216"/>
        <v>1.9130771208137665</v>
      </c>
      <c r="S98" s="18">
        <f t="shared" si="217"/>
        <v>3.7772971886105733</v>
      </c>
      <c r="T98" s="18">
        <f t="shared" si="218"/>
        <v>3.4898624384151145</v>
      </c>
      <c r="U98" s="18">
        <f t="shared" si="219"/>
        <v>6.0595821309581854</v>
      </c>
      <c r="W98" t="str">
        <f t="shared" si="256"/>
        <v>54 Textiles, printing and other skilled trades</v>
      </c>
      <c r="X98" s="18">
        <f t="shared" si="220"/>
        <v>-0.68526798606289852</v>
      </c>
      <c r="Y98" s="18">
        <f t="shared" si="220"/>
        <v>-3.9079707469786618</v>
      </c>
      <c r="Z98" s="18">
        <f t="shared" si="220"/>
        <v>4.2062152517193141</v>
      </c>
      <c r="AA98" s="18">
        <f t="shared" si="220"/>
        <v>2.4017594810596732</v>
      </c>
      <c r="AB98" s="18">
        <f t="shared" si="221"/>
        <v>2.5538228870506385</v>
      </c>
      <c r="AD98" s="18">
        <f t="shared" si="222"/>
        <v>2.9997459323048314</v>
      </c>
      <c r="AE98" s="18">
        <f t="shared" si="223"/>
        <v>3.6020626069881434</v>
      </c>
      <c r="AF98" s="18">
        <f t="shared" si="224"/>
        <v>5.5806446158940481</v>
      </c>
      <c r="AH98" t="str">
        <f t="shared" si="257"/>
        <v>54 Textiles, printing and other skilled trades</v>
      </c>
      <c r="AI98" s="18">
        <f t="shared" si="225"/>
        <v>-2.2758753778041818</v>
      </c>
      <c r="AJ98" s="18">
        <f t="shared" si="225"/>
        <v>8.9196383187466033</v>
      </c>
      <c r="AK98" s="18">
        <f t="shared" si="225"/>
        <v>1.3847480116778943</v>
      </c>
      <c r="AL98" s="18">
        <f t="shared" si="225"/>
        <v>2.2741283162496018</v>
      </c>
      <c r="AM98" s="18">
        <f t="shared" si="226"/>
        <v>2.3974636005253736</v>
      </c>
      <c r="AO98" s="18">
        <f t="shared" si="227"/>
        <v>1.9768046955511265</v>
      </c>
      <c r="AP98" s="18">
        <f t="shared" si="228"/>
        <v>3.3085653622291433</v>
      </c>
      <c r="AQ98" s="18">
        <f t="shared" si="229"/>
        <v>4.6265957517861445</v>
      </c>
      <c r="AS98" t="str">
        <f t="shared" si="258"/>
        <v>54 Textiles, printing and other skilled trades</v>
      </c>
      <c r="AT98" s="18">
        <f t="shared" si="230"/>
        <v>-2.1681004505503587</v>
      </c>
      <c r="AU98" s="18">
        <f t="shared" si="230"/>
        <v>4.4472893364988719</v>
      </c>
      <c r="AV98" s="18">
        <f t="shared" si="230"/>
        <v>3.2288912592125518</v>
      </c>
      <c r="AW98" s="18">
        <f t="shared" si="230"/>
        <v>2.0698866662037796</v>
      </c>
      <c r="AX98" s="18">
        <f t="shared" si="231"/>
        <v>2.5781797646151405</v>
      </c>
      <c r="AZ98" s="18">
        <f t="shared" si="232"/>
        <v>2.4547684070756581</v>
      </c>
      <c r="BA98" s="18">
        <f t="shared" si="233"/>
        <v>3.4267887720963452</v>
      </c>
      <c r="BB98" s="18">
        <f t="shared" si="234"/>
        <v>5.0586057417248753</v>
      </c>
      <c r="BD98" t="str">
        <f t="shared" si="259"/>
        <v>54 Textiles, printing and other skilled trades</v>
      </c>
      <c r="BE98" s="18">
        <f t="shared" si="235"/>
        <v>-1.2345009759948233</v>
      </c>
      <c r="BF98" s="18">
        <f t="shared" si="235"/>
        <v>-6.9867942368276204</v>
      </c>
      <c r="BG98" s="18">
        <f t="shared" si="235"/>
        <v>1.3256174071200499</v>
      </c>
      <c r="BH98" s="18">
        <f t="shared" si="235"/>
        <v>-0.57913543585023097</v>
      </c>
      <c r="BI98" s="18">
        <f t="shared" si="236"/>
        <v>-0.4033418768693009</v>
      </c>
      <c r="BK98" s="18">
        <f t="shared" si="237"/>
        <v>5.1770105462267679E-2</v>
      </c>
      <c r="BL98" s="18">
        <f t="shared" si="238"/>
        <v>2.3697124834089589</v>
      </c>
      <c r="BM98" s="18">
        <f t="shared" si="239"/>
        <v>2.4070498480935232</v>
      </c>
      <c r="BO98" t="str">
        <f t="shared" si="260"/>
        <v>54 Textiles, printing and other skilled trades</v>
      </c>
      <c r="BP98" s="18">
        <f t="shared" si="240"/>
        <v>-4.0919979338550405</v>
      </c>
      <c r="BQ98" s="18">
        <f t="shared" si="240"/>
        <v>-3.4199667654796317</v>
      </c>
      <c r="BR98" s="18">
        <f t="shared" si="240"/>
        <v>-2.0320301712514865</v>
      </c>
      <c r="BS98" s="18">
        <f t="shared" si="240"/>
        <v>-2.3900760166729595</v>
      </c>
      <c r="BT98" s="18">
        <f t="shared" si="241"/>
        <v>-2.343090253372615</v>
      </c>
      <c r="BV98" s="18">
        <f t="shared" si="242"/>
        <v>-2.2708730336037819</v>
      </c>
      <c r="BW98" s="18">
        <f t="shared" si="243"/>
        <v>1.9403095770806678</v>
      </c>
      <c r="BX98" s="18">
        <f t="shared" si="244"/>
        <v>0.2787346369865773</v>
      </c>
      <c r="BZ98" t="str">
        <f t="shared" si="261"/>
        <v>54 Textiles, printing and other skilled trades</v>
      </c>
      <c r="CA98" s="18">
        <f t="shared" si="245"/>
        <v>-6.4962517846435812</v>
      </c>
      <c r="CB98" s="18">
        <f t="shared" si="245"/>
        <v>3.4442957528968643</v>
      </c>
      <c r="CC98" s="18">
        <f t="shared" si="245"/>
        <v>-1.1251917613559148</v>
      </c>
      <c r="CD98" s="18">
        <f t="shared" si="245"/>
        <v>-3.3219338526902842</v>
      </c>
      <c r="CE98" s="18">
        <f t="shared" si="246"/>
        <v>-2.2282479352811357</v>
      </c>
      <c r="CG98" s="18">
        <f t="shared" si="247"/>
        <v>-2.5951636208671358</v>
      </c>
      <c r="CH98" s="18">
        <f t="shared" si="248"/>
        <v>1.859570460835025</v>
      </c>
      <c r="CI98" s="18">
        <f t="shared" si="249"/>
        <v>-5.0747123310967979E-2</v>
      </c>
      <c r="CK98" t="str">
        <f t="shared" si="262"/>
        <v>54 Textiles, printing and other skilled trades</v>
      </c>
      <c r="CL98" s="18">
        <f t="shared" si="250"/>
        <v>-4.7811586923141469</v>
      </c>
      <c r="CM98" s="18">
        <f t="shared" si="250"/>
        <v>-10.129339767318735</v>
      </c>
      <c r="CN98" s="18">
        <f t="shared" si="250"/>
        <v>-4.6418774243750516</v>
      </c>
      <c r="CO98" s="18">
        <f t="shared" si="250"/>
        <v>-4.4568648635598507</v>
      </c>
      <c r="CP98" s="18">
        <f t="shared" si="251"/>
        <v>-4.8792908170037785</v>
      </c>
      <c r="CR98" s="18">
        <f t="shared" si="252"/>
        <v>-4.5185755671345751</v>
      </c>
      <c r="CS98" s="18">
        <f t="shared" si="253"/>
        <v>1.3778057726949067</v>
      </c>
      <c r="CT98" s="18">
        <f t="shared" si="254"/>
        <v>-2.097446679024606</v>
      </c>
    </row>
    <row r="99" spans="1:98" x14ac:dyDescent="0.2">
      <c r="A99" t="str">
        <f t="shared" si="209"/>
        <v>61 Caring personal service occupations</v>
      </c>
      <c r="B99" s="18">
        <f t="shared" si="210"/>
        <v>6.7852231317169442</v>
      </c>
      <c r="C99" s="18">
        <f t="shared" si="210"/>
        <v>-20.300241112802318</v>
      </c>
      <c r="D99" s="18">
        <f t="shared" si="210"/>
        <v>7.6411018905052419</v>
      </c>
      <c r="E99" s="18">
        <f t="shared" si="210"/>
        <v>3.8405566472694108</v>
      </c>
      <c r="F99" s="18">
        <f t="shared" si="211"/>
        <v>3.2912682346566635</v>
      </c>
      <c r="H99" s="18">
        <f t="shared" si="212"/>
        <v>5.0922563807375365</v>
      </c>
      <c r="I99" s="18">
        <f t="shared" si="213"/>
        <v>4.0527798268177762</v>
      </c>
      <c r="J99" s="18">
        <f t="shared" si="214"/>
        <v>7.4081915891795358</v>
      </c>
      <c r="L99" t="str">
        <f t="shared" si="255"/>
        <v>61 Caring personal service occupations</v>
      </c>
      <c r="M99" s="18">
        <f t="shared" si="215"/>
        <v>10.079600173074009</v>
      </c>
      <c r="N99" s="18">
        <f t="shared" si="215"/>
        <v>-18.895146466678593</v>
      </c>
      <c r="O99" s="18">
        <f t="shared" si="215"/>
        <v>6.9775162374027477</v>
      </c>
      <c r="P99" s="18">
        <f t="shared" si="215"/>
        <v>3.6891062340614456</v>
      </c>
      <c r="Q99" s="18">
        <f t="shared" si="216"/>
        <v>3.1104172180443479</v>
      </c>
      <c r="S99" s="18">
        <f t="shared" si="217"/>
        <v>4.7738551717218858</v>
      </c>
      <c r="T99" s="18">
        <f t="shared" si="218"/>
        <v>4.0734855534538372</v>
      </c>
      <c r="U99" s="18">
        <f t="shared" si="219"/>
        <v>7.1886242844793724</v>
      </c>
      <c r="W99" t="str">
        <f t="shared" si="256"/>
        <v>61 Caring personal service occupations</v>
      </c>
      <c r="X99" s="18">
        <f t="shared" si="220"/>
        <v>3.5362478711345791</v>
      </c>
      <c r="Y99" s="18">
        <f t="shared" si="220"/>
        <v>-2.4552153414630351</v>
      </c>
      <c r="Z99" s="18">
        <f t="shared" si="220"/>
        <v>4.2193819767953222</v>
      </c>
      <c r="AA99" s="18">
        <f t="shared" si="220"/>
        <v>2.7313498581196027</v>
      </c>
      <c r="AB99" s="18">
        <f t="shared" si="221"/>
        <v>2.8604758845570011</v>
      </c>
      <c r="AD99" s="18">
        <f t="shared" si="222"/>
        <v>3.2249847973664592</v>
      </c>
      <c r="AE99" s="18">
        <f t="shared" si="223"/>
        <v>4.2854267888316144</v>
      </c>
      <c r="AF99" s="18">
        <f t="shared" si="224"/>
        <v>6.2601799447117079</v>
      </c>
      <c r="AH99" t="str">
        <f t="shared" si="257"/>
        <v>61 Caring personal service occupations</v>
      </c>
      <c r="AI99" s="18">
        <f t="shared" si="225"/>
        <v>-0.29202649406083747</v>
      </c>
      <c r="AJ99" s="18">
        <f t="shared" si="225"/>
        <v>-4.6847689365074885</v>
      </c>
      <c r="AK99" s="18">
        <f t="shared" si="225"/>
        <v>0.9416373491078156</v>
      </c>
      <c r="AL99" s="18">
        <f t="shared" si="225"/>
        <v>0.78690579608176048</v>
      </c>
      <c r="AM99" s="18">
        <f t="shared" si="226"/>
        <v>0.48406531118043716</v>
      </c>
      <c r="AO99" s="18">
        <f t="shared" si="227"/>
        <v>0.83845660855204063</v>
      </c>
      <c r="AP99" s="18">
        <f t="shared" si="228"/>
        <v>3.3098139716572383</v>
      </c>
      <c r="AQ99" s="18">
        <f t="shared" si="229"/>
        <v>3.8531954426698212</v>
      </c>
      <c r="AS99" t="str">
        <f t="shared" si="258"/>
        <v>61 Caring personal service occupations</v>
      </c>
      <c r="AT99" s="18">
        <f t="shared" si="230"/>
        <v>2.741485966469015</v>
      </c>
      <c r="AU99" s="18">
        <f t="shared" si="230"/>
        <v>-4.7216613015314657</v>
      </c>
      <c r="AV99" s="18">
        <f t="shared" si="230"/>
        <v>1.598120329466246</v>
      </c>
      <c r="AW99" s="18">
        <f t="shared" si="230"/>
        <v>1.4662461035005014</v>
      </c>
      <c r="AX99" s="18">
        <f t="shared" si="231"/>
        <v>1.1090208513592659</v>
      </c>
      <c r="AZ99" s="18">
        <f t="shared" si="232"/>
        <v>1.5101851486676088</v>
      </c>
      <c r="BA99" s="18">
        <f t="shared" si="233"/>
        <v>3.4655852824848621</v>
      </c>
      <c r="BB99" s="18">
        <f t="shared" si="234"/>
        <v>4.4416171612266631</v>
      </c>
      <c r="BD99" t="str">
        <f t="shared" si="259"/>
        <v>61 Caring personal service occupations</v>
      </c>
      <c r="BE99" s="18">
        <f t="shared" si="235"/>
        <v>3.4868294159610347</v>
      </c>
      <c r="BF99" s="18">
        <f t="shared" si="235"/>
        <v>0.11402419576682643</v>
      </c>
      <c r="BG99" s="18">
        <f t="shared" si="235"/>
        <v>1.1007692889974718</v>
      </c>
      <c r="BH99" s="18">
        <f t="shared" si="235"/>
        <v>1.1278769149911883</v>
      </c>
      <c r="BI99" s="18">
        <f t="shared" si="236"/>
        <v>1.0557448142175074</v>
      </c>
      <c r="BK99" s="18">
        <f t="shared" si="237"/>
        <v>1.1188402321753443</v>
      </c>
      <c r="BL99" s="18">
        <f t="shared" si="238"/>
        <v>3.1663239586859238</v>
      </c>
      <c r="BM99" s="18">
        <f t="shared" si="239"/>
        <v>3.9102188510063307</v>
      </c>
      <c r="BO99" t="str">
        <f t="shared" si="260"/>
        <v>61 Caring personal service occupations</v>
      </c>
      <c r="BP99" s="18">
        <f t="shared" si="240"/>
        <v>-0.50153566446251574</v>
      </c>
      <c r="BQ99" s="18">
        <f t="shared" si="240"/>
        <v>-5.6505680944076602</v>
      </c>
      <c r="BR99" s="18">
        <f t="shared" si="240"/>
        <v>-1.6935768805804496</v>
      </c>
      <c r="BS99" s="18">
        <f t="shared" si="240"/>
        <v>-2.5788845327560206</v>
      </c>
      <c r="BT99" s="18">
        <f t="shared" si="241"/>
        <v>-2.4985142001599625</v>
      </c>
      <c r="BV99" s="18">
        <f t="shared" si="242"/>
        <v>-2.2846714042409788</v>
      </c>
      <c r="BW99" s="18">
        <f t="shared" si="243"/>
        <v>2.4600725321466177</v>
      </c>
      <c r="BX99" s="18">
        <f t="shared" si="244"/>
        <v>0.91789728438025353</v>
      </c>
      <c r="BZ99" t="str">
        <f t="shared" si="261"/>
        <v>61 Caring personal service occupations</v>
      </c>
      <c r="CA99" s="18">
        <f t="shared" si="245"/>
        <v>-16.877274837072431</v>
      </c>
      <c r="CB99" s="18">
        <f t="shared" si="245"/>
        <v>-7.7878051915010964</v>
      </c>
      <c r="CC99" s="18">
        <f t="shared" si="245"/>
        <v>-7.5266967567620302</v>
      </c>
      <c r="CD99" s="18">
        <f t="shared" si="245"/>
        <v>-3.3941897299839874</v>
      </c>
      <c r="CE99" s="18">
        <f t="shared" si="246"/>
        <v>-4.9818833246015881</v>
      </c>
      <c r="CG99" s="18">
        <f t="shared" si="247"/>
        <v>-4.7918144108889171</v>
      </c>
      <c r="CH99" s="18">
        <f t="shared" si="248"/>
        <v>1.332468094399486</v>
      </c>
      <c r="CI99" s="18">
        <f t="shared" si="249"/>
        <v>-2.364778928302802</v>
      </c>
      <c r="CK99" t="str">
        <f t="shared" si="262"/>
        <v>61 Caring personal service occupations</v>
      </c>
      <c r="CL99" s="18">
        <f t="shared" si="250"/>
        <v>-2.0474438360227887</v>
      </c>
      <c r="CM99" s="18">
        <f t="shared" si="250"/>
        <v>-13.600182784369096</v>
      </c>
      <c r="CN99" s="18">
        <f t="shared" si="250"/>
        <v>6.7715874398890596</v>
      </c>
      <c r="CO99" s="18">
        <f t="shared" si="250"/>
        <v>1.1334096485428491</v>
      </c>
      <c r="CP99" s="18">
        <f t="shared" si="251"/>
        <v>1.8552956092472872</v>
      </c>
      <c r="CR99" s="18">
        <f t="shared" si="252"/>
        <v>2.9789200119559656</v>
      </c>
      <c r="CS99" s="18">
        <f t="shared" si="253"/>
        <v>2.3290980768100544</v>
      </c>
      <c r="CT99" s="18">
        <f t="shared" si="254"/>
        <v>4.608657729660659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19.205108900852718</v>
      </c>
      <c r="C100" s="18">
        <f t="shared" si="210"/>
        <v>-38.650606512838884</v>
      </c>
      <c r="D100" s="18">
        <f t="shared" si="210"/>
        <v>5.5392032497648902</v>
      </c>
      <c r="E100" s="18">
        <f t="shared" si="210"/>
        <v>4.6859584295034118</v>
      </c>
      <c r="F100" s="18">
        <f t="shared" si="211"/>
        <v>1.5044842883952025</v>
      </c>
      <c r="H100" s="18">
        <f t="shared" si="212"/>
        <v>4.9696041398471724</v>
      </c>
      <c r="I100" s="18">
        <f t="shared" si="213"/>
        <v>3.7456246679743899</v>
      </c>
      <c r="J100" s="18">
        <f t="shared" si="214"/>
        <v>7.1202453871040294</v>
      </c>
      <c r="L100" t="str">
        <f t="shared" si="255"/>
        <v>62 Leisure, travel and related personal service occupations</v>
      </c>
      <c r="M100" s="18">
        <f t="shared" si="215"/>
        <v>15.601362993261469</v>
      </c>
      <c r="N100" s="18">
        <f t="shared" si="215"/>
        <v>-24.830522326119318</v>
      </c>
      <c r="O100" s="18">
        <f t="shared" si="215"/>
        <v>2.9160052813043125</v>
      </c>
      <c r="P100" s="18">
        <f t="shared" si="215"/>
        <v>2.81898643527001</v>
      </c>
      <c r="Q100" s="18">
        <f t="shared" si="216"/>
        <v>0.85544093823182177</v>
      </c>
      <c r="S100" s="18">
        <f t="shared" si="217"/>
        <v>2.8513158841771302</v>
      </c>
      <c r="T100" s="18">
        <f t="shared" si="218"/>
        <v>3.2072024926314224</v>
      </c>
      <c r="U100" s="18">
        <f t="shared" si="219"/>
        <v>5.1707434941906438</v>
      </c>
      <c r="W100" t="str">
        <f t="shared" si="256"/>
        <v>62 Leisure, travel and related personal service occupations</v>
      </c>
      <c r="X100" s="18">
        <f t="shared" si="220"/>
        <v>7.6806537656602281</v>
      </c>
      <c r="Y100" s="18">
        <f t="shared" si="220"/>
        <v>-1.2807521417844692</v>
      </c>
      <c r="Z100" s="18">
        <f t="shared" si="220"/>
        <v>3.129977164385922</v>
      </c>
      <c r="AA100" s="18">
        <f t="shared" si="220"/>
        <v>3.4296755081087538</v>
      </c>
      <c r="AB100" s="18">
        <f t="shared" si="221"/>
        <v>3.0353211806390945</v>
      </c>
      <c r="AD100" s="18">
        <f t="shared" si="222"/>
        <v>3.3296794148603315</v>
      </c>
      <c r="AE100" s="18">
        <f t="shared" si="223"/>
        <v>4.0353341735634318</v>
      </c>
      <c r="AF100" s="18">
        <f t="shared" si="224"/>
        <v>6.1403823459859508</v>
      </c>
      <c r="AH100" t="str">
        <f t="shared" si="257"/>
        <v>62 Leisure, travel and related personal service occupations</v>
      </c>
      <c r="AI100" s="18">
        <f t="shared" si="225"/>
        <v>10.370722731953276</v>
      </c>
      <c r="AJ100" s="18">
        <f t="shared" si="225"/>
        <v>-3.9299183206143451</v>
      </c>
      <c r="AK100" s="18">
        <f t="shared" si="225"/>
        <v>1.62415190409122</v>
      </c>
      <c r="AL100" s="18">
        <f t="shared" si="225"/>
        <v>3.3650956074649407</v>
      </c>
      <c r="AM100" s="18">
        <f t="shared" si="226"/>
        <v>2.3486211348034969</v>
      </c>
      <c r="AO100" s="18">
        <f t="shared" si="227"/>
        <v>2.7814921930577219</v>
      </c>
      <c r="AP100" s="18">
        <f t="shared" si="228"/>
        <v>3.7680728459943635</v>
      </c>
      <c r="AQ100" s="18">
        <f t="shared" si="229"/>
        <v>5.5573559345911017</v>
      </c>
      <c r="AS100" t="str">
        <f t="shared" si="258"/>
        <v>62 Leisure, travel and related personal service occupations</v>
      </c>
      <c r="AT100" s="18">
        <f t="shared" si="230"/>
        <v>10.728993844953717</v>
      </c>
      <c r="AU100" s="18">
        <f t="shared" si="230"/>
        <v>7.7595212379822032</v>
      </c>
      <c r="AV100" s="18">
        <f t="shared" si="230"/>
        <v>1.9583961010223305</v>
      </c>
      <c r="AW100" s="18">
        <f t="shared" si="230"/>
        <v>4.0493547549946385</v>
      </c>
      <c r="AX100" s="18">
        <f t="shared" si="231"/>
        <v>3.6180187129548624</v>
      </c>
      <c r="AZ100" s="18">
        <f t="shared" si="232"/>
        <v>3.3476468636615131</v>
      </c>
      <c r="BA100" s="18">
        <f t="shared" si="233"/>
        <v>3.9342641299458414</v>
      </c>
      <c r="BB100" s="18">
        <f t="shared" si="234"/>
        <v>6.076634032371242</v>
      </c>
      <c r="BD100" t="str">
        <f t="shared" si="259"/>
        <v>62 Leisure, travel and related personal service occupations</v>
      </c>
      <c r="BE100" s="18">
        <f t="shared" si="235"/>
        <v>6.9368574154675899</v>
      </c>
      <c r="BF100" s="18">
        <f t="shared" si="235"/>
        <v>-3.1932579835679209</v>
      </c>
      <c r="BG100" s="18">
        <f t="shared" si="235"/>
        <v>-2.4670500634616288</v>
      </c>
      <c r="BH100" s="18">
        <f t="shared" si="235"/>
        <v>-0.68945911926406866</v>
      </c>
      <c r="BI100" s="18">
        <f t="shared" si="236"/>
        <v>-1.4058851793241844</v>
      </c>
      <c r="BK100" s="18">
        <f t="shared" si="237"/>
        <v>-1.2855603104609425</v>
      </c>
      <c r="BL100" s="18">
        <f t="shared" si="238"/>
        <v>2.2254551085844065</v>
      </c>
      <c r="BM100" s="18">
        <f t="shared" si="239"/>
        <v>1.3055152051977492</v>
      </c>
      <c r="BO100" t="str">
        <f t="shared" si="260"/>
        <v>62 Leisure, travel and related personal service occupations</v>
      </c>
      <c r="BP100" s="18">
        <f t="shared" si="240"/>
        <v>5.6013346703378764</v>
      </c>
      <c r="BQ100" s="18">
        <f t="shared" si="240"/>
        <v>-6.2769424636315634</v>
      </c>
      <c r="BR100" s="18">
        <f t="shared" si="240"/>
        <v>-4.6327629243546165</v>
      </c>
      <c r="BS100" s="18">
        <f t="shared" si="240"/>
        <v>-2.482026923032743</v>
      </c>
      <c r="BT100" s="18">
        <f t="shared" si="241"/>
        <v>-3.3992341800279435</v>
      </c>
      <c r="BV100" s="18">
        <f t="shared" si="242"/>
        <v>-3.2042749074017274</v>
      </c>
      <c r="BW100" s="18">
        <f t="shared" si="243"/>
        <v>2.1094930178625848</v>
      </c>
      <c r="BX100" s="18">
        <f t="shared" si="244"/>
        <v>-0.12615678502926331</v>
      </c>
      <c r="BZ100" t="str">
        <f t="shared" si="261"/>
        <v>62 Leisure, travel and related personal service occupations</v>
      </c>
      <c r="CA100" s="18">
        <f t="shared" si="245"/>
        <v>1.7263459437821149</v>
      </c>
      <c r="CB100" s="18">
        <f t="shared" si="245"/>
        <v>-4.5770813246061355</v>
      </c>
      <c r="CC100" s="18">
        <f t="shared" si="245"/>
        <v>-0.29060578736083142</v>
      </c>
      <c r="CD100" s="18">
        <f t="shared" si="245"/>
        <v>-2.7068890302918591</v>
      </c>
      <c r="CE100" s="18">
        <f t="shared" si="246"/>
        <v>-2.0770193860543906</v>
      </c>
      <c r="CG100" s="18">
        <f t="shared" si="247"/>
        <v>-1.9080384072896583</v>
      </c>
      <c r="CH100" s="18">
        <f t="shared" si="248"/>
        <v>2.1454091872830094</v>
      </c>
      <c r="CI100" s="18">
        <f t="shared" si="249"/>
        <v>0.78216001334328045</v>
      </c>
      <c r="CK100" t="str">
        <f t="shared" si="262"/>
        <v>62 Leisure, travel and related personal service occupations</v>
      </c>
      <c r="CL100" s="18">
        <f t="shared" si="250"/>
        <v>-0.17485007111439632</v>
      </c>
      <c r="CM100" s="18">
        <f t="shared" si="250"/>
        <v>-21.106598813632647</v>
      </c>
      <c r="CN100" s="18">
        <f t="shared" si="250"/>
        <v>-5.3456995398732943</v>
      </c>
      <c r="CO100" s="18">
        <f t="shared" si="250"/>
        <v>-6.5631372106783381</v>
      </c>
      <c r="CP100" s="18">
        <f t="shared" si="251"/>
        <v>-7.1711848869839052</v>
      </c>
      <c r="CR100" s="18">
        <f t="shared" si="252"/>
        <v>-6.159074519900642</v>
      </c>
      <c r="CS100" s="18">
        <f t="shared" si="253"/>
        <v>1.2756370784842819</v>
      </c>
      <c r="CT100" s="18">
        <f t="shared" si="254"/>
        <v>-3.4043594356209184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7.9174725746443908</v>
      </c>
      <c r="C101" s="18">
        <f t="shared" si="210"/>
        <v>-15.690557198345068</v>
      </c>
      <c r="D101" s="18">
        <f t="shared" si="210"/>
        <v>5.7355072448530109</v>
      </c>
      <c r="E101" s="18">
        <f t="shared" si="210"/>
        <v>3.7142628188542748</v>
      </c>
      <c r="F101" s="18">
        <f t="shared" si="211"/>
        <v>2.9995514197791451</v>
      </c>
      <c r="H101" s="18">
        <f t="shared" si="212"/>
        <v>4.3836809416796685</v>
      </c>
      <c r="I101" s="18">
        <f t="shared" si="213"/>
        <v>3.8584736469101877</v>
      </c>
      <c r="J101" s="18">
        <f t="shared" si="214"/>
        <v>6.7602741879758899</v>
      </c>
      <c r="L101" t="str">
        <f t="shared" si="255"/>
        <v>63 Community and civil enforcement occupations</v>
      </c>
      <c r="M101" s="18">
        <f t="shared" si="215"/>
        <v>0.57914238367573478</v>
      </c>
      <c r="N101" s="18">
        <f t="shared" si="215"/>
        <v>12.000369495624197</v>
      </c>
      <c r="O101" s="18">
        <f t="shared" si="215"/>
        <v>0.45130882929758087</v>
      </c>
      <c r="P101" s="18">
        <f t="shared" si="215"/>
        <v>4.4412470465976739</v>
      </c>
      <c r="Q101" s="18">
        <f t="shared" si="216"/>
        <v>3.6292538935873253</v>
      </c>
      <c r="S101" s="18">
        <f t="shared" si="217"/>
        <v>3.0939625004993365</v>
      </c>
      <c r="T101" s="18">
        <f t="shared" si="218"/>
        <v>3.1333879405880838</v>
      </c>
      <c r="U101" s="18">
        <f t="shared" si="219"/>
        <v>5.2938546920039409</v>
      </c>
      <c r="W101" t="str">
        <f t="shared" si="256"/>
        <v>63 Community and civil enforcement occupations</v>
      </c>
      <c r="X101" s="18">
        <f t="shared" si="220"/>
        <v>-1.3023401094083731</v>
      </c>
      <c r="Y101" s="18">
        <f t="shared" si="220"/>
        <v>16.473167475965301</v>
      </c>
      <c r="Z101" s="18">
        <f t="shared" si="220"/>
        <v>0.83378306351578058</v>
      </c>
      <c r="AA101" s="18">
        <f t="shared" si="220"/>
        <v>3.1904751664861619</v>
      </c>
      <c r="AB101" s="18">
        <f t="shared" si="221"/>
        <v>3.2263971569859384</v>
      </c>
      <c r="AD101" s="18">
        <f t="shared" si="222"/>
        <v>2.3988537711916003</v>
      </c>
      <c r="AE101" s="18">
        <f t="shared" si="223"/>
        <v>3.5786956457142249</v>
      </c>
      <c r="AF101" s="18">
        <f t="shared" si="224"/>
        <v>5.1422123187941038</v>
      </c>
      <c r="AH101" t="str">
        <f t="shared" si="257"/>
        <v>63 Community and civil enforcement occupations</v>
      </c>
      <c r="AI101" s="18">
        <f t="shared" si="225"/>
        <v>-4.8664027885558454</v>
      </c>
      <c r="AJ101" s="18">
        <f t="shared" si="225"/>
        <v>38.380925551884857</v>
      </c>
      <c r="AK101" s="18">
        <f t="shared" si="225"/>
        <v>-3.1992518510872037</v>
      </c>
      <c r="AL101" s="18">
        <f t="shared" si="225"/>
        <v>3.0681061931031151</v>
      </c>
      <c r="AM101" s="18">
        <f t="shared" si="226"/>
        <v>2.9454242392223051</v>
      </c>
      <c r="AO101" s="18">
        <f t="shared" si="227"/>
        <v>0.93515062619571321</v>
      </c>
      <c r="AP101" s="18">
        <f t="shared" si="228"/>
        <v>2.8331667255224513</v>
      </c>
      <c r="AQ101" s="18">
        <f t="shared" si="229"/>
        <v>3.479501988204281</v>
      </c>
      <c r="AS101" t="str">
        <f t="shared" si="258"/>
        <v>63 Community and civil enforcement occupations</v>
      </c>
      <c r="AT101" s="18">
        <f t="shared" si="230"/>
        <v>-5.906922966977346</v>
      </c>
      <c r="AU101" s="18">
        <f t="shared" si="230"/>
        <v>27.682092872341933</v>
      </c>
      <c r="AV101" s="18">
        <f t="shared" si="230"/>
        <v>-5.3444351133642325</v>
      </c>
      <c r="AW101" s="18">
        <f t="shared" si="230"/>
        <v>1.229146247032098</v>
      </c>
      <c r="AX101" s="18">
        <f t="shared" si="231"/>
        <v>0.57609758729921801</v>
      </c>
      <c r="AZ101" s="18">
        <f t="shared" si="232"/>
        <v>-1.011266764980856</v>
      </c>
      <c r="BA101" s="18">
        <f t="shared" si="233"/>
        <v>2.5373772950750162</v>
      </c>
      <c r="BB101" s="18">
        <f t="shared" si="234"/>
        <v>1.8414744165238028</v>
      </c>
      <c r="BD101" t="str">
        <f t="shared" si="259"/>
        <v>63 Community and civil enforcement occupations</v>
      </c>
      <c r="BE101" s="18">
        <f t="shared" si="235"/>
        <v>-7.4568757166660333</v>
      </c>
      <c r="BF101" s="18">
        <f t="shared" si="235"/>
        <v>29.791719805527638</v>
      </c>
      <c r="BG101" s="18">
        <f t="shared" si="235"/>
        <v>-6.5241680753148508</v>
      </c>
      <c r="BH101" s="18">
        <f t="shared" si="235"/>
        <v>2.1778917002322151</v>
      </c>
      <c r="BI101" s="18">
        <f t="shared" si="236"/>
        <v>0.87175246848529842</v>
      </c>
      <c r="BK101" s="18">
        <f t="shared" si="237"/>
        <v>-0.80927347981311071</v>
      </c>
      <c r="BL101" s="18">
        <f t="shared" si="238"/>
        <v>1.6910683213072097</v>
      </c>
      <c r="BM101" s="18">
        <f t="shared" si="239"/>
        <v>1.0594041532340448</v>
      </c>
      <c r="BO101" t="str">
        <f t="shared" si="260"/>
        <v>63 Community and civil enforcement occupations</v>
      </c>
      <c r="BP101" s="18">
        <f t="shared" si="240"/>
        <v>-5.1988935543653136</v>
      </c>
      <c r="BQ101" s="18">
        <f t="shared" si="240"/>
        <v>21.46683837264316</v>
      </c>
      <c r="BR101" s="18">
        <f t="shared" si="240"/>
        <v>-6.2753201574027306</v>
      </c>
      <c r="BS101" s="18">
        <f t="shared" si="240"/>
        <v>0.13029497393250988</v>
      </c>
      <c r="BT101" s="18">
        <f t="shared" si="241"/>
        <v>-0.72579749917838221</v>
      </c>
      <c r="BV101" s="18">
        <f t="shared" si="242"/>
        <v>-2.0521323884050591</v>
      </c>
      <c r="BW101" s="18">
        <f t="shared" si="243"/>
        <v>1.8222514516694099</v>
      </c>
      <c r="BX101" s="18">
        <f t="shared" si="244"/>
        <v>0.28626885610090191</v>
      </c>
      <c r="BZ101" t="str">
        <f t="shared" si="261"/>
        <v>63 Community and civil enforcement occupations</v>
      </c>
      <c r="CA101" s="18">
        <f t="shared" si="245"/>
        <v>-7.8206407259612476</v>
      </c>
      <c r="CB101" s="18">
        <f t="shared" si="245"/>
        <v>32.665360633148886</v>
      </c>
      <c r="CC101" s="18">
        <f t="shared" si="245"/>
        <v>-6.4700681748524396</v>
      </c>
      <c r="CD101" s="18">
        <f t="shared" si="245"/>
        <v>-2.4557475968981279</v>
      </c>
      <c r="CE101" s="18">
        <f t="shared" si="246"/>
        <v>-1.8601325038842487</v>
      </c>
      <c r="CG101" s="18">
        <f t="shared" si="247"/>
        <v>-3.812642087644702</v>
      </c>
      <c r="CH101" s="18">
        <f t="shared" si="248"/>
        <v>1.6296456702003637</v>
      </c>
      <c r="CI101" s="18">
        <f t="shared" si="249"/>
        <v>-1.2141109382674986</v>
      </c>
      <c r="CK101" t="str">
        <f t="shared" si="262"/>
        <v>63 Community and civil enforcement occupations</v>
      </c>
      <c r="CL101" s="18">
        <f t="shared" si="250"/>
        <v>-10.679084991857412</v>
      </c>
      <c r="CM101" s="18">
        <f t="shared" si="250"/>
        <v>18.738876965141692</v>
      </c>
      <c r="CN101" s="18">
        <f t="shared" si="250"/>
        <v>-13.084031097991854</v>
      </c>
      <c r="CO101" s="18">
        <f t="shared" si="250"/>
        <v>-3.8386876861711494</v>
      </c>
      <c r="CP101" s="18">
        <f t="shared" si="251"/>
        <v>-5.5926266866633378</v>
      </c>
      <c r="CR101" s="18">
        <f t="shared" si="252"/>
        <v>-7.0248731342107629</v>
      </c>
      <c r="CS101" s="18">
        <f t="shared" si="253"/>
        <v>0.77776783595995269</v>
      </c>
      <c r="CT101" s="18">
        <f t="shared" si="254"/>
        <v>-5.0645924805020499</v>
      </c>
    </row>
    <row r="102" spans="1:98" x14ac:dyDescent="0.2">
      <c r="A102" t="str">
        <f t="shared" si="209"/>
        <v>71 Sales occupations</v>
      </c>
      <c r="B102" s="18">
        <f t="shared" si="210"/>
        <v>8.0268475586794175</v>
      </c>
      <c r="C102" s="18">
        <f t="shared" si="210"/>
        <v>-29.345282012322226</v>
      </c>
      <c r="D102" s="18">
        <f t="shared" si="210"/>
        <v>3.7925586578721804</v>
      </c>
      <c r="E102" s="18">
        <f t="shared" si="210"/>
        <v>2.7187476049125969</v>
      </c>
      <c r="F102" s="18">
        <f t="shared" si="211"/>
        <v>0.67098974762624941</v>
      </c>
      <c r="H102" s="18">
        <f t="shared" si="212"/>
        <v>3.0754445375850814</v>
      </c>
      <c r="I102" s="18">
        <f t="shared" si="213"/>
        <v>3.0136012818516633</v>
      </c>
      <c r="J102" s="18">
        <f t="shared" si="214"/>
        <v>5.1905009027289228</v>
      </c>
      <c r="L102" t="str">
        <f t="shared" si="255"/>
        <v>71 Sales occupations</v>
      </c>
      <c r="M102" s="18">
        <f t="shared" si="215"/>
        <v>6.0983187906322511</v>
      </c>
      <c r="N102" s="18">
        <f t="shared" si="215"/>
        <v>-14.524559533869708</v>
      </c>
      <c r="O102" s="18">
        <f t="shared" si="215"/>
        <v>5.0659388670908578</v>
      </c>
      <c r="P102" s="18">
        <f t="shared" si="215"/>
        <v>4.1914185921495983</v>
      </c>
      <c r="Q102" s="18">
        <f t="shared" si="216"/>
        <v>3.1791418980266384</v>
      </c>
      <c r="S102" s="18">
        <f t="shared" si="217"/>
        <v>4.482113554722722</v>
      </c>
      <c r="T102" s="18">
        <f t="shared" si="218"/>
        <v>3.3958283957097324</v>
      </c>
      <c r="U102" s="18">
        <f t="shared" si="219"/>
        <v>6.5240120024967929</v>
      </c>
      <c r="W102" t="str">
        <f t="shared" si="256"/>
        <v>71 Sales occupations</v>
      </c>
      <c r="X102" s="18">
        <f t="shared" si="220"/>
        <v>-0.29767172810294396</v>
      </c>
      <c r="Y102" s="18">
        <f t="shared" si="220"/>
        <v>5.7357768742942961</v>
      </c>
      <c r="Z102" s="18">
        <f t="shared" si="220"/>
        <v>2.5385445891542346</v>
      </c>
      <c r="AA102" s="18">
        <f t="shared" si="220"/>
        <v>3.2669269923959465</v>
      </c>
      <c r="AB102" s="18">
        <f t="shared" si="221"/>
        <v>3.1910163665606728</v>
      </c>
      <c r="AD102" s="18">
        <f t="shared" si="222"/>
        <v>3.0235597695789762</v>
      </c>
      <c r="AE102" s="18">
        <f t="shared" si="223"/>
        <v>3.5935827005854293</v>
      </c>
      <c r="AF102" s="18">
        <f t="shared" si="224"/>
        <v>5.5910022044048935</v>
      </c>
      <c r="AH102" t="str">
        <f t="shared" si="257"/>
        <v>71 Sales occupations</v>
      </c>
      <c r="AI102" s="18">
        <f t="shared" si="225"/>
        <v>-1.1474537880651337E-2</v>
      </c>
      <c r="AJ102" s="18">
        <f t="shared" si="225"/>
        <v>1.5989768386925673</v>
      </c>
      <c r="AK102" s="18">
        <f t="shared" si="225"/>
        <v>1.4888755039675239</v>
      </c>
      <c r="AL102" s="18">
        <f t="shared" si="225"/>
        <v>3.318116549481176</v>
      </c>
      <c r="AM102" s="18">
        <f t="shared" si="226"/>
        <v>2.6352740822303877</v>
      </c>
      <c r="AO102" s="18">
        <f t="shared" si="227"/>
        <v>2.7047352043693573</v>
      </c>
      <c r="AP102" s="18">
        <f t="shared" si="228"/>
        <v>3.585944867395785</v>
      </c>
      <c r="AQ102" s="18">
        <f t="shared" si="229"/>
        <v>5.3606172750895187</v>
      </c>
      <c r="AS102" t="str">
        <f t="shared" si="258"/>
        <v>71 Sales occupations</v>
      </c>
      <c r="AT102" s="18">
        <f t="shared" si="230"/>
        <v>-1.7885554647281476</v>
      </c>
      <c r="AU102" s="18">
        <f t="shared" si="230"/>
        <v>8.4833735386247824</v>
      </c>
      <c r="AV102" s="18">
        <f t="shared" si="230"/>
        <v>0.36297779107863359</v>
      </c>
      <c r="AW102" s="18">
        <f t="shared" si="230"/>
        <v>2.4750060980805566</v>
      </c>
      <c r="AX102" s="18">
        <f t="shared" si="231"/>
        <v>2.173471668237581</v>
      </c>
      <c r="AZ102" s="18">
        <f t="shared" si="232"/>
        <v>1.766103923369533</v>
      </c>
      <c r="BA102" s="18">
        <f t="shared" si="233"/>
        <v>2.8631657788902753</v>
      </c>
      <c r="BB102" s="18">
        <f t="shared" si="234"/>
        <v>4.1016145277196214</v>
      </c>
      <c r="BD102" t="str">
        <f t="shared" si="259"/>
        <v>71 Sales occupations</v>
      </c>
      <c r="BE102" s="18">
        <f t="shared" si="235"/>
        <v>0.28497151026813938</v>
      </c>
      <c r="BF102" s="18">
        <f t="shared" si="235"/>
        <v>-1.1273579386129828</v>
      </c>
      <c r="BG102" s="18">
        <f t="shared" si="235"/>
        <v>-9.2346823706324077E-2</v>
      </c>
      <c r="BH102" s="18">
        <f t="shared" si="235"/>
        <v>0.73437386926380466</v>
      </c>
      <c r="BI102" s="18">
        <f t="shared" si="236"/>
        <v>0.35821484279034976</v>
      </c>
      <c r="BK102" s="18">
        <f t="shared" si="237"/>
        <v>0.45804297715377196</v>
      </c>
      <c r="BL102" s="18">
        <f t="shared" si="238"/>
        <v>2.5782310869691738</v>
      </c>
      <c r="BM102" s="18">
        <f t="shared" si="239"/>
        <v>2.9021862615389082</v>
      </c>
      <c r="BO102" t="str">
        <f t="shared" si="260"/>
        <v>71 Sales occupations</v>
      </c>
      <c r="BP102" s="18">
        <f t="shared" si="240"/>
        <v>-2.5585133779391089</v>
      </c>
      <c r="BQ102" s="18">
        <f t="shared" si="240"/>
        <v>-4.5212243858215873</v>
      </c>
      <c r="BR102" s="18">
        <f t="shared" si="240"/>
        <v>-1.8039895403415995</v>
      </c>
      <c r="BS102" s="18">
        <f t="shared" si="240"/>
        <v>-1.7938981587465097</v>
      </c>
      <c r="BT102" s="18">
        <f t="shared" si="241"/>
        <v>-1.9697637973436599</v>
      </c>
      <c r="BV102" s="18">
        <f t="shared" si="242"/>
        <v>-1.7972620678361029</v>
      </c>
      <c r="BW102" s="18">
        <f t="shared" si="243"/>
        <v>2.4590745884016441</v>
      </c>
      <c r="BX102" s="18">
        <f t="shared" si="244"/>
        <v>1.2311622516758325</v>
      </c>
      <c r="BZ102" t="str">
        <f t="shared" si="261"/>
        <v>71 Sales occupations</v>
      </c>
      <c r="CA102" s="18">
        <f t="shared" si="245"/>
        <v>-6.1107681839682071</v>
      </c>
      <c r="CB102" s="18">
        <f t="shared" si="245"/>
        <v>-4.5984765303481829</v>
      </c>
      <c r="CC102" s="18">
        <f t="shared" si="245"/>
        <v>-2.9052910678566746</v>
      </c>
      <c r="CD102" s="18">
        <f t="shared" si="245"/>
        <v>-9.7448514822148553</v>
      </c>
      <c r="CE102" s="18">
        <f t="shared" si="246"/>
        <v>-7.3403167169849066</v>
      </c>
      <c r="CG102" s="18">
        <f t="shared" si="247"/>
        <v>-7.5202788614917466</v>
      </c>
      <c r="CH102" s="18">
        <f t="shared" si="248"/>
        <v>1.4740114652723291</v>
      </c>
      <c r="CI102" s="18">
        <f t="shared" si="249"/>
        <v>-3.8496086636888749</v>
      </c>
      <c r="CK102" t="str">
        <f t="shared" si="262"/>
        <v>71 Sales occupations</v>
      </c>
      <c r="CL102" s="18">
        <f t="shared" si="250"/>
        <v>-4.3175959846513345</v>
      </c>
      <c r="CM102" s="18">
        <f t="shared" si="250"/>
        <v>-20.30161725082953</v>
      </c>
      <c r="CN102" s="18">
        <f t="shared" si="250"/>
        <v>-3.2968053576639789</v>
      </c>
      <c r="CO102" s="18">
        <f t="shared" si="250"/>
        <v>-3.8987093233553205</v>
      </c>
      <c r="CP102" s="18">
        <f t="shared" si="251"/>
        <v>-4.830757230865224</v>
      </c>
      <c r="CR102" s="18">
        <f t="shared" si="252"/>
        <v>-3.6984920899854168</v>
      </c>
      <c r="CS102" s="18">
        <f t="shared" si="253"/>
        <v>1.2650846527190618</v>
      </c>
      <c r="CT102" s="18">
        <f t="shared" si="254"/>
        <v>-1.6788550861435492</v>
      </c>
    </row>
    <row r="103" spans="1:98" x14ac:dyDescent="0.2">
      <c r="A103" t="str">
        <f t="shared" si="209"/>
        <v>72 Customer service occupations</v>
      </c>
      <c r="B103" s="18">
        <f t="shared" si="210"/>
        <v>6.37325429534632</v>
      </c>
      <c r="C103" s="18">
        <f t="shared" si="210"/>
        <v>-6.7154033294910986</v>
      </c>
      <c r="D103" s="18">
        <f t="shared" si="210"/>
        <v>8.4081227298179897</v>
      </c>
      <c r="E103" s="18">
        <f t="shared" si="210"/>
        <v>3.5624353792129027</v>
      </c>
      <c r="F103" s="18">
        <f t="shared" si="211"/>
        <v>4.3689586666114444</v>
      </c>
      <c r="H103" s="18">
        <f t="shared" si="212"/>
        <v>5.153107407165769</v>
      </c>
      <c r="I103" s="18">
        <f t="shared" si="213"/>
        <v>3.513018630379583</v>
      </c>
      <c r="J103" s="18">
        <f t="shared" si="214"/>
        <v>7.1138072774821426</v>
      </c>
      <c r="L103" t="str">
        <f t="shared" si="255"/>
        <v>72 Customer service occupations</v>
      </c>
      <c r="M103" s="18">
        <f t="shared" si="215"/>
        <v>10.220859949175299</v>
      </c>
      <c r="N103" s="18">
        <f t="shared" si="215"/>
        <v>-14.064307517342867</v>
      </c>
      <c r="O103" s="18">
        <f t="shared" si="215"/>
        <v>7.1774223561774431</v>
      </c>
      <c r="P103" s="18">
        <f t="shared" si="215"/>
        <v>3.7644851350864039</v>
      </c>
      <c r="Q103" s="18">
        <f t="shared" si="216"/>
        <v>3.5913737120327971</v>
      </c>
      <c r="S103" s="18">
        <f t="shared" si="217"/>
        <v>4.889881070043911</v>
      </c>
      <c r="T103" s="18">
        <f t="shared" si="218"/>
        <v>3.5853948537925451</v>
      </c>
      <c r="U103" s="18">
        <f t="shared" si="219"/>
        <v>6.9575707576743806</v>
      </c>
      <c r="W103" t="str">
        <f t="shared" si="256"/>
        <v>72 Customer service occupations</v>
      </c>
      <c r="X103" s="18">
        <f t="shared" si="220"/>
        <v>2.4515878840539296</v>
      </c>
      <c r="Y103" s="18">
        <f t="shared" si="220"/>
        <v>5.5642457001021217</v>
      </c>
      <c r="Z103" s="18">
        <f t="shared" si="220"/>
        <v>3.9732295367163051</v>
      </c>
      <c r="AA103" s="18">
        <f t="shared" si="220"/>
        <v>3.0656825805827514</v>
      </c>
      <c r="AB103" s="18">
        <f t="shared" si="221"/>
        <v>3.5032733443915998</v>
      </c>
      <c r="AD103" s="18">
        <f t="shared" si="222"/>
        <v>3.3673146151335542</v>
      </c>
      <c r="AE103" s="18">
        <f t="shared" si="223"/>
        <v>3.6287831922898306</v>
      </c>
      <c r="AF103" s="18">
        <f t="shared" si="224"/>
        <v>5.8623901891691421</v>
      </c>
      <c r="AH103" t="str">
        <f t="shared" si="257"/>
        <v>72 Customer service occupations</v>
      </c>
      <c r="AI103" s="18">
        <f t="shared" si="225"/>
        <v>4.1527353180913051</v>
      </c>
      <c r="AJ103" s="18">
        <f t="shared" si="225"/>
        <v>7.9766833906563805</v>
      </c>
      <c r="AK103" s="18">
        <f t="shared" si="225"/>
        <v>3.7916293195151551</v>
      </c>
      <c r="AL103" s="18">
        <f t="shared" si="225"/>
        <v>3.1267333909752892</v>
      </c>
      <c r="AM103" s="18">
        <f t="shared" si="226"/>
        <v>3.6312866723080983</v>
      </c>
      <c r="AO103" s="18">
        <f t="shared" si="227"/>
        <v>3.3478907517006995</v>
      </c>
      <c r="AP103" s="18">
        <f t="shared" si="228"/>
        <v>3.6848640139779176</v>
      </c>
      <c r="AQ103" s="18">
        <f t="shared" si="229"/>
        <v>5.8902115561716872</v>
      </c>
      <c r="AS103" t="str">
        <f t="shared" si="258"/>
        <v>72 Customer service occupations</v>
      </c>
      <c r="AT103" s="18">
        <f t="shared" si="230"/>
        <v>-0.48065615993384547</v>
      </c>
      <c r="AU103" s="18">
        <f t="shared" si="230"/>
        <v>8.7611698185288578</v>
      </c>
      <c r="AV103" s="18">
        <f t="shared" si="230"/>
        <v>3.8536793891912113</v>
      </c>
      <c r="AW103" s="18">
        <f t="shared" si="230"/>
        <v>1.8573046028065754</v>
      </c>
      <c r="AX103" s="18">
        <f t="shared" si="231"/>
        <v>2.8979136024374519</v>
      </c>
      <c r="AZ103" s="18">
        <f t="shared" si="232"/>
        <v>2.518461996141319</v>
      </c>
      <c r="BA103" s="18">
        <f t="shared" si="233"/>
        <v>3.2204320601600944</v>
      </c>
      <c r="BB103" s="18">
        <f t="shared" si="234"/>
        <v>4.9392304959804623</v>
      </c>
      <c r="BD103" t="str">
        <f t="shared" si="259"/>
        <v>72 Customer service occupations</v>
      </c>
      <c r="BE103" s="18">
        <f t="shared" si="235"/>
        <v>2.1079918133470432</v>
      </c>
      <c r="BF103" s="18">
        <f t="shared" si="235"/>
        <v>5.7950033114980926</v>
      </c>
      <c r="BG103" s="18">
        <f t="shared" si="235"/>
        <v>1.4962025799023948</v>
      </c>
      <c r="BH103" s="18">
        <f t="shared" si="235"/>
        <v>1.0358719060410415</v>
      </c>
      <c r="BI103" s="18">
        <f t="shared" si="236"/>
        <v>1.4709856181690961</v>
      </c>
      <c r="BK103" s="18">
        <f t="shared" si="237"/>
        <v>1.1890830167543331</v>
      </c>
      <c r="BL103" s="18">
        <f t="shared" si="238"/>
        <v>2.6780458944747121</v>
      </c>
      <c r="BM103" s="18">
        <f t="shared" si="239"/>
        <v>3.5211775418936497</v>
      </c>
      <c r="BO103" t="str">
        <f t="shared" si="260"/>
        <v>72 Customer service occupations</v>
      </c>
      <c r="BP103" s="18">
        <f t="shared" si="240"/>
        <v>0.13422863893235437</v>
      </c>
      <c r="BQ103" s="18">
        <f t="shared" si="240"/>
        <v>-9.5712842505912832E-2</v>
      </c>
      <c r="BR103" s="18">
        <f t="shared" si="240"/>
        <v>-0.25248831341767586</v>
      </c>
      <c r="BS103" s="18">
        <f t="shared" si="240"/>
        <v>-1.2862332442410751</v>
      </c>
      <c r="BT103" s="18">
        <f t="shared" si="241"/>
        <v>-0.89011265369118853</v>
      </c>
      <c r="BV103" s="18">
        <f t="shared" si="242"/>
        <v>-0.94284748755714132</v>
      </c>
      <c r="BW103" s="18">
        <f t="shared" si="243"/>
        <v>2.6399101557817328</v>
      </c>
      <c r="BX103" s="18">
        <f t="shared" si="244"/>
        <v>1.999517117427585</v>
      </c>
      <c r="BZ103" t="str">
        <f t="shared" si="261"/>
        <v>72 Customer service occupations</v>
      </c>
      <c r="CA103" s="18">
        <f t="shared" si="245"/>
        <v>-4.924580483140506</v>
      </c>
      <c r="CB103" s="18">
        <f t="shared" si="245"/>
        <v>-1.0968731319803582</v>
      </c>
      <c r="CC103" s="18">
        <f t="shared" si="245"/>
        <v>-2.04161358858721</v>
      </c>
      <c r="CD103" s="18">
        <f t="shared" si="245"/>
        <v>-3.517503569335878</v>
      </c>
      <c r="CE103" s="18">
        <f t="shared" si="246"/>
        <v>-2.9084429175566973</v>
      </c>
      <c r="CG103" s="18">
        <f t="shared" si="247"/>
        <v>-3.0280276555448071</v>
      </c>
      <c r="CH103" s="18">
        <f t="shared" si="248"/>
        <v>1.6243970345347636</v>
      </c>
      <c r="CI103" s="18">
        <f t="shared" si="249"/>
        <v>-0.67111991664590143</v>
      </c>
      <c r="CK103" t="str">
        <f t="shared" si="262"/>
        <v>72 Customer service occupations</v>
      </c>
      <c r="CL103" s="18">
        <f t="shared" si="250"/>
        <v>5.5393717489939487</v>
      </c>
      <c r="CM103" s="18">
        <f t="shared" si="250"/>
        <v>-12.2152987754916</v>
      </c>
      <c r="CN103" s="18">
        <f t="shared" si="250"/>
        <v>5.7660684387023098</v>
      </c>
      <c r="CO103" s="18">
        <f t="shared" si="250"/>
        <v>1.3956452450957224</v>
      </c>
      <c r="CP103" s="18">
        <f t="shared" si="251"/>
        <v>1.8202079195128507</v>
      </c>
      <c r="CR103" s="18">
        <f t="shared" si="252"/>
        <v>2.8320094528567097</v>
      </c>
      <c r="CS103" s="18">
        <f t="shared" si="253"/>
        <v>2.5643109834954325</v>
      </c>
      <c r="CT103" s="18">
        <f t="shared" si="254"/>
        <v>4.6672703972542084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12.523456255663067</v>
      </c>
      <c r="C104" s="18">
        <f t="shared" si="210"/>
        <v>-28.157955486827603</v>
      </c>
      <c r="D104" s="18">
        <f t="shared" si="210"/>
        <v>6.8398524427814689</v>
      </c>
      <c r="E104" s="18">
        <f t="shared" si="210"/>
        <v>7.0618549158420141</v>
      </c>
      <c r="F104" s="18">
        <f t="shared" si="211"/>
        <v>4.3577110310184297</v>
      </c>
      <c r="H104" s="18">
        <f t="shared" si="212"/>
        <v>6.9878028833415096</v>
      </c>
      <c r="I104" s="18">
        <f t="shared" si="213"/>
        <v>4.4672857745935879</v>
      </c>
      <c r="J104" s="18">
        <f t="shared" si="214"/>
        <v>9.0755409441484414</v>
      </c>
      <c r="L104" t="str">
        <f t="shared" si="255"/>
        <v>81 Process, plant and machine operatives</v>
      </c>
      <c r="M104" s="18">
        <f t="shared" si="215"/>
        <v>8.6887654325187533</v>
      </c>
      <c r="N104" s="18">
        <f t="shared" si="215"/>
        <v>-23.304089730085643</v>
      </c>
      <c r="O104" s="18">
        <f t="shared" si="215"/>
        <v>10.135206116336359</v>
      </c>
      <c r="P104" s="18">
        <f t="shared" si="215"/>
        <v>6.364281914762504</v>
      </c>
      <c r="Q104" s="18">
        <f t="shared" si="216"/>
        <v>5.353161680146723</v>
      </c>
      <c r="S104" s="18">
        <f t="shared" si="217"/>
        <v>7.6066880090005062</v>
      </c>
      <c r="T104" s="18">
        <f t="shared" si="218"/>
        <v>4.597575843236501</v>
      </c>
      <c r="U104" s="18">
        <f t="shared" si="219"/>
        <v>9.6197256952372356</v>
      </c>
      <c r="W104" t="str">
        <f t="shared" si="256"/>
        <v>81 Process, plant and machine operatives</v>
      </c>
      <c r="X104" s="18">
        <f t="shared" si="220"/>
        <v>2.3536648277256322</v>
      </c>
      <c r="Y104" s="18">
        <f t="shared" si="220"/>
        <v>-5.3015381646041142</v>
      </c>
      <c r="Z104" s="18">
        <f t="shared" si="220"/>
        <v>7.5280969692944177</v>
      </c>
      <c r="AA104" s="18">
        <f t="shared" si="220"/>
        <v>5.7866670070139792</v>
      </c>
      <c r="AB104" s="18">
        <f t="shared" si="221"/>
        <v>5.5945196845503364</v>
      </c>
      <c r="AD104" s="18">
        <f t="shared" si="222"/>
        <v>6.363987261529358</v>
      </c>
      <c r="AE104" s="18">
        <f t="shared" si="223"/>
        <v>4.4951488150321683</v>
      </c>
      <c r="AF104" s="18">
        <f t="shared" si="224"/>
        <v>8.6207611411767804</v>
      </c>
      <c r="AH104" t="str">
        <f t="shared" si="257"/>
        <v>81 Process, plant and machine operatives</v>
      </c>
      <c r="AI104" s="18">
        <f t="shared" si="225"/>
        <v>0.59952114398531542</v>
      </c>
      <c r="AJ104" s="18">
        <f t="shared" si="225"/>
        <v>5.324344688703242</v>
      </c>
      <c r="AK104" s="18">
        <f t="shared" si="225"/>
        <v>4.5463277399560464</v>
      </c>
      <c r="AL104" s="18">
        <f t="shared" si="225"/>
        <v>3.0448488781869232</v>
      </c>
      <c r="AM104" s="18">
        <f t="shared" si="226"/>
        <v>3.6533807465617407</v>
      </c>
      <c r="AO104" s="18">
        <f t="shared" si="227"/>
        <v>3.5429304070830003</v>
      </c>
      <c r="AP104" s="18">
        <f t="shared" si="228"/>
        <v>3.4731652546958314</v>
      </c>
      <c r="AQ104" s="18">
        <f t="shared" si="229"/>
        <v>5.875400168414302</v>
      </c>
      <c r="AS104" t="str">
        <f t="shared" si="258"/>
        <v>81 Process, plant and machine operatives</v>
      </c>
      <c r="AT104" s="18">
        <f t="shared" si="230"/>
        <v>-0.94551106883273839</v>
      </c>
      <c r="AU104" s="18">
        <f t="shared" si="230"/>
        <v>9.6306606001922432</v>
      </c>
      <c r="AV104" s="18">
        <f t="shared" si="230"/>
        <v>3.7359021758100575</v>
      </c>
      <c r="AW104" s="18">
        <f t="shared" si="230"/>
        <v>2.935372648742951</v>
      </c>
      <c r="AX104" s="18">
        <f t="shared" si="231"/>
        <v>3.5920655620177655</v>
      </c>
      <c r="AZ104" s="18">
        <f t="shared" si="232"/>
        <v>3.2015270503226834</v>
      </c>
      <c r="BA104" s="18">
        <f t="shared" si="233"/>
        <v>3.3625532833027716</v>
      </c>
      <c r="BB104" s="18">
        <f t="shared" si="234"/>
        <v>5.5443891865024852</v>
      </c>
      <c r="BD104" t="str">
        <f t="shared" si="259"/>
        <v>81 Process, plant and machine operatives</v>
      </c>
      <c r="BE104" s="18">
        <f t="shared" si="235"/>
        <v>2.621659148064448</v>
      </c>
      <c r="BF104" s="18">
        <f t="shared" si="235"/>
        <v>-12.73137910081541</v>
      </c>
      <c r="BG104" s="18">
        <f t="shared" si="235"/>
        <v>2.9395955178904476</v>
      </c>
      <c r="BH104" s="18">
        <f t="shared" si="235"/>
        <v>1.0245437845396221</v>
      </c>
      <c r="BI104" s="18">
        <f t="shared" si="236"/>
        <v>0.69373752470518468</v>
      </c>
      <c r="BK104" s="18">
        <f t="shared" si="237"/>
        <v>1.6589027229776176</v>
      </c>
      <c r="BL104" s="18">
        <f t="shared" si="238"/>
        <v>2.4776493037886205</v>
      </c>
      <c r="BM104" s="18">
        <f t="shared" si="239"/>
        <v>3.6956355891239134</v>
      </c>
      <c r="BO104" t="str">
        <f t="shared" si="260"/>
        <v>81 Process, plant and machine operatives</v>
      </c>
      <c r="BP104" s="18">
        <f t="shared" si="240"/>
        <v>1.074785939349332</v>
      </c>
      <c r="BQ104" s="18">
        <f t="shared" si="240"/>
        <v>-14.865413948748484</v>
      </c>
      <c r="BR104" s="18">
        <f t="shared" si="240"/>
        <v>0.77619415848355633</v>
      </c>
      <c r="BS104" s="18">
        <f t="shared" si="240"/>
        <v>-1.2726501407914537</v>
      </c>
      <c r="BT104" s="18">
        <f t="shared" si="241"/>
        <v>-1.5525635355464251</v>
      </c>
      <c r="BV104" s="18">
        <f t="shared" si="242"/>
        <v>-0.59437262081775133</v>
      </c>
      <c r="BW104" s="18">
        <f t="shared" si="243"/>
        <v>2.2760554239827702</v>
      </c>
      <c r="BX104" s="18">
        <f t="shared" si="244"/>
        <v>1.8475703552901734</v>
      </c>
      <c r="BZ104" t="str">
        <f t="shared" si="261"/>
        <v>81 Process, plant and machine operatives</v>
      </c>
      <c r="CA104" s="18">
        <f t="shared" si="245"/>
        <v>-3.0492026829029739</v>
      </c>
      <c r="CB104" s="18">
        <f t="shared" si="245"/>
        <v>-9.3331631679296816</v>
      </c>
      <c r="CC104" s="18">
        <f t="shared" si="245"/>
        <v>-2.0825438457684475</v>
      </c>
      <c r="CD104" s="18">
        <f t="shared" si="245"/>
        <v>-7.1672490907133675</v>
      </c>
      <c r="CE104" s="18">
        <f t="shared" si="246"/>
        <v>-5.7464797004881714</v>
      </c>
      <c r="CG104" s="18">
        <f t="shared" si="247"/>
        <v>-5.502383583311854</v>
      </c>
      <c r="CH104" s="18">
        <f t="shared" si="248"/>
        <v>1.5896710874681697</v>
      </c>
      <c r="CI104" s="18">
        <f t="shared" si="249"/>
        <v>-2.3985590841948734</v>
      </c>
      <c r="CK104" t="str">
        <f t="shared" si="262"/>
        <v>81 Process, plant and machine operatives</v>
      </c>
      <c r="CL104" s="18">
        <f t="shared" si="250"/>
        <v>-5.3807625389671321</v>
      </c>
      <c r="CM104" s="18">
        <f t="shared" si="250"/>
        <v>-23.274020978282252</v>
      </c>
      <c r="CN104" s="18">
        <f t="shared" si="250"/>
        <v>-13.208259999892336</v>
      </c>
      <c r="CO104" s="18">
        <f t="shared" si="250"/>
        <v>-8.2133546676513287</v>
      </c>
      <c r="CP104" s="18">
        <f t="shared" si="251"/>
        <v>-10.809091692368057</v>
      </c>
      <c r="CR104" s="18">
        <f t="shared" si="252"/>
        <v>-9.909472474005165</v>
      </c>
      <c r="CS104" s="18">
        <f t="shared" si="253"/>
        <v>0.73968985685715083</v>
      </c>
      <c r="CT104" s="18">
        <f t="shared" si="254"/>
        <v>-7.2018069985231747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7.3037747498488459</v>
      </c>
      <c r="C105" s="18">
        <f t="shared" si="210"/>
        <v>6.0689159717865371</v>
      </c>
      <c r="D105" s="18">
        <f t="shared" si="210"/>
        <v>6.7606214398689302</v>
      </c>
      <c r="E105" s="18">
        <f t="shared" si="210"/>
        <v>4.3388315458406934</v>
      </c>
      <c r="F105" s="18">
        <f t="shared" si="211"/>
        <v>5.1977510180632125</v>
      </c>
      <c r="H105" s="18">
        <f t="shared" si="212"/>
        <v>5.1399284088972541</v>
      </c>
      <c r="I105" s="18">
        <f t="shared" si="213"/>
        <v>4.6509649856468105</v>
      </c>
      <c r="J105" s="18">
        <f t="shared" si="214"/>
        <v>7.8310001830809384</v>
      </c>
      <c r="L105" t="str">
        <f t="shared" si="255"/>
        <v>82 Transport and mobile machine drivers and operatives</v>
      </c>
      <c r="M105" s="18">
        <f t="shared" si="215"/>
        <v>7.3344367650121756</v>
      </c>
      <c r="N105" s="18">
        <f t="shared" si="215"/>
        <v>1.5249143933736331</v>
      </c>
      <c r="O105" s="18">
        <f t="shared" si="215"/>
        <v>4.8387621883927423</v>
      </c>
      <c r="P105" s="18">
        <f t="shared" si="215"/>
        <v>3.5136405268481496</v>
      </c>
      <c r="Q105" s="18">
        <f t="shared" si="216"/>
        <v>3.8000033912300779</v>
      </c>
      <c r="S105" s="18">
        <f t="shared" si="217"/>
        <v>3.9534762120729372</v>
      </c>
      <c r="T105" s="18">
        <f t="shared" si="218"/>
        <v>4.2178069438503218</v>
      </c>
      <c r="U105" s="18">
        <f t="shared" si="219"/>
        <v>6.7053909172552162</v>
      </c>
      <c r="W105" t="str">
        <f t="shared" si="256"/>
        <v>82 Transport and mobile machine drivers and operatives</v>
      </c>
      <c r="X105" s="18">
        <f t="shared" si="220"/>
        <v>2.0326758576238557</v>
      </c>
      <c r="Y105" s="18">
        <f t="shared" si="220"/>
        <v>24.911777305680658</v>
      </c>
      <c r="Z105" s="18">
        <f t="shared" si="220"/>
        <v>2.4114097589865935</v>
      </c>
      <c r="AA105" s="18">
        <f t="shared" si="220"/>
        <v>2.4895993522106918</v>
      </c>
      <c r="AB105" s="18">
        <f t="shared" si="221"/>
        <v>3.740047265766</v>
      </c>
      <c r="AD105" s="18">
        <f t="shared" si="222"/>
        <v>2.4635295237640298</v>
      </c>
      <c r="AE105" s="18">
        <f t="shared" si="223"/>
        <v>3.9858221997223442</v>
      </c>
      <c r="AF105" s="18">
        <f t="shared" si="224"/>
        <v>5.5169161094266173</v>
      </c>
      <c r="AH105" t="str">
        <f t="shared" si="257"/>
        <v>82 Transport and mobile machine drivers and operatives</v>
      </c>
      <c r="AI105" s="18">
        <f t="shared" si="225"/>
        <v>1.7056780883277556</v>
      </c>
      <c r="AJ105" s="18">
        <f t="shared" si="225"/>
        <v>34.250573898747284</v>
      </c>
      <c r="AK105" s="18">
        <f t="shared" si="225"/>
        <v>2.0103494504736252</v>
      </c>
      <c r="AL105" s="18">
        <f t="shared" si="225"/>
        <v>2.6176242790518556</v>
      </c>
      <c r="AM105" s="18">
        <f t="shared" si="226"/>
        <v>4.1621188012548549</v>
      </c>
      <c r="AO105" s="18">
        <f t="shared" si="227"/>
        <v>2.4147987119577108</v>
      </c>
      <c r="AP105" s="18">
        <f t="shared" si="228"/>
        <v>3.8612132330423155</v>
      </c>
      <c r="AQ105" s="18">
        <f t="shared" si="229"/>
        <v>5.3828305273345034</v>
      </c>
      <c r="AS105" t="str">
        <f t="shared" si="258"/>
        <v>82 Transport and mobile machine drivers and operatives</v>
      </c>
      <c r="AT105" s="18">
        <f t="shared" si="230"/>
        <v>0.52029863708351609</v>
      </c>
      <c r="AU105" s="18">
        <f t="shared" si="230"/>
        <v>30.118372529619087</v>
      </c>
      <c r="AV105" s="18">
        <f t="shared" si="230"/>
        <v>1.8745031932212886</v>
      </c>
      <c r="AW105" s="18">
        <f t="shared" si="230"/>
        <v>2.2207890348683756</v>
      </c>
      <c r="AX105" s="18">
        <f t="shared" si="231"/>
        <v>3.6641645428472369</v>
      </c>
      <c r="AZ105" s="18">
        <f t="shared" si="232"/>
        <v>2.1052298321173391</v>
      </c>
      <c r="BA105" s="18">
        <f t="shared" si="233"/>
        <v>3.873024461905028</v>
      </c>
      <c r="BB105" s="18">
        <f t="shared" si="234"/>
        <v>5.1867553861821403</v>
      </c>
      <c r="BD105" t="str">
        <f t="shared" si="259"/>
        <v>82 Transport and mobile machine drivers and operatives</v>
      </c>
      <c r="BE105" s="18">
        <f t="shared" si="235"/>
        <v>4.8673438776945854</v>
      </c>
      <c r="BF105" s="18">
        <f t="shared" si="235"/>
        <v>-4.2997995011760164</v>
      </c>
      <c r="BG105" s="18">
        <f t="shared" si="235"/>
        <v>2.1679259398600825</v>
      </c>
      <c r="BH105" s="18">
        <f t="shared" si="235"/>
        <v>1.5268162057104018</v>
      </c>
      <c r="BI105" s="18">
        <f t="shared" si="236"/>
        <v>1.3516533822057752</v>
      </c>
      <c r="BK105" s="18">
        <f t="shared" si="237"/>
        <v>1.7400711990630091</v>
      </c>
      <c r="BL105" s="18">
        <f t="shared" si="238"/>
        <v>3.213337083312906</v>
      </c>
      <c r="BM105" s="18">
        <f t="shared" si="239"/>
        <v>4.3807155216961879</v>
      </c>
      <c r="BO105" t="str">
        <f t="shared" si="260"/>
        <v>82 Transport and mobile machine drivers and operatives</v>
      </c>
      <c r="BP105" s="18">
        <f t="shared" si="240"/>
        <v>4.1540545127679573</v>
      </c>
      <c r="BQ105" s="18">
        <f t="shared" si="240"/>
        <v>-6.9621193729020092</v>
      </c>
      <c r="BR105" s="18">
        <f t="shared" si="240"/>
        <v>0.12348454074042614</v>
      </c>
      <c r="BS105" s="18">
        <f t="shared" si="240"/>
        <v>-0.3028156119290637</v>
      </c>
      <c r="BT105" s="18">
        <f t="shared" si="241"/>
        <v>-0.60019497620830142</v>
      </c>
      <c r="BV105" s="18">
        <f t="shared" si="242"/>
        <v>-0.1609176188328898</v>
      </c>
      <c r="BW105" s="18">
        <f t="shared" si="243"/>
        <v>2.8847099690339606</v>
      </c>
      <c r="BX105" s="18">
        <f t="shared" si="244"/>
        <v>2.7770673336606544</v>
      </c>
      <c r="BZ105" t="str">
        <f t="shared" si="261"/>
        <v>82 Transport and mobile machine drivers and operatives</v>
      </c>
      <c r="CA105" s="18">
        <f t="shared" si="245"/>
        <v>-1.0129950298912838</v>
      </c>
      <c r="CB105" s="18">
        <f t="shared" si="245"/>
        <v>1.3073272404383607</v>
      </c>
      <c r="CC105" s="18">
        <f t="shared" si="245"/>
        <v>-4.1880734194347013</v>
      </c>
      <c r="CD105" s="18">
        <f t="shared" si="245"/>
        <v>-3.8651997146141426</v>
      </c>
      <c r="CE105" s="18">
        <f t="shared" si="246"/>
        <v>-3.651143885584307</v>
      </c>
      <c r="CG105" s="18">
        <f t="shared" si="247"/>
        <v>-3.9729449957673024</v>
      </c>
      <c r="CH105" s="18">
        <f t="shared" si="248"/>
        <v>2.0924571536728775</v>
      </c>
      <c r="CI105" s="18">
        <f t="shared" si="249"/>
        <v>-0.63647873224011997</v>
      </c>
      <c r="CK105" t="str">
        <f t="shared" si="262"/>
        <v>82 Transport and mobile machine drivers and operatives</v>
      </c>
      <c r="CL105" s="18">
        <f t="shared" si="250"/>
        <v>2.4416138257426168</v>
      </c>
      <c r="CM105" s="18">
        <f t="shared" si="250"/>
        <v>-9.1018013014455548</v>
      </c>
      <c r="CN105" s="18">
        <f t="shared" si="250"/>
        <v>-0.44972635601639999</v>
      </c>
      <c r="CO105" s="18">
        <f t="shared" si="250"/>
        <v>-5.9605338114466448</v>
      </c>
      <c r="CP105" s="18">
        <f t="shared" si="251"/>
        <v>-4.4750497911843157</v>
      </c>
      <c r="CR105" s="18">
        <f t="shared" si="252"/>
        <v>-4.1583556696635497</v>
      </c>
      <c r="CS105" s="18">
        <f t="shared" si="253"/>
        <v>1.8575461484299449</v>
      </c>
      <c r="CT105" s="18">
        <f t="shared" si="254"/>
        <v>-1.1026782826098813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2.5794548558753405</v>
      </c>
      <c r="C106" s="18">
        <f t="shared" si="210"/>
        <v>-13.027170037146041</v>
      </c>
      <c r="D106" s="18">
        <f t="shared" si="210"/>
        <v>38.666900032069073</v>
      </c>
      <c r="E106" s="18">
        <f t="shared" si="210"/>
        <v>6.7561360601314124</v>
      </c>
      <c r="F106" s="18">
        <f t="shared" si="211"/>
        <v>14.3729982890626</v>
      </c>
      <c r="H106" s="18">
        <f t="shared" si="212"/>
        <v>16.480394611522776</v>
      </c>
      <c r="I106" s="18">
        <f t="shared" si="213"/>
        <v>11.336113593577002</v>
      </c>
      <c r="J106" s="18">
        <f t="shared" si="214"/>
        <v>19.159118557005385</v>
      </c>
      <c r="L106" t="str">
        <f t="shared" si="255"/>
        <v>91 Elementary trades and related occupations</v>
      </c>
      <c r="M106" s="18">
        <f t="shared" si="215"/>
        <v>5.7661526742003755</v>
      </c>
      <c r="N106" s="18">
        <f t="shared" si="215"/>
        <v>-13.012206935623205</v>
      </c>
      <c r="O106" s="18">
        <f t="shared" si="215"/>
        <v>13.59706299118093</v>
      </c>
      <c r="P106" s="18">
        <f t="shared" si="215"/>
        <v>5.4988709351107667</v>
      </c>
      <c r="Q106" s="18">
        <f t="shared" si="216"/>
        <v>6.6714617972744028</v>
      </c>
      <c r="S106" s="18">
        <f t="shared" si="217"/>
        <v>8.1320016047955477</v>
      </c>
      <c r="T106" s="18">
        <f t="shared" si="218"/>
        <v>5.512941676962857</v>
      </c>
      <c r="U106" s="18">
        <f t="shared" si="219"/>
        <v>10.49358951938688</v>
      </c>
      <c r="W106" t="str">
        <f t="shared" si="256"/>
        <v>91 Elementary trades and related occupations</v>
      </c>
      <c r="X106" s="18">
        <f t="shared" si="220"/>
        <v>0.70116115558302994</v>
      </c>
      <c r="Y106" s="18">
        <f t="shared" si="220"/>
        <v>4.3329020348177538</v>
      </c>
      <c r="Z106" s="18">
        <f t="shared" si="220"/>
        <v>18.822681363654659</v>
      </c>
      <c r="AA106" s="18">
        <f t="shared" si="220"/>
        <v>4.3664886420667459</v>
      </c>
      <c r="AB106" s="18">
        <f t="shared" si="221"/>
        <v>8.6821063778790943</v>
      </c>
      <c r="AD106" s="18">
        <f t="shared" si="222"/>
        <v>8.9784176078499875</v>
      </c>
      <c r="AE106" s="18">
        <f t="shared" si="223"/>
        <v>7.273748924327661</v>
      </c>
      <c r="AF106" s="18">
        <f t="shared" si="224"/>
        <v>12.033953231599526</v>
      </c>
      <c r="AH106" t="str">
        <f t="shared" si="257"/>
        <v>91 Elementary trades and related occupations</v>
      </c>
      <c r="AI106" s="18">
        <f t="shared" si="225"/>
        <v>1.5425559700384728</v>
      </c>
      <c r="AJ106" s="18">
        <f t="shared" si="225"/>
        <v>4.3710682618159025</v>
      </c>
      <c r="AK106" s="18">
        <f t="shared" si="225"/>
        <v>18.147358925254142</v>
      </c>
      <c r="AL106" s="18">
        <f t="shared" si="225"/>
        <v>4.7692793501467712</v>
      </c>
      <c r="AM106" s="18">
        <f t="shared" si="226"/>
        <v>8.7526846090080426</v>
      </c>
      <c r="AO106" s="18">
        <f t="shared" si="227"/>
        <v>9.0512489113994334</v>
      </c>
      <c r="AP106" s="18">
        <f t="shared" si="228"/>
        <v>7.4592037391443267</v>
      </c>
      <c r="AQ106" s="18">
        <f t="shared" si="229"/>
        <v>12.184429853937839</v>
      </c>
      <c r="AS106" t="str">
        <f t="shared" si="258"/>
        <v>91 Elementary trades and related occupations</v>
      </c>
      <c r="AT106" s="18">
        <f t="shared" si="230"/>
        <v>-0.41983210414001659</v>
      </c>
      <c r="AU106" s="18">
        <f t="shared" si="230"/>
        <v>17.768539251696168</v>
      </c>
      <c r="AV106" s="18">
        <f t="shared" si="230"/>
        <v>16.635771272075385</v>
      </c>
      <c r="AW106" s="18">
        <f t="shared" si="230"/>
        <v>3.8729706423102694</v>
      </c>
      <c r="AX106" s="18">
        <f t="shared" si="231"/>
        <v>8.5521306882110579</v>
      </c>
      <c r="AZ106" s="18">
        <f t="shared" si="232"/>
        <v>7.9639975278182673</v>
      </c>
      <c r="BA106" s="18">
        <f t="shared" si="233"/>
        <v>6.3154610893849217</v>
      </c>
      <c r="BB106" s="18">
        <f t="shared" si="234"/>
        <v>10.808322385904457</v>
      </c>
      <c r="BD106" t="str">
        <f t="shared" si="259"/>
        <v>91 Elementary trades and related occupations</v>
      </c>
      <c r="BE106" s="18">
        <f t="shared" si="235"/>
        <v>-0.57804341631605416</v>
      </c>
      <c r="BF106" s="18">
        <f t="shared" si="235"/>
        <v>-10.362789784463466</v>
      </c>
      <c r="BG106" s="18">
        <f t="shared" si="235"/>
        <v>13.314964356762315</v>
      </c>
      <c r="BH106" s="18">
        <f t="shared" si="235"/>
        <v>2.7592342920353508</v>
      </c>
      <c r="BI106" s="18">
        <f t="shared" si="236"/>
        <v>5.0469212964256993</v>
      </c>
      <c r="BK106" s="18">
        <f t="shared" si="237"/>
        <v>6.1637690340999196</v>
      </c>
      <c r="BL106" s="18">
        <f t="shared" si="238"/>
        <v>4.3324450029480488</v>
      </c>
      <c r="BM106" s="18">
        <f t="shared" si="239"/>
        <v>8.376071630996563</v>
      </c>
      <c r="BO106" t="str">
        <f t="shared" si="260"/>
        <v>91 Elementary trades and related occupations</v>
      </c>
      <c r="BP106" s="18">
        <f t="shared" si="240"/>
        <v>-2.9975512209926003</v>
      </c>
      <c r="BQ106" s="18">
        <f t="shared" si="240"/>
        <v>-11.081958353482246</v>
      </c>
      <c r="BR106" s="18">
        <f t="shared" si="240"/>
        <v>10.154742626328893</v>
      </c>
      <c r="BS106" s="18">
        <f t="shared" si="240"/>
        <v>9.0419873696845343E-3</v>
      </c>
      <c r="BT106" s="18">
        <f t="shared" si="241"/>
        <v>2.3204425890879232</v>
      </c>
      <c r="BV106" s="18">
        <f t="shared" si="242"/>
        <v>3.2826196383861195</v>
      </c>
      <c r="BW106" s="18">
        <f t="shared" si="243"/>
        <v>3.5004924851811836</v>
      </c>
      <c r="BX106" s="18">
        <f t="shared" si="244"/>
        <v>5.7061235360029716</v>
      </c>
      <c r="BZ106" t="str">
        <f t="shared" si="261"/>
        <v>91 Elementary trades and related occupations</v>
      </c>
      <c r="CA106" s="18">
        <f t="shared" si="245"/>
        <v>-3.9655231151141113</v>
      </c>
      <c r="CB106" s="18">
        <f t="shared" si="245"/>
        <v>-6.1752523708529239</v>
      </c>
      <c r="CC106" s="18">
        <f t="shared" si="245"/>
        <v>9.1527113369130664</v>
      </c>
      <c r="CD106" s="18">
        <f t="shared" si="245"/>
        <v>-1.100071148751447</v>
      </c>
      <c r="CE106" s="18">
        <f t="shared" si="246"/>
        <v>1.6607044487881417</v>
      </c>
      <c r="CG106" s="18">
        <f t="shared" si="247"/>
        <v>2.2057890547071191</v>
      </c>
      <c r="CH106" s="18">
        <f t="shared" si="248"/>
        <v>3.3036402726080993</v>
      </c>
      <c r="CI106" s="18">
        <f t="shared" si="249"/>
        <v>4.7832536638354961</v>
      </c>
      <c r="CK106" t="str">
        <f t="shared" si="262"/>
        <v>91 Elementary trades and related occupations</v>
      </c>
      <c r="CL106" s="18">
        <f t="shared" si="250"/>
        <v>-2.2055705924423186</v>
      </c>
      <c r="CM106" s="18">
        <f t="shared" si="250"/>
        <v>-15.088236107913422</v>
      </c>
      <c r="CN106" s="18">
        <f t="shared" si="250"/>
        <v>9.587238358460981</v>
      </c>
      <c r="CO106" s="18">
        <f t="shared" si="250"/>
        <v>-2.8534953462141632</v>
      </c>
      <c r="CP106" s="18">
        <f t="shared" si="251"/>
        <v>2.9356056891072235E-2</v>
      </c>
      <c r="CR106" s="18">
        <f t="shared" si="252"/>
        <v>1.1280066897041419</v>
      </c>
      <c r="CS106" s="18">
        <f t="shared" si="253"/>
        <v>2.5992181705477124</v>
      </c>
      <c r="CT106" s="18">
        <f t="shared" si="254"/>
        <v>3.4061555437864932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4.0745308875761443</v>
      </c>
      <c r="C107" s="18">
        <f t="shared" si="210"/>
        <v>-14.738620574041118</v>
      </c>
      <c r="D107" s="18">
        <f t="shared" si="210"/>
        <v>3.1273679030437762</v>
      </c>
      <c r="E107" s="18">
        <f t="shared" si="210"/>
        <v>3.5875934626201644</v>
      </c>
      <c r="F107" s="18">
        <f t="shared" si="211"/>
        <v>2.1924276415304034</v>
      </c>
      <c r="H107" s="18">
        <f t="shared" si="212"/>
        <v>3.4339571892805232</v>
      </c>
      <c r="I107" s="18">
        <f t="shared" si="213"/>
        <v>3.4625557109533078</v>
      </c>
      <c r="J107" s="18">
        <f t="shared" si="214"/>
        <v>5.7880171227279842</v>
      </c>
      <c r="L107" t="str">
        <f t="shared" ref="L107" si="263">A107</f>
        <v>92 Elementary administration and service occupations</v>
      </c>
      <c r="M107" s="18">
        <f t="shared" si="215"/>
        <v>6.2978264187122379</v>
      </c>
      <c r="N107" s="18">
        <f t="shared" si="215"/>
        <v>-14.063646065221247</v>
      </c>
      <c r="O107" s="18">
        <f t="shared" si="215"/>
        <v>3.954419062347192</v>
      </c>
      <c r="P107" s="18">
        <f t="shared" si="215"/>
        <v>3.7439218176308131</v>
      </c>
      <c r="Q107" s="18">
        <f t="shared" si="216"/>
        <v>2.594987965645501</v>
      </c>
      <c r="S107" s="18">
        <f t="shared" si="217"/>
        <v>3.8140401636696852</v>
      </c>
      <c r="T107" s="18">
        <f t="shared" si="218"/>
        <v>3.5863415874845206</v>
      </c>
      <c r="U107" s="18">
        <f t="shared" si="219"/>
        <v>6.1550294573013975</v>
      </c>
      <c r="W107" t="str">
        <f t="shared" ref="W107" si="264">A107</f>
        <v>92 Elementary administration and service occupations</v>
      </c>
      <c r="X107" s="18">
        <f t="shared" si="220"/>
        <v>2.3737453675077846</v>
      </c>
      <c r="Y107" s="18">
        <f t="shared" si="220"/>
        <v>2.7882254551220953</v>
      </c>
      <c r="Z107" s="18">
        <f t="shared" si="220"/>
        <v>1.351094288750776</v>
      </c>
      <c r="AA107" s="18">
        <f t="shared" si="220"/>
        <v>2.6388501231864092</v>
      </c>
      <c r="AB107" s="18">
        <f t="shared" si="221"/>
        <v>2.2439713356599666</v>
      </c>
      <c r="AD107" s="18">
        <f t="shared" si="222"/>
        <v>2.2077903600310256</v>
      </c>
      <c r="AE107" s="18">
        <f t="shared" si="223"/>
        <v>3.6626545220152185</v>
      </c>
      <c r="AF107" s="18">
        <f t="shared" si="224"/>
        <v>5.0801706374238531</v>
      </c>
      <c r="AH107" t="str">
        <f t="shared" ref="AH107" si="265">L107</f>
        <v>92 Elementary administration and service occupations</v>
      </c>
      <c r="AI107" s="18">
        <f t="shared" si="225"/>
        <v>1.5086091513770272</v>
      </c>
      <c r="AJ107" s="18">
        <f t="shared" si="225"/>
        <v>3.9032102777289523</v>
      </c>
      <c r="AK107" s="18">
        <f t="shared" si="225"/>
        <v>0.53012360944655335</v>
      </c>
      <c r="AL107" s="18">
        <f t="shared" si="225"/>
        <v>2.5633062522248062</v>
      </c>
      <c r="AM107" s="18">
        <f t="shared" si="226"/>
        <v>2.0062743521343629</v>
      </c>
      <c r="AO107" s="18">
        <f t="shared" si="227"/>
        <v>1.8810503699907111</v>
      </c>
      <c r="AP107" s="18">
        <f t="shared" si="228"/>
        <v>3.3963852953559748</v>
      </c>
      <c r="AQ107" s="18">
        <f t="shared" si="229"/>
        <v>4.6341435129659159</v>
      </c>
      <c r="AS107" t="str">
        <f t="shared" ref="AS107" si="266">W107</f>
        <v>92 Elementary administration and service occupations</v>
      </c>
      <c r="AT107" s="18">
        <f t="shared" si="230"/>
        <v>1.785950137407033</v>
      </c>
      <c r="AU107" s="18">
        <f t="shared" si="230"/>
        <v>5.9802867339127319</v>
      </c>
      <c r="AV107" s="18">
        <f t="shared" si="230"/>
        <v>-0.26572490652763125</v>
      </c>
      <c r="AW107" s="18">
        <f t="shared" si="230"/>
        <v>2.3346448658120078</v>
      </c>
      <c r="AX107" s="18">
        <f t="shared" si="231"/>
        <v>1.7371654632278188</v>
      </c>
      <c r="AZ107" s="18">
        <f t="shared" si="232"/>
        <v>1.460407666579755</v>
      </c>
      <c r="BA107" s="18">
        <f t="shared" si="233"/>
        <v>3.2826512968243904</v>
      </c>
      <c r="BB107" s="18">
        <f t="shared" si="234"/>
        <v>4.2473775638230071</v>
      </c>
      <c r="BD107" t="str">
        <f t="shared" ref="BD107" si="267">AH107</f>
        <v>92 Elementary administration and service occupations</v>
      </c>
      <c r="BE107" s="18">
        <f t="shared" si="235"/>
        <v>0.55648369682066434</v>
      </c>
      <c r="BF107" s="18">
        <f t="shared" si="235"/>
        <v>-5.972435966825163</v>
      </c>
      <c r="BG107" s="18">
        <f t="shared" si="235"/>
        <v>-3.1084428293361221</v>
      </c>
      <c r="BH107" s="18">
        <f t="shared" si="235"/>
        <v>-9.2666949366382312E-2</v>
      </c>
      <c r="BI107" s="18">
        <f t="shared" si="236"/>
        <v>-1.419467968784105</v>
      </c>
      <c r="BK107" s="18">
        <f t="shared" si="237"/>
        <v>-1.1082135131049387</v>
      </c>
      <c r="BL107" s="18">
        <f t="shared" si="238"/>
        <v>2.2479947612065843</v>
      </c>
      <c r="BM107" s="18">
        <f t="shared" si="239"/>
        <v>1.4545474773582923</v>
      </c>
      <c r="BO107" t="str">
        <f t="shared" ref="BO107" si="268">AS107</f>
        <v>92 Elementary administration and service occupations</v>
      </c>
      <c r="BP107" s="18">
        <f t="shared" si="240"/>
        <v>-4.4689532280539623E-2</v>
      </c>
      <c r="BQ107" s="18">
        <f t="shared" si="240"/>
        <v>-9.428015137634338</v>
      </c>
      <c r="BR107" s="18">
        <f t="shared" si="240"/>
        <v>-2.7336282010905322</v>
      </c>
      <c r="BS107" s="18">
        <f t="shared" si="240"/>
        <v>-1.372362253247561</v>
      </c>
      <c r="BT107" s="18">
        <f t="shared" si="241"/>
        <v>-2.3213584132184995</v>
      </c>
      <c r="BV107" s="18">
        <f t="shared" si="242"/>
        <v>-1.8282213133778091</v>
      </c>
      <c r="BW107" s="18">
        <f t="shared" si="243"/>
        <v>2.2712439228271819</v>
      </c>
      <c r="BX107" s="18">
        <f t="shared" si="244"/>
        <v>0.98736607452569736</v>
      </c>
      <c r="BZ107" t="str">
        <f t="shared" ref="BZ107" si="269">BD107</f>
        <v>92 Elementary administration and service occupations</v>
      </c>
      <c r="CA107" s="18">
        <f t="shared" si="245"/>
        <v>-5.1061513400164298</v>
      </c>
      <c r="CB107" s="18">
        <f t="shared" si="245"/>
        <v>-4.4060496716407993</v>
      </c>
      <c r="CC107" s="18">
        <f t="shared" si="245"/>
        <v>-3.2682132483366377</v>
      </c>
      <c r="CD107" s="18">
        <f t="shared" si="245"/>
        <v>-4.6055187768119126</v>
      </c>
      <c r="CE107" s="18">
        <f t="shared" si="246"/>
        <v>-4.177100016734892</v>
      </c>
      <c r="CG107" s="18">
        <f t="shared" si="247"/>
        <v>-4.1618172244006217</v>
      </c>
      <c r="CH107" s="18">
        <f t="shared" si="248"/>
        <v>1.7511398695181812</v>
      </c>
      <c r="CI107" s="18">
        <f t="shared" si="249"/>
        <v>-1.2664231327221942</v>
      </c>
      <c r="CK107" t="str">
        <f t="shared" ref="CK107" si="270">BO107</f>
        <v>92 Elementary administration and service occupations</v>
      </c>
      <c r="CL107" s="18">
        <f t="shared" si="250"/>
        <v>-7.049069257748009</v>
      </c>
      <c r="CM107" s="18">
        <f t="shared" si="250"/>
        <v>-25.48026956054801</v>
      </c>
      <c r="CN107" s="18">
        <f t="shared" si="250"/>
        <v>-7.8413899297872351</v>
      </c>
      <c r="CO107" s="18">
        <f t="shared" si="250"/>
        <v>-5.0143444271401494</v>
      </c>
      <c r="CP107" s="18">
        <f t="shared" si="251"/>
        <v>-7.3232717005638488</v>
      </c>
      <c r="CR107" s="18">
        <f t="shared" si="252"/>
        <v>-5.9661996467401774</v>
      </c>
      <c r="CS107" s="18">
        <f t="shared" si="253"/>
        <v>1.0552315817602631</v>
      </c>
      <c r="CT107" s="18">
        <f t="shared" si="254"/>
        <v>-3.7011561556861139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8.2200676601219325</v>
      </c>
      <c r="C109" s="26">
        <f>IF(AND(D$6-C$6 &lt;&gt; 0,C35&lt;&gt;0,D35&lt;&gt;0),(EXP(LN(D35/C35)/(D$6-C$6))-1)*100,0)</f>
        <v>-5.3075747742104102</v>
      </c>
      <c r="D109" s="26">
        <f>IF(AND(E$6-D$6 &lt;&gt; 0,D35&lt;&gt;0,E35&lt;&gt;0),(EXP(LN(E35/D35)/(E$6-D$6))-1)*100,0)</f>
        <v>3.9322999189057795</v>
      </c>
      <c r="E109" s="26">
        <f>IF(AND(F$6-E$6 &lt;&gt; 0,E35&lt;&gt;0,F35&lt;&gt;0),(EXP(LN(F35/E35)/(F$6-E$6))-1)*100,0)</f>
        <v>2.6361800760984933</v>
      </c>
      <c r="F109" s="26">
        <f>IF(AND(F$6-C$6 &lt;&gt; 0,C35&lt;&gt;0,F35&lt;&gt;0),(EXP(LN(F35/C35)/(F$6-C$6))-1)*100,0)</f>
        <v>2.5219942848937693</v>
      </c>
      <c r="H109" s="26">
        <f t="shared" ref="H109" si="271">IF($F$6-$D$6 &lt;&gt; 0,(EXP(LN(1+(H72/100))/($F$6-$D$6))-1)*100,0)</f>
        <v>3.0664140338805268</v>
      </c>
      <c r="I109" s="26">
        <f t="shared" ref="I109" si="272">IF(D35&gt;0,((1+(I35/D35))^(1/($F$6-$D$6))-1)*100,0)</f>
        <v>3.1264566658537385</v>
      </c>
      <c r="J109" s="26">
        <f t="shared" ref="J109" si="273">IF($F$6-$D$6 &lt;&gt; 0,(EXP(LN(1+(J72/100))/($F$6-$D$6))-1)*100,0)</f>
        <v>5.2681680505640704</v>
      </c>
      <c r="L109" s="24" t="str">
        <f>L35</f>
        <v>All occupations</v>
      </c>
      <c r="M109" s="26">
        <f>IF(AND(N$6-M$6 &lt;&gt; 0,M35&lt;&gt;0,N35&lt;&gt;0),(EXP(LN(N35/M35)/(N$6-M$6))-1)*100,0)</f>
        <v>9.1216876256639203</v>
      </c>
      <c r="N109" s="26">
        <f>IF(AND(O$6-N$6 &lt;&gt; 0,N35&lt;&gt;0,O35&lt;&gt;0),(EXP(LN(O35/N35)/(O$6-N$6))-1)*100,0)</f>
        <v>-6.6742414501980818</v>
      </c>
      <c r="O109" s="26">
        <f>IF(AND(P$6-O$6 &lt;&gt; 0,O35&lt;&gt;0,P35&lt;&gt;0),(EXP(LN(P35/O35)/(P$6-O$6))-1)*100,0)</f>
        <v>3.907996690734028</v>
      </c>
      <c r="P109" s="26">
        <f>IF(AND(Q$6-P$6 &lt;&gt; 0,P35&lt;&gt;0,Q35&lt;&gt;0),(EXP(LN(Q35/P35)/(Q$6-P$6))-1)*100,0)</f>
        <v>2.7414174044531725</v>
      </c>
      <c r="Q109" s="26">
        <f>IF(AND(Q$6-N$6 &lt;&gt; 0,N35&lt;&gt;0,Q35&lt;&gt;0),(EXP(LN(Q35/N35)/(Q$6-N$6))-1)*100,0)</f>
        <v>2.4870210376753299</v>
      </c>
      <c r="S109" s="26">
        <f t="shared" ref="S109" si="274">IF($F$6-$D$6 &lt;&gt; 0,(EXP(LN(1+(S72/100))/($F$6-$D$6))-1)*100,0)</f>
        <v>3.1288146091432711</v>
      </c>
      <c r="T109" s="26">
        <f t="shared" ref="T109" si="275">IF(O35&gt;0,((1+(T35/O35))^(1/($F$6-$D$6))-1)*100,0)</f>
        <v>3.2333916049843703</v>
      </c>
      <c r="U109" s="26">
        <f t="shared" ref="U109" si="276">IF($F$6-$D$6 &lt;&gt; 0,(EXP(LN(1+(U72/100))/($F$6-$D$6))-1)*100,0)</f>
        <v>5.3944935718159615</v>
      </c>
      <c r="W109" s="24" t="str">
        <f>W35</f>
        <v>All occupations</v>
      </c>
      <c r="X109" s="26">
        <f>IF(AND(Y$6-X$6 &lt;&gt; 0,X35&lt;&gt;0,Y35&lt;&gt;0),(EXP(LN(Y35/X35)/(Y$6-X$6))-1)*100,0)</f>
        <v>1.9520930592330288</v>
      </c>
      <c r="Y109" s="26">
        <f>IF(AND(Z$6-Y$6 &lt;&gt; 0,Y35&lt;&gt;0,Z35&lt;&gt;0),(EXP(LN(Z35/Y35)/(Z$6-Y$6))-1)*100,0)</f>
        <v>10.729469257017744</v>
      </c>
      <c r="Z109" s="26">
        <f>IF(AND(AA$6-Z$6 &lt;&gt; 0,Z35&lt;&gt;0,AA35&lt;&gt;0),(EXP(LN(AA35/Z35)/(AA$6-Z$6))-1)*100,0)</f>
        <v>1.8037570492329236</v>
      </c>
      <c r="AA109" s="26">
        <f>IF(AND(AB$6-AA$6 &lt;&gt; 0,AA35&lt;&gt;0,AB35&lt;&gt;0),(EXP(LN(AB35/AA35)/(AB$6-AA$6))-1)*100,0)</f>
        <v>1.9103148048530638</v>
      </c>
      <c r="AB109" s="26">
        <f>IF(AND(AB$6-Y$6 &lt;&gt; 0,Y35&lt;&gt;0,AB35&lt;&gt;0),(EXP(LN(AB35/Y35)/(AB$6-Y$6))-1)*100,0)</f>
        <v>2.4068434786043591</v>
      </c>
      <c r="AD109" s="26">
        <f t="shared" ref="AD109" si="277">IF($F$6-$D$6 &lt;&gt; 0,(EXP(LN(1+(AD72/100))/($F$6-$D$6))-1)*100,0)</f>
        <v>1.87478316610179</v>
      </c>
      <c r="AE109" s="26">
        <f t="shared" ref="AE109" si="278">IF(Z35&gt;0,((1+(AE35/Z35))^(1/($F$6-$D$6))-1)*100,0)</f>
        <v>3.348167176267447</v>
      </c>
      <c r="AF109" s="26">
        <f t="shared" ref="AF109" si="279">IF($F$6-$D$6 &lt;&gt; 0,(EXP(LN(1+(AF72/100))/($F$6-$D$6))-1)*100,0)</f>
        <v>4.5890090642170644</v>
      </c>
      <c r="AH109" s="24" t="str">
        <f>AH35</f>
        <v>All occupations</v>
      </c>
      <c r="AI109" s="26">
        <f>IF(AND(AJ$6-AI$6 &lt;&gt; 0,AI35&lt;&gt;0,AJ35&lt;&gt;0),(EXP(LN(AJ35/AI35)/(AJ$6-AI$6))-1)*100,0)</f>
        <v>-0.48815750267510172</v>
      </c>
      <c r="AJ109" s="26">
        <f>IF(AND(AK$6-AJ$6 &lt;&gt; 0,AJ35&lt;&gt;0,AK35&lt;&gt;0),(EXP(LN(AK35/AJ35)/(AK$6-AJ$6))-1)*100,0)</f>
        <v>5.0890415261103827</v>
      </c>
      <c r="AK109" s="26">
        <f>IF(AND(AL$6-AK$6 &lt;&gt; 0,AK35&lt;&gt;0,AL35&lt;&gt;0),(EXP(LN(AL35/AK35)/(AL$6-AK$6))-1)*100,0)</f>
        <v>0.38893804075379457</v>
      </c>
      <c r="AL109" s="26">
        <f>IF(AND(AM$6-AL$6 &lt;&gt; 0,AL35&lt;&gt;0,AM35&lt;&gt;0),(EXP(LN(AM35/AL35)/(AM$6-AL$6))-1)*100,0)</f>
        <v>1.3400613203931488</v>
      </c>
      <c r="AM109" s="26">
        <f>IF(AND(AM$6-AJ$6 &lt;&gt; 0,AJ35&lt;&gt;0,AM35&lt;&gt;0),(EXP(LN(AM35/AJ35)/(AM$6-AJ$6))-1)*100,0)</f>
        <v>1.2715360927866293</v>
      </c>
      <c r="AO109" s="26">
        <f t="shared" ref="AO109" si="280">IF($F$6-$D$6 &lt;&gt; 0,(EXP(LN(1+(AO72/100))/($F$6-$D$6))-1)*100,0)</f>
        <v>1.0220231638705668</v>
      </c>
      <c r="AP109" s="26">
        <f t="shared" ref="AP109" si="281">IF(AK35&gt;0,((1+(AP35/AK35))^(1/($F$6-$D$6))-1)*100,0)</f>
        <v>3.075774228625705</v>
      </c>
      <c r="AQ109" s="26">
        <f t="shared" ref="AQ109" si="282">IF($F$6-$D$6 &lt;&gt; 0,(EXP(LN(1+(AQ72/100))/($F$6-$D$6))-1)*100,0)</f>
        <v>3.7616713259133627</v>
      </c>
      <c r="AS109" s="24" t="str">
        <f>AS35</f>
        <v>All occupations</v>
      </c>
      <c r="AT109" s="26">
        <f>IF(AND(AU$6-AT$6 &lt;&gt; 0,AT35&lt;&gt;0,AU35&lt;&gt;0),(EXP(LN(AU35/AT35)/(AU$6-AT$6))-1)*100,0)</f>
        <v>0.51799735109161471</v>
      </c>
      <c r="AU109" s="26">
        <f>IF(AND(AV$6-AU$6 &lt;&gt; 0,AU35&lt;&gt;0,AV35&lt;&gt;0),(EXP(LN(AV35/AU35)/(AV$6-AU$6))-1)*100,0)</f>
        <v>12.26542901632428</v>
      </c>
      <c r="AV109" s="26">
        <f>IF(AND(AW$6-AV$6 &lt;&gt; 0,AV35&lt;&gt;0,AW35&lt;&gt;0),(EXP(LN(AW35/AV35)/(AW$6-AV$6))-1)*100,0)</f>
        <v>0.98122204863548834</v>
      </c>
      <c r="AW109" s="26">
        <f>IF(AND(AX$6-AW$6 &lt;&gt; 0,AW35&lt;&gt;0,AX35&lt;&gt;0),(EXP(LN(AX35/AW35)/(AX$6-AW$6))-1)*100,0)</f>
        <v>1.7042555058201181</v>
      </c>
      <c r="AX109" s="26">
        <f>IF(AND(AX$6-AU$6 &lt;&gt; 0,AU35&lt;&gt;0,AX35&lt;&gt;0),(EXP(LN(AX35/AU35)/(AX$6-AU$6))-1)*100,0)</f>
        <v>2.106296713130873</v>
      </c>
      <c r="AZ109" s="26">
        <f t="shared" ref="AZ109" si="283">IF($F$6-$D$6 &lt;&gt; 0,(EXP(LN(1+(AZ72/100))/($F$6-$D$6))-1)*100,0)</f>
        <v>1.4626709567381324</v>
      </c>
      <c r="BA109" s="26">
        <f t="shared" ref="BA109" si="284">IF(AV35&gt;0,((1+(BA35/AV35))^(1/($F$6-$D$6))-1)*100,0)</f>
        <v>3.0679277480917033</v>
      </c>
      <c r="BB109" s="26">
        <f t="shared" ref="BB109" si="285">IF($F$6-$D$6 &lt;&gt; 0,(EXP(LN(1+(BB72/100))/($F$6-$D$6))-1)*100,0)</f>
        <v>4.0608090036488464</v>
      </c>
      <c r="BD109" s="24" t="str">
        <f>BD35</f>
        <v>All occupations</v>
      </c>
      <c r="BE109" s="26">
        <f>IF(AND(BF$6-BE$6 &lt;&gt; 0,BE35&lt;&gt;0,BF35&lt;&gt;0),(EXP(LN(BF35/BE35)/(BF$6-BE$6))-1)*100,0)</f>
        <v>2.7652804259304942</v>
      </c>
      <c r="BF109" s="26">
        <f>IF(AND(BG$6-BF$6 &lt;&gt; 0,BF35&lt;&gt;0,BG35&lt;&gt;0),(EXP(LN(BG35/BF35)/(BG$6-BF$6))-1)*100,0)</f>
        <v>-1.9482679435506411</v>
      </c>
      <c r="BG109" s="26">
        <f>IF(AND(BH$6-BG$6 &lt;&gt; 0,BG35&lt;&gt;0,BH35&lt;&gt;0),(EXP(LN(BH35/BG35)/(BH$6-BG$6))-1)*100,0)</f>
        <v>0.28158224880754368</v>
      </c>
      <c r="BH109" s="26">
        <f>IF(AND(BI$6-BH$6 &lt;&gt; 0,BH35&lt;&gt;0,BI35&lt;&gt;0),(EXP(LN(BI35/BH35)/(BI$6-BH$6))-1)*100,0)</f>
        <v>0.43019025788519905</v>
      </c>
      <c r="BI109" s="26">
        <f>IF(AND(BI$6-BF$6 &lt;&gt; 0,BF35&lt;&gt;0,BI35&lt;&gt;0),(EXP(LN(BI35/BF35)/(BI$6-BF$6))-1)*100,0)</f>
        <v>0.23346659383629564</v>
      </c>
      <c r="BK109" s="26">
        <f t="shared" ref="BK109" si="286">IF($F$6-$D$6 &lt;&gt; 0,(EXP(LN(1+(BK72/100))/($F$6-$D$6))-1)*100,0)</f>
        <v>0.380629801706589</v>
      </c>
      <c r="BL109" s="26">
        <f t="shared" ref="BL109" si="287">IF(BG35&gt;0,((1+(BL35/BG35))^(1/($F$6-$D$6))-1)*100,0)</f>
        <v>2.5638793765792922</v>
      </c>
      <c r="BM109" s="26">
        <f t="shared" ref="BM109" si="288">IF($F$6-$D$6 &lt;&gt; 0,(EXP(LN(1+(BM72/100))/($F$6-$D$6))-1)*100,0)</f>
        <v>2.833150494024772</v>
      </c>
      <c r="BO109" s="24" t="str">
        <f>BO35</f>
        <v>All occupations</v>
      </c>
      <c r="BP109" s="26">
        <f>IF(AND(BQ$6-BP$6 &lt;&gt; 0,BP35&lt;&gt;0,BQ35&lt;&gt;0),(EXP(LN(BQ35/BP35)/(BQ$6-BP$6))-1)*100,0)</f>
        <v>0.57902306247086255</v>
      </c>
      <c r="BQ109" s="26">
        <f>IF(AND(BR$6-BQ$6 &lt;&gt; 0,BQ35&lt;&gt;0,BR35&lt;&gt;0),(EXP(LN(BR35/BQ35)/(BR$6-BQ$6))-1)*100,0)</f>
        <v>-4.7032776868318642</v>
      </c>
      <c r="BR109" s="26">
        <f>IF(AND(BS$6-BR$6 &lt;&gt; 0,BR35&lt;&gt;0,BS35&lt;&gt;0),(EXP(LN(BS35/BR35)/(BS$6-BR$6))-1)*100,0)</f>
        <v>-1.5856956413169199</v>
      </c>
      <c r="BS109" s="26">
        <f>IF(AND(BT$6-BS$6 &lt;&gt; 0,BS35&lt;&gt;0,BT35&lt;&gt;0),(EXP(LN(BT35/BS35)/(BT$6-BS$6))-1)*100,0)</f>
        <v>-1.8725923536053068</v>
      </c>
      <c r="BT109" s="26">
        <f>IF(AND(BT$6-BQ$6 &lt;&gt; 0,BQ35&lt;&gt;0,BT35&lt;&gt;0),(EXP(LN(BT35/BQ35)/(BT$6-BQ$6))-1)*100,0)</f>
        <v>-1.9625464556416006</v>
      </c>
      <c r="BV109" s="26">
        <f t="shared" ref="BV109" si="289">IF($F$6-$D$6 &lt;&gt; 0,(EXP(LN(1+(BV72/100))/($F$6-$D$6))-1)*100,0)</f>
        <v>-1.7770531655999622</v>
      </c>
      <c r="BW109" s="26">
        <f t="shared" ref="BW109" si="290">IF(BR35&gt;0,((1+(BW35/BR35))^(1/($F$6-$D$6))-1)*100,0)</f>
        <v>2.2934866401213228</v>
      </c>
      <c r="BX109" s="26">
        <f t="shared" ref="BX109" si="291">IF($F$6-$D$6 &lt;&gt; 0,(EXP(LN(1+(BX72/100))/($F$6-$D$6))-1)*100,0)</f>
        <v>1.0482616174356085</v>
      </c>
      <c r="BZ109" s="24" t="str">
        <f>BZ35</f>
        <v>All occupations</v>
      </c>
      <c r="CA109" s="26">
        <f>IF(AND(CB$6-CA$6 &lt;&gt; 0,CA35&lt;&gt;0,CB35&lt;&gt;0),(EXP(LN(CB35/CA35)/(CB$6-CA$6))-1)*100,0)</f>
        <v>-3.9434845455184497</v>
      </c>
      <c r="CB109" s="26">
        <f>IF(AND(CC$6-CB$6 &lt;&gt; 0,CB35&lt;&gt;0,CC35&lt;&gt;0),(EXP(LN(CC35/CB35)/(CC$6-CB$6))-1)*100,0)</f>
        <v>-1.3252998952584472</v>
      </c>
      <c r="CC109" s="26">
        <f>IF(AND(CD$6-CC$6 &lt;&gt; 0,CC35&lt;&gt;0,CD35&lt;&gt;0),(EXP(LN(CD35/CC35)/(CD$6-CC$6))-1)*100,0)</f>
        <v>-2.5555278041785034</v>
      </c>
      <c r="CD109" s="26">
        <f>IF(AND(CE$6-CD$6 &lt;&gt; 0,CD35&lt;&gt;0,CE35&lt;&gt;0),(EXP(LN(CE35/CD35)/(CE$6-CD$6))-1)*100,0)</f>
        <v>-4.5750877841053246</v>
      </c>
      <c r="CE109" s="26">
        <f>IF(AND(CE$6-CB$6 &lt;&gt; 0,CB35&lt;&gt;0,CE35&lt;&gt;0),(EXP(LN(CE35/CB35)/(CE$6-CB$6))-1)*100,0)</f>
        <v>-3.7472610601693601</v>
      </c>
      <c r="CG109" s="26">
        <f t="shared" ref="CG109" si="292">IF($F$6-$D$6 &lt;&gt; 0,(EXP(LN(1+(CG72/100))/($F$6-$D$6))-1)*100,0)</f>
        <v>-3.9065951389408715</v>
      </c>
      <c r="CH109" s="26">
        <f t="shared" ref="CH109" si="293">IF(CC35&gt;0,((1+(CH35/CC35))^(1/($F$6-$D$6))-1)*100,0)</f>
        <v>1.8235875043109973</v>
      </c>
      <c r="CI109" s="26">
        <f t="shared" ref="CI109" si="294">IF($F$6-$D$6 &lt;&gt; 0,(EXP(LN(1+(CI72/100))/($F$6-$D$6))-1)*100,0)</f>
        <v>-0.98952794452848991</v>
      </c>
      <c r="CK109" s="24" t="str">
        <f>CK35</f>
        <v>All occupations</v>
      </c>
      <c r="CL109" s="26">
        <f>IF(AND(CM$6-CL$6 &lt;&gt; 0,CL35&lt;&gt;0,CM35&lt;&gt;0),(EXP(LN(CM35/CL35)/(CM$6-CL$6))-1)*100,0)</f>
        <v>-2.0066882037880429</v>
      </c>
      <c r="CM109" s="26">
        <f>IF(AND(CN$6-CM$6 &lt;&gt; 0,CM35&lt;&gt;0,CN35&lt;&gt;0),(EXP(LN(CN35/CM35)/(CN$6-CM$6))-1)*100,0)</f>
        <v>-16.201593368965728</v>
      </c>
      <c r="CN109" s="26">
        <f>IF(AND(CO$6-CN$6 &lt;&gt; 0,CN35&lt;&gt;0,CO35&lt;&gt;0),(EXP(LN(CO35/CN35)/(CO$6-CN$6))-1)*100,0)</f>
        <v>-1.169606374362353</v>
      </c>
      <c r="CO109" s="26">
        <f>IF(AND(CP$6-CO$6 &lt;&gt; 0,CO35&lt;&gt;0,CP35&lt;&gt;0),(EXP(LN(CP35/CO35)/(CP$6-CO$6))-1)*100,0)</f>
        <v>-3.2160901013639998</v>
      </c>
      <c r="CP109" s="26">
        <f>IF(AND(CP$6-CM$6 &lt;&gt; 0,CM35&lt;&gt;0,CP35&lt;&gt;0),(EXP(LN(CP35/CM35)/(CP$6-CM$6))-1)*100,0)</f>
        <v>-3.4543966562128769</v>
      </c>
      <c r="CR109" s="26">
        <f t="shared" ref="CR109" si="295">IF($F$6-$D$6 &lt;&gt; 0,(EXP(LN(1+(CR72/100))/($F$6-$D$6))-1)*100,0)</f>
        <v>-2.5386812334405873</v>
      </c>
      <c r="CS109" s="26">
        <f t="shared" ref="CS109" si="296">IF(CN35&gt;0,((1+(CS35/CN35))^(1/($F$6-$D$6))-1)*100,0)</f>
        <v>1.6892569013174041</v>
      </c>
      <c r="CT109" s="26">
        <f t="shared" ref="CT109" si="297">IF($F$6-$D$6 &lt;&gt; 0,(EXP(LN(1+(CT72/100))/($F$6-$D$6))-1)*100,0)</f>
        <v>-0.23295182249262192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Derbyshire and Nottinghamshire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Derbyshire and Nottinghamshire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Derbyshire and Nottinghamshire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Derbyshire and Nottinghamshire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Derbyshire and Nottinghamshire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Derbyshire and Nottinghamshire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Derbyshire and Nottinghamshire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Derbyshire and Nottinghamshire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Derbyshire and Nottinghamshire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0.30214161879804691</v>
      </c>
      <c r="C119" s="27">
        <f t="shared" si="299"/>
        <v>1.4003476122592673E-4</v>
      </c>
      <c r="D119" s="27">
        <f t="shared" si="299"/>
        <v>8.8897597267270978E-2</v>
      </c>
      <c r="E119" s="27">
        <f t="shared" si="299"/>
        <v>0.35793840715479219</v>
      </c>
      <c r="F119" s="27">
        <f t="shared" ref="F119:F144" si="300">F8-D8</f>
        <v>0.44683600442206317</v>
      </c>
      <c r="L119" t="str">
        <f>A119</f>
        <v>11 Corporate managers and directors</v>
      </c>
      <c r="M119" s="27">
        <f t="shared" ref="M119:P144" si="301">N8-M8</f>
        <v>3.0284848203208421</v>
      </c>
      <c r="N119" s="27">
        <f t="shared" si="301"/>
        <v>-0.66471267854775995</v>
      </c>
      <c r="O119" s="27">
        <f t="shared" si="301"/>
        <v>0.55233273623277057</v>
      </c>
      <c r="P119" s="27">
        <f t="shared" si="301"/>
        <v>2.7341919007064828</v>
      </c>
      <c r="Q119" s="27">
        <f t="shared" ref="Q119:Q144" si="302">Q8-O8</f>
        <v>3.2865246369392533</v>
      </c>
      <c r="W119" t="str">
        <f>A119</f>
        <v>11 Corporate managers and directors</v>
      </c>
      <c r="X119" s="27">
        <f t="shared" ref="X119:AA144" si="303">Y8-X8</f>
        <v>2.7316259895226338</v>
      </c>
      <c r="Y119" s="27">
        <f t="shared" si="303"/>
        <v>2.6069944784887227</v>
      </c>
      <c r="Z119" s="27">
        <f t="shared" si="303"/>
        <v>-1.2590666399745523</v>
      </c>
      <c r="AA119" s="27">
        <f t="shared" si="303"/>
        <v>4.2069343868699178</v>
      </c>
      <c r="AB119" s="27">
        <f t="shared" ref="AB119:AB144" si="304">AB8-Z8</f>
        <v>2.9478677468953656</v>
      </c>
      <c r="AH119" t="str">
        <f>L119</f>
        <v>11 Corporate managers and directors</v>
      </c>
      <c r="AI119" s="27">
        <f t="shared" ref="AI119:AL144" si="305">AJ8-AI8</f>
        <v>0.35036582089414825</v>
      </c>
      <c r="AJ119" s="27">
        <f t="shared" si="305"/>
        <v>0.39026751865290521</v>
      </c>
      <c r="AK119" s="27">
        <f t="shared" si="305"/>
        <v>-0.41635986355515664</v>
      </c>
      <c r="AL119" s="27">
        <f t="shared" si="305"/>
        <v>0.45626744915553408</v>
      </c>
      <c r="AM119" s="27">
        <f t="shared" ref="AM119:AM144" si="306">AM8-AK8</f>
        <v>3.9907585600377438E-2</v>
      </c>
      <c r="AS119" t="str">
        <f>W119</f>
        <v>11 Corporate managers and directors</v>
      </c>
      <c r="AT119" s="27">
        <f t="shared" ref="AT119:AW144" si="307">AU8-AT8</f>
        <v>0.27334237152749719</v>
      </c>
      <c r="AU119" s="27">
        <f t="shared" si="307"/>
        <v>1.0283243542848073</v>
      </c>
      <c r="AV119" s="27">
        <f t="shared" si="307"/>
        <v>-0.85190776798065837</v>
      </c>
      <c r="AW119" s="27">
        <f t="shared" si="307"/>
        <v>0.82438827583275387</v>
      </c>
      <c r="AX119" s="27">
        <f t="shared" ref="AX119:AX144" si="308">AX8-AV8</f>
        <v>-2.7519492147904501E-2</v>
      </c>
      <c r="BD119" t="str">
        <f>AH119</f>
        <v>11 Corporate managers and directors</v>
      </c>
      <c r="BE119" s="27">
        <f t="shared" ref="BE119:BH144" si="309">BF8-BE8</f>
        <v>3.7250378304518375</v>
      </c>
      <c r="BF119" s="27">
        <f t="shared" si="309"/>
        <v>-4.1675376175156487E-2</v>
      </c>
      <c r="BG119" s="27">
        <f t="shared" si="309"/>
        <v>-2.2133765427319378</v>
      </c>
      <c r="BH119" s="27">
        <f t="shared" si="309"/>
        <v>1.2290366973752924</v>
      </c>
      <c r="BI119" s="27">
        <f t="shared" ref="BI119:BI144" si="310">BI8-BG8</f>
        <v>-0.98433984535664543</v>
      </c>
      <c r="BO119" t="str">
        <f>AS119</f>
        <v>11 Corporate managers and directors</v>
      </c>
      <c r="BP119" s="27">
        <f t="shared" ref="BP119:BS144" si="311">BQ8-BP8</f>
        <v>1.8180572407903348</v>
      </c>
      <c r="BQ119" s="27">
        <f t="shared" si="311"/>
        <v>-0.27757622005947624</v>
      </c>
      <c r="BR119" s="27">
        <f t="shared" si="311"/>
        <v>-2.8047239116472618</v>
      </c>
      <c r="BS119" s="27">
        <f t="shared" si="311"/>
        <v>-2.0349404918896683</v>
      </c>
      <c r="BT119" s="27">
        <f t="shared" ref="BT119:BT144" si="312">BT8-BR8</f>
        <v>-4.8396644035369301</v>
      </c>
      <c r="BZ119" t="str">
        <f>BD119</f>
        <v>11 Corporate managers and directors</v>
      </c>
      <c r="CA119" s="68">
        <f t="shared" ref="CA119:CD144" si="313">CB8-CA8</f>
        <v>0.51263310875116019</v>
      </c>
      <c r="CB119" s="68">
        <f t="shared" si="313"/>
        <v>0.4341645666794296</v>
      </c>
      <c r="CC119" s="68">
        <f t="shared" si="313"/>
        <v>-1.702108764526451</v>
      </c>
      <c r="CD119" s="68">
        <f t="shared" si="313"/>
        <v>-1.8927540351580916</v>
      </c>
      <c r="CE119" s="68">
        <f t="shared" ref="CE119:CE144" si="314">CE8-CC8</f>
        <v>-3.5948627996845426</v>
      </c>
      <c r="CK119" t="str">
        <f>BO119</f>
        <v>11 Corporate managers and directors</v>
      </c>
      <c r="CL119" s="68">
        <f t="shared" ref="CL119:CO144" si="315">CM8-CL8</f>
        <v>0.37509594018968873</v>
      </c>
      <c r="CM119" s="68">
        <f t="shared" si="315"/>
        <v>-0.25275575470123868</v>
      </c>
      <c r="CN119" s="68">
        <f t="shared" si="315"/>
        <v>-1.738310827426548E-2</v>
      </c>
      <c r="CO119" s="68">
        <f t="shared" si="315"/>
        <v>-0.11763341095113411</v>
      </c>
      <c r="CP119" s="68">
        <f t="shared" ref="CP119:CP144" si="316">CP8-CN8</f>
        <v>-0.13501651922539959</v>
      </c>
    </row>
    <row r="120" spans="1:94" x14ac:dyDescent="0.2">
      <c r="A120" t="str">
        <f t="shared" si="298"/>
        <v>12 Other managers and proprietors</v>
      </c>
      <c r="B120" s="27">
        <f t="shared" si="299"/>
        <v>0.12255762060001718</v>
      </c>
      <c r="C120" s="27">
        <f t="shared" si="299"/>
        <v>-5.1361102302679651E-2</v>
      </c>
      <c r="D120" s="27">
        <f t="shared" si="299"/>
        <v>9.2705464964707829E-2</v>
      </c>
      <c r="E120" s="27">
        <f t="shared" si="299"/>
        <v>0.1887513023572539</v>
      </c>
      <c r="F120" s="27">
        <f t="shared" si="300"/>
        <v>0.28145676732196173</v>
      </c>
      <c r="L120" t="str">
        <f t="shared" ref="L120:L143" si="317">A120</f>
        <v>12 Other managers and proprietors</v>
      </c>
      <c r="M120" s="27">
        <f t="shared" si="301"/>
        <v>1.0016475418459176</v>
      </c>
      <c r="N120" s="27">
        <f t="shared" si="301"/>
        <v>-0.2742133182315758</v>
      </c>
      <c r="O120" s="27">
        <f t="shared" si="301"/>
        <v>0.68106790064949907</v>
      </c>
      <c r="P120" s="27">
        <f t="shared" si="301"/>
        <v>1.6297294511518574</v>
      </c>
      <c r="Q120" s="27">
        <f t="shared" si="302"/>
        <v>2.3107973518013565</v>
      </c>
      <c r="W120" t="str">
        <f t="shared" ref="W120:W143" si="318">A120</f>
        <v>12 Other managers and proprietors</v>
      </c>
      <c r="X120" s="27">
        <f t="shared" si="303"/>
        <v>0.45875095243172836</v>
      </c>
      <c r="Y120" s="27">
        <f t="shared" si="303"/>
        <v>0.85868061347719493</v>
      </c>
      <c r="Z120" s="27">
        <f t="shared" si="303"/>
        <v>0.69480601414524124</v>
      </c>
      <c r="AA120" s="27">
        <f t="shared" si="303"/>
        <v>2.2228291343087445</v>
      </c>
      <c r="AB120" s="27">
        <f t="shared" si="304"/>
        <v>2.9176351484539857</v>
      </c>
      <c r="AH120" t="str">
        <f t="shared" ref="AH120:AH143" si="319">L120</f>
        <v>12 Other managers and proprietors</v>
      </c>
      <c r="AI120" s="27">
        <f t="shared" si="305"/>
        <v>0.11970822891748245</v>
      </c>
      <c r="AJ120" s="27">
        <f t="shared" si="305"/>
        <v>0.24681290107060661</v>
      </c>
      <c r="AK120" s="27">
        <f t="shared" si="305"/>
        <v>-1.7128059120779415E-2</v>
      </c>
      <c r="AL120" s="27">
        <f t="shared" si="305"/>
        <v>0.49416190087780576</v>
      </c>
      <c r="AM120" s="27">
        <f t="shared" si="306"/>
        <v>0.47703384175702634</v>
      </c>
      <c r="AS120" t="str">
        <f t="shared" ref="AS120:AS143" si="320">W120</f>
        <v>12 Other managers and proprietors</v>
      </c>
      <c r="AT120" s="27">
        <f t="shared" si="307"/>
        <v>3.6025661336457127E-2</v>
      </c>
      <c r="AU120" s="27">
        <f t="shared" si="307"/>
        <v>0.3564524172943444</v>
      </c>
      <c r="AV120" s="27">
        <f t="shared" si="307"/>
        <v>0.20812234801054919</v>
      </c>
      <c r="AW120" s="27">
        <f t="shared" si="307"/>
        <v>0.59202418997660455</v>
      </c>
      <c r="AX120" s="27">
        <f t="shared" si="308"/>
        <v>0.80014653798715374</v>
      </c>
      <c r="BD120" t="str">
        <f t="shared" ref="BD120:BD143" si="321">AH120</f>
        <v>12 Other managers and proprietors</v>
      </c>
      <c r="BE120" s="27">
        <f t="shared" si="309"/>
        <v>0.72468045002789694</v>
      </c>
      <c r="BF120" s="27">
        <f t="shared" si="309"/>
        <v>0.37260696686808004</v>
      </c>
      <c r="BG120" s="27">
        <f t="shared" si="309"/>
        <v>-6.6013798359670695E-2</v>
      </c>
      <c r="BH120" s="27">
        <f t="shared" si="309"/>
        <v>0.71179821175120317</v>
      </c>
      <c r="BI120" s="27">
        <f t="shared" si="310"/>
        <v>0.64578441339153247</v>
      </c>
      <c r="BO120" t="str">
        <f t="shared" ref="BO120:BO143" si="322">AS120</f>
        <v>12 Other managers and proprietors</v>
      </c>
      <c r="BP120" s="27">
        <f t="shared" si="311"/>
        <v>0.832057229109604</v>
      </c>
      <c r="BQ120" s="27">
        <f t="shared" si="311"/>
        <v>-0.18857657159620622</v>
      </c>
      <c r="BR120" s="27">
        <f t="shared" si="311"/>
        <v>-0.50203964989882</v>
      </c>
      <c r="BS120" s="27">
        <f t="shared" si="311"/>
        <v>-0.76153034735308278</v>
      </c>
      <c r="BT120" s="27">
        <f t="shared" si="312"/>
        <v>-1.2635699972519028</v>
      </c>
      <c r="BZ120" t="str">
        <f t="shared" ref="BZ120:BZ143" si="323">BD120</f>
        <v>12 Other managers and proprietors</v>
      </c>
      <c r="CA120" s="68">
        <f t="shared" si="313"/>
        <v>-0.24213555222017646</v>
      </c>
      <c r="CB120" s="68">
        <f t="shared" si="313"/>
        <v>0.21162515657212655</v>
      </c>
      <c r="CC120" s="68">
        <f t="shared" si="313"/>
        <v>-0.48415112507916369</v>
      </c>
      <c r="CD120" s="68">
        <f t="shared" si="313"/>
        <v>-1.2631276518617098</v>
      </c>
      <c r="CE120" s="68">
        <f t="shared" si="314"/>
        <v>-1.7472787769408735</v>
      </c>
      <c r="CK120" t="str">
        <f t="shared" ref="CK120:CK143" si="324">BO120</f>
        <v>12 Other managers and proprietors</v>
      </c>
      <c r="CL120" s="68">
        <f t="shared" si="315"/>
        <v>0.19818296699991156</v>
      </c>
      <c r="CM120" s="68">
        <f t="shared" si="315"/>
        <v>-0.14894456141688006</v>
      </c>
      <c r="CN120" s="68">
        <f t="shared" si="315"/>
        <v>0.30134637297338496</v>
      </c>
      <c r="CO120" s="68">
        <f t="shared" si="315"/>
        <v>0.14410032374737214</v>
      </c>
      <c r="CP120" s="68">
        <f t="shared" si="316"/>
        <v>0.4454466967207571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0.97439086040332157</v>
      </c>
      <c r="C121" s="27">
        <f t="shared" si="299"/>
        <v>-0.11159624573207205</v>
      </c>
      <c r="D121" s="27">
        <f t="shared" si="299"/>
        <v>1.1162345837619783</v>
      </c>
      <c r="E121" s="27">
        <f t="shared" si="299"/>
        <v>1.3678768281702682</v>
      </c>
      <c r="F121" s="27">
        <f t="shared" si="300"/>
        <v>2.4841114119322465</v>
      </c>
      <c r="L121" t="str">
        <f t="shared" si="317"/>
        <v>21 Science, research, engineering and technology professionals</v>
      </c>
      <c r="M121" s="27">
        <f t="shared" si="301"/>
        <v>3.7925581844398053</v>
      </c>
      <c r="N121" s="27">
        <f t="shared" si="301"/>
        <v>-0.37962942033449387</v>
      </c>
      <c r="O121" s="27">
        <f t="shared" si="301"/>
        <v>5.4723995413874551</v>
      </c>
      <c r="P121" s="27">
        <f t="shared" si="301"/>
        <v>6.5103414575029994</v>
      </c>
      <c r="Q121" s="27">
        <f t="shared" si="302"/>
        <v>11.982740998890455</v>
      </c>
      <c r="W121" t="str">
        <f t="shared" si="318"/>
        <v>21 Science, research, engineering and technology professionals</v>
      </c>
      <c r="X121" s="27">
        <f t="shared" si="303"/>
        <v>1.286444127817127</v>
      </c>
      <c r="Y121" s="27">
        <f t="shared" si="303"/>
        <v>2.4320503005589877</v>
      </c>
      <c r="Z121" s="27">
        <f t="shared" si="303"/>
        <v>4.4443304441807037</v>
      </c>
      <c r="AA121" s="27">
        <f t="shared" si="303"/>
        <v>3.6684622533803015</v>
      </c>
      <c r="AB121" s="27">
        <f t="shared" si="304"/>
        <v>8.1127926975610052</v>
      </c>
      <c r="AH121" t="str">
        <f t="shared" si="319"/>
        <v>21 Science, research, engineering and technology professionals</v>
      </c>
      <c r="AI121" s="27">
        <f t="shared" si="305"/>
        <v>7.0360287501290975E-2</v>
      </c>
      <c r="AJ121" s="27">
        <f t="shared" si="305"/>
        <v>0.3583357266670959</v>
      </c>
      <c r="AK121" s="27">
        <f t="shared" si="305"/>
        <v>0.45413003039431299</v>
      </c>
      <c r="AL121" s="27">
        <f t="shared" si="305"/>
        <v>0.54110413050848516</v>
      </c>
      <c r="AM121" s="27">
        <f t="shared" si="306"/>
        <v>0.99523416090279815</v>
      </c>
      <c r="AS121" t="str">
        <f t="shared" si="320"/>
        <v>21 Science, research, engineering and technology professionals</v>
      </c>
      <c r="AT121" s="27">
        <f t="shared" si="307"/>
        <v>-0.13664032068001752</v>
      </c>
      <c r="AU121" s="27">
        <f t="shared" si="307"/>
        <v>0.93997065970374027</v>
      </c>
      <c r="AV121" s="27">
        <f t="shared" si="307"/>
        <v>0.57192957133096467</v>
      </c>
      <c r="AW121" s="27">
        <f t="shared" si="307"/>
        <v>0.57574395613097362</v>
      </c>
      <c r="AX121" s="27">
        <f t="shared" si="308"/>
        <v>1.1476735274619383</v>
      </c>
      <c r="BD121" t="str">
        <f t="shared" si="321"/>
        <v>21 Science, research, engineering and technology professionals</v>
      </c>
      <c r="BE121" s="27">
        <f t="shared" si="309"/>
        <v>2.3099866644027447</v>
      </c>
      <c r="BF121" s="27">
        <f t="shared" si="309"/>
        <v>-0.28336585748310839</v>
      </c>
      <c r="BG121" s="27">
        <f t="shared" si="309"/>
        <v>1.8028378153538469</v>
      </c>
      <c r="BH121" s="27">
        <f t="shared" si="309"/>
        <v>1.0503869423206957</v>
      </c>
      <c r="BI121" s="27">
        <f t="shared" si="310"/>
        <v>2.8532247576745426</v>
      </c>
      <c r="BO121" t="str">
        <f t="shared" si="322"/>
        <v>21 Science, research, engineering and technology professionals</v>
      </c>
      <c r="BP121" s="27">
        <f t="shared" si="311"/>
        <v>1.0824772415381654</v>
      </c>
      <c r="BQ121" s="27">
        <f t="shared" si="311"/>
        <v>-3.3662364821524626E-2</v>
      </c>
      <c r="BR121" s="27">
        <f t="shared" si="311"/>
        <v>0.52432650047286966</v>
      </c>
      <c r="BS121" s="27">
        <f t="shared" si="311"/>
        <v>-0.5823578220052541</v>
      </c>
      <c r="BT121" s="27">
        <f t="shared" si="312"/>
        <v>-5.8031321532384439E-2</v>
      </c>
      <c r="BZ121" t="str">
        <f t="shared" si="323"/>
        <v>21 Science, research, engineering and technology professionals</v>
      </c>
      <c r="CA121" s="68">
        <f t="shared" si="313"/>
        <v>0.52525047191537011</v>
      </c>
      <c r="CB121" s="68">
        <f t="shared" si="313"/>
        <v>0.12988394724259233</v>
      </c>
      <c r="CC121" s="68">
        <f t="shared" si="313"/>
        <v>0.186889240203441</v>
      </c>
      <c r="CD121" s="68">
        <f t="shared" si="313"/>
        <v>-1.3256378372840469</v>
      </c>
      <c r="CE121" s="68">
        <f t="shared" si="314"/>
        <v>-1.1387485970806059</v>
      </c>
      <c r="CK121" t="str">
        <f t="shared" si="324"/>
        <v>21 Science, research, engineering and technology professionals</v>
      </c>
      <c r="CL121" s="68">
        <f t="shared" si="315"/>
        <v>0.2196420296709225</v>
      </c>
      <c r="CM121" s="68">
        <f t="shared" si="315"/>
        <v>-6.2077302692029379E-2</v>
      </c>
      <c r="CN121" s="68">
        <f t="shared" si="315"/>
        <v>0.45299313608497349</v>
      </c>
      <c r="CO121" s="68">
        <f t="shared" si="315"/>
        <v>-4.8642350118624611E-2</v>
      </c>
      <c r="CP121" s="68">
        <f t="shared" si="316"/>
        <v>0.40435078596634888</v>
      </c>
    </row>
    <row r="122" spans="1:94" x14ac:dyDescent="0.2">
      <c r="A122" t="str">
        <f t="shared" si="298"/>
        <v>22 Health professionals</v>
      </c>
      <c r="B122" s="27">
        <f t="shared" si="299"/>
        <v>0.96164149354702966</v>
      </c>
      <c r="C122" s="27">
        <f t="shared" si="299"/>
        <v>-0.31094334927617773</v>
      </c>
      <c r="D122" s="27">
        <f t="shared" si="299"/>
        <v>0.6401103455388002</v>
      </c>
      <c r="E122" s="27">
        <f t="shared" si="299"/>
        <v>0.97119961377443786</v>
      </c>
      <c r="F122" s="27">
        <f t="shared" si="300"/>
        <v>1.6113099593132381</v>
      </c>
      <c r="L122" t="str">
        <f t="shared" si="317"/>
        <v>22 Health professionals</v>
      </c>
      <c r="M122" s="27">
        <f t="shared" si="301"/>
        <v>3.0951523963894214</v>
      </c>
      <c r="N122" s="27">
        <f t="shared" si="301"/>
        <v>-1.2504272030006476</v>
      </c>
      <c r="O122" s="27">
        <f t="shared" si="301"/>
        <v>0.9796333334561691</v>
      </c>
      <c r="P122" s="27">
        <f t="shared" si="301"/>
        <v>2.0101109791438905</v>
      </c>
      <c r="Q122" s="27">
        <f t="shared" si="302"/>
        <v>2.9897443126000596</v>
      </c>
      <c r="W122" t="str">
        <f t="shared" si="318"/>
        <v>22 Health professionals</v>
      </c>
      <c r="X122" s="27">
        <f t="shared" si="303"/>
        <v>2.4845017167336483</v>
      </c>
      <c r="Y122" s="27">
        <f t="shared" si="303"/>
        <v>1.0474731422293324</v>
      </c>
      <c r="Z122" s="27">
        <f t="shared" si="303"/>
        <v>0.69945665398296342</v>
      </c>
      <c r="AA122" s="27">
        <f t="shared" si="303"/>
        <v>3.0843297484391741</v>
      </c>
      <c r="AB122" s="27">
        <f t="shared" si="304"/>
        <v>3.7837864024221375</v>
      </c>
      <c r="AH122" t="str">
        <f t="shared" si="319"/>
        <v>22 Health professionals</v>
      </c>
      <c r="AI122" s="27">
        <f t="shared" si="305"/>
        <v>-1.6504350570434152</v>
      </c>
      <c r="AJ122" s="27">
        <f t="shared" si="305"/>
        <v>-0.23176212817565123</v>
      </c>
      <c r="AK122" s="27">
        <f t="shared" si="305"/>
        <v>-2.5933092699974654</v>
      </c>
      <c r="AL122" s="27">
        <f t="shared" si="305"/>
        <v>-1.8072405476078521</v>
      </c>
      <c r="AM122" s="27">
        <f t="shared" si="306"/>
        <v>-4.4005498176053175</v>
      </c>
      <c r="AS122" t="str">
        <f t="shared" si="320"/>
        <v>22 Health professionals</v>
      </c>
      <c r="AT122" s="27">
        <f t="shared" si="307"/>
        <v>0.18323303054385665</v>
      </c>
      <c r="AU122" s="27">
        <f t="shared" si="307"/>
        <v>0.17799688260285906</v>
      </c>
      <c r="AV122" s="27">
        <f t="shared" si="307"/>
        <v>5.2172308450965543E-2</v>
      </c>
      <c r="AW122" s="27">
        <f t="shared" si="307"/>
        <v>0.22795236857278556</v>
      </c>
      <c r="AX122" s="27">
        <f t="shared" si="308"/>
        <v>0.2801246770237511</v>
      </c>
      <c r="BD122" t="str">
        <f t="shared" si="321"/>
        <v>22 Health professionals</v>
      </c>
      <c r="BE122" s="27">
        <f t="shared" si="309"/>
        <v>0.98961621802399247</v>
      </c>
      <c r="BF122" s="27">
        <f t="shared" si="309"/>
        <v>0.39584943053799826</v>
      </c>
      <c r="BG122" s="27">
        <f t="shared" si="309"/>
        <v>-3.5948133312809993E-2</v>
      </c>
      <c r="BH122" s="27">
        <f t="shared" si="309"/>
        <v>0.27654903928515395</v>
      </c>
      <c r="BI122" s="27">
        <f t="shared" si="310"/>
        <v>0.24060090597234396</v>
      </c>
      <c r="BO122" t="str">
        <f t="shared" si="322"/>
        <v>22 Health professionals</v>
      </c>
      <c r="BP122" s="27">
        <f t="shared" si="311"/>
        <v>0.53892333967540695</v>
      </c>
      <c r="BQ122" s="27">
        <f t="shared" si="311"/>
        <v>0.20122081966251404</v>
      </c>
      <c r="BR122" s="27">
        <f t="shared" si="311"/>
        <v>-0.42671300649381605</v>
      </c>
      <c r="BS122" s="27">
        <f t="shared" si="311"/>
        <v>-0.65614404217924438</v>
      </c>
      <c r="BT122" s="27">
        <f t="shared" si="312"/>
        <v>-1.0828570486730604</v>
      </c>
      <c r="BZ122" t="str">
        <f t="shared" si="323"/>
        <v>22 Health professionals</v>
      </c>
      <c r="CA122" s="68">
        <f t="shared" si="313"/>
        <v>-5.4984390869864619E-2</v>
      </c>
      <c r="CB122" s="68">
        <f t="shared" si="313"/>
        <v>2.2474584364033934E-3</v>
      </c>
      <c r="CC122" s="68">
        <f t="shared" si="313"/>
        <v>0.10929029696544812</v>
      </c>
      <c r="CD122" s="68">
        <f t="shared" si="313"/>
        <v>-0.6887823773760493</v>
      </c>
      <c r="CE122" s="68">
        <f t="shared" si="314"/>
        <v>-0.57949208041060118</v>
      </c>
      <c r="CK122" t="str">
        <f t="shared" si="324"/>
        <v>22 Health professionals</v>
      </c>
      <c r="CL122" s="68">
        <f t="shared" si="315"/>
        <v>7.0177569812251234E-2</v>
      </c>
      <c r="CM122" s="68">
        <f t="shared" si="315"/>
        <v>-1.3832067370860485E-2</v>
      </c>
      <c r="CN122" s="68">
        <f t="shared" si="315"/>
        <v>3.9004397681257408E-2</v>
      </c>
      <c r="CO122" s="68">
        <f t="shared" si="315"/>
        <v>-2.8865890795450877E-3</v>
      </c>
      <c r="CP122" s="68">
        <f t="shared" si="316"/>
        <v>3.611780860171232E-2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0.63336120864947931</v>
      </c>
      <c r="C123" s="27">
        <f t="shared" si="299"/>
        <v>-7.300228428258082E-2</v>
      </c>
      <c r="D123" s="27">
        <f t="shared" si="299"/>
        <v>0.20000912723918995</v>
      </c>
      <c r="E123" s="27">
        <f t="shared" si="299"/>
        <v>0.47726401771859139</v>
      </c>
      <c r="F123" s="27">
        <f t="shared" si="300"/>
        <v>0.67727314495778135</v>
      </c>
      <c r="L123" t="str">
        <f t="shared" si="317"/>
        <v>23 Teaching and other educational professionals</v>
      </c>
      <c r="M123" s="27">
        <f t="shared" si="301"/>
        <v>4.4329316696437466</v>
      </c>
      <c r="N123" s="27">
        <f t="shared" si="301"/>
        <v>-0.6988534726711606</v>
      </c>
      <c r="O123" s="27">
        <f t="shared" si="301"/>
        <v>0.79359561072530838</v>
      </c>
      <c r="P123" s="27">
        <f t="shared" si="301"/>
        <v>2.5373000277005637</v>
      </c>
      <c r="Q123" s="27">
        <f t="shared" si="302"/>
        <v>3.3308956384258721</v>
      </c>
      <c r="W123" t="str">
        <f t="shared" si="318"/>
        <v>23 Teaching and other educational professionals</v>
      </c>
      <c r="X123" s="27">
        <f t="shared" si="303"/>
        <v>-1.5444947366581694</v>
      </c>
      <c r="Y123" s="27">
        <f t="shared" si="303"/>
        <v>1.7529555820519818</v>
      </c>
      <c r="Z123" s="27">
        <f t="shared" si="303"/>
        <v>-2.7828536464549281</v>
      </c>
      <c r="AA123" s="27">
        <f t="shared" si="303"/>
        <v>-1.748087413370242</v>
      </c>
      <c r="AB123" s="27">
        <f t="shared" si="304"/>
        <v>-4.53094105982517</v>
      </c>
      <c r="AH123" t="str">
        <f t="shared" si="319"/>
        <v>23 Teaching and other educational professionals</v>
      </c>
      <c r="AI123" s="27">
        <f t="shared" si="305"/>
        <v>-0.76753716703122321</v>
      </c>
      <c r="AJ123" s="27">
        <f t="shared" si="305"/>
        <v>2.4702740742286289E-2</v>
      </c>
      <c r="AK123" s="27">
        <f t="shared" si="305"/>
        <v>-0.48305189737484505</v>
      </c>
      <c r="AL123" s="27">
        <f t="shared" si="305"/>
        <v>5.5747486443707417E-3</v>
      </c>
      <c r="AM123" s="27">
        <f t="shared" si="306"/>
        <v>-0.47747714873047431</v>
      </c>
      <c r="AS123" t="str">
        <f t="shared" si="320"/>
        <v>23 Teaching and other educational professionals</v>
      </c>
      <c r="AT123" s="27">
        <f t="shared" si="307"/>
        <v>-5.8318342861725825E-2</v>
      </c>
      <c r="AU123" s="27">
        <f t="shared" si="307"/>
        <v>9.3086738664041324E-2</v>
      </c>
      <c r="AV123" s="27">
        <f t="shared" si="307"/>
        <v>-0.10903783733339706</v>
      </c>
      <c r="AW123" s="27">
        <f t="shared" si="307"/>
        <v>-4.3648938154990991E-2</v>
      </c>
      <c r="AX123" s="27">
        <f t="shared" si="308"/>
        <v>-0.15268677548838805</v>
      </c>
      <c r="BD123" t="str">
        <f t="shared" si="321"/>
        <v>23 Teaching and other educational professionals</v>
      </c>
      <c r="BE123" s="27">
        <f t="shared" si="309"/>
        <v>0.20739854000723246</v>
      </c>
      <c r="BF123" s="27">
        <f t="shared" si="309"/>
        <v>0.28599573520941068</v>
      </c>
      <c r="BG123" s="27">
        <f t="shared" si="309"/>
        <v>-0.21263529547274462</v>
      </c>
      <c r="BH123" s="27">
        <f t="shared" si="309"/>
        <v>0.30754636544398561</v>
      </c>
      <c r="BI123" s="27">
        <f t="shared" si="310"/>
        <v>9.4911069971240991E-2</v>
      </c>
      <c r="BO123" t="str">
        <f t="shared" si="322"/>
        <v>23 Teaching and other educational professionals</v>
      </c>
      <c r="BP123" s="27">
        <f t="shared" si="311"/>
        <v>2.4303702734871369E-3</v>
      </c>
      <c r="BQ123" s="27">
        <f t="shared" si="311"/>
        <v>0.2021030217732438</v>
      </c>
      <c r="BR123" s="27">
        <f t="shared" si="311"/>
        <v>-0.34782382213313201</v>
      </c>
      <c r="BS123" s="27">
        <f t="shared" si="311"/>
        <v>-0.25833703702335542</v>
      </c>
      <c r="BT123" s="27">
        <f t="shared" si="312"/>
        <v>-0.60616085915648743</v>
      </c>
      <c r="BZ123" t="str">
        <f t="shared" si="323"/>
        <v>23 Teaching and other educational professionals</v>
      </c>
      <c r="CA123" s="68">
        <f t="shared" si="313"/>
        <v>-0.10772199298481933</v>
      </c>
      <c r="CB123" s="68">
        <f t="shared" si="313"/>
        <v>0.20493291801515767</v>
      </c>
      <c r="CC123" s="68">
        <f t="shared" si="313"/>
        <v>-0.14564151198498387</v>
      </c>
      <c r="CD123" s="68">
        <f t="shared" si="313"/>
        <v>-0.32258394676519908</v>
      </c>
      <c r="CE123" s="68">
        <f t="shared" si="314"/>
        <v>-0.46822545875018295</v>
      </c>
      <c r="CK123" t="str">
        <f t="shared" si="324"/>
        <v>23 Teaching and other educational professionals</v>
      </c>
      <c r="CL123" s="68">
        <f t="shared" si="315"/>
        <v>6.251989922712059E-2</v>
      </c>
      <c r="CM123" s="68">
        <f t="shared" si="315"/>
        <v>3.8990461565674595E-2</v>
      </c>
      <c r="CN123" s="68">
        <f t="shared" si="315"/>
        <v>3.8438374704085676E-2</v>
      </c>
      <c r="CO123" s="68">
        <f t="shared" si="315"/>
        <v>-2.2818470795538837E-2</v>
      </c>
      <c r="CP123" s="68">
        <f t="shared" si="316"/>
        <v>1.5619903908546839E-2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0.3412763863441588</v>
      </c>
      <c r="C124" s="27">
        <f t="shared" si="299"/>
        <v>1.467412436101867E-2</v>
      </c>
      <c r="D124" s="27">
        <f t="shared" si="299"/>
        <v>0.24228570797768345</v>
      </c>
      <c r="E124" s="27">
        <f t="shared" si="299"/>
        <v>0.45456523733924636</v>
      </c>
      <c r="F124" s="27">
        <f t="shared" si="300"/>
        <v>0.69685094531692982</v>
      </c>
      <c r="L124" t="str">
        <f t="shared" si="317"/>
        <v>24 Business, media and public service professionals</v>
      </c>
      <c r="M124" s="27">
        <f t="shared" si="301"/>
        <v>5.0343251072902682</v>
      </c>
      <c r="N124" s="27">
        <f t="shared" si="301"/>
        <v>0.18652936629667138</v>
      </c>
      <c r="O124" s="27">
        <f t="shared" si="301"/>
        <v>2.6794979747080276</v>
      </c>
      <c r="P124" s="27">
        <f t="shared" si="301"/>
        <v>4.9136443780978851</v>
      </c>
      <c r="Q124" s="27">
        <f t="shared" si="302"/>
        <v>7.5931423528059128</v>
      </c>
      <c r="W124" t="str">
        <f t="shared" si="318"/>
        <v>24 Business, media and public service professionals</v>
      </c>
      <c r="X124" s="27">
        <f t="shared" si="303"/>
        <v>2.370454051188343</v>
      </c>
      <c r="Y124" s="27">
        <f t="shared" si="303"/>
        <v>5.0396250231965354</v>
      </c>
      <c r="Z124" s="27">
        <f t="shared" si="303"/>
        <v>0.7482302156177596</v>
      </c>
      <c r="AA124" s="27">
        <f t="shared" si="303"/>
        <v>3.571801913086901</v>
      </c>
      <c r="AB124" s="27">
        <f t="shared" si="304"/>
        <v>4.3200321287046606</v>
      </c>
      <c r="AH124" t="str">
        <f t="shared" si="319"/>
        <v>24 Business, media and public service professionals</v>
      </c>
      <c r="AI124" s="27">
        <f t="shared" si="305"/>
        <v>-0.18996958223562466</v>
      </c>
      <c r="AJ124" s="27">
        <f t="shared" si="305"/>
        <v>0.36791343531721798</v>
      </c>
      <c r="AK124" s="27">
        <f t="shared" si="305"/>
        <v>-0.19504757624603242</v>
      </c>
      <c r="AL124" s="27">
        <f t="shared" si="305"/>
        <v>0.24864813361521509</v>
      </c>
      <c r="AM124" s="27">
        <f t="shared" si="306"/>
        <v>5.3600557369182678E-2</v>
      </c>
      <c r="AS124" t="str">
        <f t="shared" si="320"/>
        <v>24 Business, media and public service professionals</v>
      </c>
      <c r="AT124" s="27">
        <f t="shared" si="307"/>
        <v>9.2301813614336758E-2</v>
      </c>
      <c r="AU124" s="27">
        <f t="shared" si="307"/>
        <v>0.9851200527138837</v>
      </c>
      <c r="AV124" s="27">
        <f t="shared" si="307"/>
        <v>0.10210487817171021</v>
      </c>
      <c r="AW124" s="27">
        <f t="shared" si="307"/>
        <v>0.723746609263757</v>
      </c>
      <c r="AX124" s="27">
        <f t="shared" si="308"/>
        <v>0.82585148743546721</v>
      </c>
      <c r="BD124" t="str">
        <f t="shared" si="321"/>
        <v>24 Business, media and public service professionals</v>
      </c>
      <c r="BE124" s="27">
        <f t="shared" si="309"/>
        <v>2.161160486599611</v>
      </c>
      <c r="BF124" s="27">
        <f t="shared" si="309"/>
        <v>0.80802046289303142</v>
      </c>
      <c r="BG124" s="27">
        <f t="shared" si="309"/>
        <v>0.30835444037463589</v>
      </c>
      <c r="BH124" s="27">
        <f t="shared" si="309"/>
        <v>1.1704610010213763</v>
      </c>
      <c r="BI124" s="27">
        <f t="shared" si="310"/>
        <v>1.4788154413960122</v>
      </c>
      <c r="BO124" t="str">
        <f t="shared" si="322"/>
        <v>24 Business, media and public service professionals</v>
      </c>
      <c r="BP124" s="27">
        <f t="shared" si="311"/>
        <v>0.81818411718762452</v>
      </c>
      <c r="BQ124" s="27">
        <f t="shared" si="311"/>
        <v>0.57876169994794502</v>
      </c>
      <c r="BR124" s="27">
        <f t="shared" si="311"/>
        <v>-0.77860215410192346</v>
      </c>
      <c r="BS124" s="27">
        <f t="shared" si="311"/>
        <v>-1.1142580316650408</v>
      </c>
      <c r="BT124" s="27">
        <f t="shared" si="312"/>
        <v>-1.8928601857669642</v>
      </c>
      <c r="BZ124" t="str">
        <f t="shared" si="323"/>
        <v>24 Business, media and public service professionals</v>
      </c>
      <c r="CA124" s="68">
        <f t="shared" si="313"/>
        <v>0.13371133954638204</v>
      </c>
      <c r="CB124" s="68">
        <f t="shared" si="313"/>
        <v>0.62219386004900645</v>
      </c>
      <c r="CC124" s="68">
        <f t="shared" si="313"/>
        <v>-0.36353402141185054</v>
      </c>
      <c r="CD124" s="68">
        <f t="shared" si="313"/>
        <v>-1.4087071973041261</v>
      </c>
      <c r="CE124" s="68">
        <f t="shared" si="314"/>
        <v>-1.7722412187159766</v>
      </c>
      <c r="CK124" t="str">
        <f t="shared" si="324"/>
        <v>24 Business, media and public service professionals</v>
      </c>
      <c r="CL124" s="68">
        <f t="shared" si="315"/>
        <v>0.23165260358312934</v>
      </c>
      <c r="CM124" s="68">
        <f t="shared" si="315"/>
        <v>-1.4147358204772864E-2</v>
      </c>
      <c r="CN124" s="68">
        <f t="shared" si="315"/>
        <v>0.17809477915527605</v>
      </c>
      <c r="CO124" s="68">
        <f t="shared" si="315"/>
        <v>-0.10108599102706839</v>
      </c>
      <c r="CP124" s="68">
        <f t="shared" si="316"/>
        <v>7.7008788128207661E-2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0.1399962532928285</v>
      </c>
      <c r="C125" s="27">
        <f t="shared" si="299"/>
        <v>5.3310322221682971E-3</v>
      </c>
      <c r="D125" s="27">
        <f t="shared" si="299"/>
        <v>5.7160686565659757E-2</v>
      </c>
      <c r="E125" s="27">
        <f t="shared" si="299"/>
        <v>0.19701998720870306</v>
      </c>
      <c r="F125" s="27">
        <f t="shared" si="300"/>
        <v>0.25418067377436282</v>
      </c>
      <c r="L125" t="str">
        <f t="shared" si="317"/>
        <v>31 Science, engineering and technology associate professionals</v>
      </c>
      <c r="M125" s="27">
        <f t="shared" si="301"/>
        <v>0.65142658286352284</v>
      </c>
      <c r="N125" s="27">
        <f t="shared" si="301"/>
        <v>7.6700243393674761E-3</v>
      </c>
      <c r="O125" s="27">
        <f t="shared" si="301"/>
        <v>0.27257561301366806</v>
      </c>
      <c r="P125" s="27">
        <f t="shared" si="301"/>
        <v>0.90282084179218947</v>
      </c>
      <c r="Q125" s="27">
        <f t="shared" si="302"/>
        <v>1.1753964548058575</v>
      </c>
      <c r="W125" t="str">
        <f t="shared" si="318"/>
        <v>31 Science, engineering and technology associate professionals</v>
      </c>
      <c r="X125" s="27">
        <f t="shared" si="303"/>
        <v>0.68965289609953961</v>
      </c>
      <c r="Y125" s="27">
        <f t="shared" si="303"/>
        <v>0.67925728804374685</v>
      </c>
      <c r="Z125" s="27">
        <f t="shared" si="303"/>
        <v>-9.9994445075203053E-2</v>
      </c>
      <c r="AA125" s="27">
        <f t="shared" si="303"/>
        <v>0.81729240446824303</v>
      </c>
      <c r="AB125" s="27">
        <f t="shared" si="304"/>
        <v>0.71729795939303997</v>
      </c>
      <c r="AH125" t="str">
        <f t="shared" si="319"/>
        <v>31 Science, engineering and technology associate professionals</v>
      </c>
      <c r="AI125" s="27">
        <f t="shared" si="305"/>
        <v>7.8879529622668976E-2</v>
      </c>
      <c r="AJ125" s="27">
        <f t="shared" si="305"/>
        <v>0.1781870465953177</v>
      </c>
      <c r="AK125" s="27">
        <f t="shared" si="305"/>
        <v>5.7641032826147631E-2</v>
      </c>
      <c r="AL125" s="27">
        <f t="shared" si="305"/>
        <v>0.35079418807149665</v>
      </c>
      <c r="AM125" s="27">
        <f t="shared" si="306"/>
        <v>0.40843522089764428</v>
      </c>
      <c r="AS125" t="str">
        <f t="shared" si="320"/>
        <v>31 Science, engineering and technology associate professionals</v>
      </c>
      <c r="AT125" s="27">
        <f t="shared" si="307"/>
        <v>3.4887479461344961E-2</v>
      </c>
      <c r="AU125" s="27">
        <f t="shared" si="307"/>
        <v>0.43000590305529474</v>
      </c>
      <c r="AV125" s="27">
        <f t="shared" si="307"/>
        <v>-0.33559786100053346</v>
      </c>
      <c r="AW125" s="27">
        <f t="shared" si="307"/>
        <v>0.12264910144056707</v>
      </c>
      <c r="AX125" s="27">
        <f t="shared" si="308"/>
        <v>-0.21294875955996639</v>
      </c>
      <c r="BD125" t="str">
        <f t="shared" si="321"/>
        <v>31 Science, engineering and technology associate professionals</v>
      </c>
      <c r="BE125" s="27">
        <f t="shared" si="309"/>
        <v>0.79471760230845279</v>
      </c>
      <c r="BF125" s="27">
        <f t="shared" si="309"/>
        <v>0.17951446245664826</v>
      </c>
      <c r="BG125" s="27">
        <f t="shared" si="309"/>
        <v>-0.71332978996532326</v>
      </c>
      <c r="BH125" s="27">
        <f t="shared" si="309"/>
        <v>-0.30826676827195776</v>
      </c>
      <c r="BI125" s="27">
        <f t="shared" si="310"/>
        <v>-1.021596558237281</v>
      </c>
      <c r="BO125" t="str">
        <f t="shared" si="322"/>
        <v>31 Science, engineering and technology associate professionals</v>
      </c>
      <c r="BP125" s="27">
        <f t="shared" si="311"/>
        <v>0.52755120892507934</v>
      </c>
      <c r="BQ125" s="27">
        <f t="shared" si="311"/>
        <v>0.12609201675551152</v>
      </c>
      <c r="BR125" s="27">
        <f t="shared" si="311"/>
        <v>-0.47122602472039521</v>
      </c>
      <c r="BS125" s="27">
        <f t="shared" si="311"/>
        <v>-0.13359758459064386</v>
      </c>
      <c r="BT125" s="27">
        <f t="shared" si="312"/>
        <v>-0.60482360931103907</v>
      </c>
      <c r="BZ125" t="str">
        <f t="shared" si="323"/>
        <v>31 Science, engineering and technology associate professionals</v>
      </c>
      <c r="CA125" s="68">
        <f t="shared" si="313"/>
        <v>0.3138811062499447</v>
      </c>
      <c r="CB125" s="68">
        <f t="shared" si="313"/>
        <v>0.3538593237651515</v>
      </c>
      <c r="CC125" s="68">
        <f t="shared" si="313"/>
        <v>-0.49520777558961315</v>
      </c>
      <c r="CD125" s="68">
        <f t="shared" si="313"/>
        <v>-0.48036098758426116</v>
      </c>
      <c r="CE125" s="68">
        <f t="shared" si="314"/>
        <v>-0.97556876317387431</v>
      </c>
      <c r="CK125" t="str">
        <f t="shared" si="324"/>
        <v>31 Science, engineering and technology associate professionals</v>
      </c>
      <c r="CL125" s="68">
        <f t="shared" si="315"/>
        <v>0.11757115405767221</v>
      </c>
      <c r="CM125" s="68">
        <f t="shared" si="315"/>
        <v>3.8601945418426042E-2</v>
      </c>
      <c r="CN125" s="68">
        <f t="shared" si="315"/>
        <v>7.4182885193287473E-2</v>
      </c>
      <c r="CO125" s="68">
        <f t="shared" si="315"/>
        <v>2.764216675032094E-2</v>
      </c>
      <c r="CP125" s="68">
        <f t="shared" si="316"/>
        <v>0.10182505194360841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4.6689905293819514E-2</v>
      </c>
      <c r="C126" s="27">
        <f t="shared" si="299"/>
        <v>-3.2220796936063348E-2</v>
      </c>
      <c r="D126" s="27">
        <f t="shared" si="299"/>
        <v>7.44498750382004E-2</v>
      </c>
      <c r="E126" s="27">
        <f t="shared" si="299"/>
        <v>9.4294984018833544E-2</v>
      </c>
      <c r="F126" s="27">
        <f t="shared" si="300"/>
        <v>0.16874485905703396</v>
      </c>
      <c r="L126" t="str">
        <f t="shared" si="317"/>
        <v>32 Health and social care associate professionals</v>
      </c>
      <c r="M126" s="27">
        <f t="shared" si="301"/>
        <v>0.9153484331518813</v>
      </c>
      <c r="N126" s="27">
        <f t="shared" si="301"/>
        <v>-0.32552193504680904</v>
      </c>
      <c r="O126" s="27">
        <f t="shared" si="301"/>
        <v>1.8551120165465305</v>
      </c>
      <c r="P126" s="27">
        <f t="shared" si="301"/>
        <v>1.9441271774092663</v>
      </c>
      <c r="Q126" s="27">
        <f t="shared" si="302"/>
        <v>3.7992391939557968</v>
      </c>
      <c r="W126" t="str">
        <f t="shared" si="318"/>
        <v>32 Health and social care associate professionals</v>
      </c>
      <c r="X126" s="27">
        <f t="shared" si="303"/>
        <v>1.0652152911568917</v>
      </c>
      <c r="Y126" s="27">
        <f t="shared" si="303"/>
        <v>0.18021782845310241</v>
      </c>
      <c r="Z126" s="27">
        <f t="shared" si="303"/>
        <v>4.9453670173338882</v>
      </c>
      <c r="AA126" s="27">
        <f t="shared" si="303"/>
        <v>4.4736438166268275</v>
      </c>
      <c r="AB126" s="27">
        <f t="shared" si="304"/>
        <v>9.4190108339607157</v>
      </c>
      <c r="AH126" t="str">
        <f t="shared" si="319"/>
        <v>32 Health and social care associate professionals</v>
      </c>
      <c r="AI126" s="27">
        <f t="shared" si="305"/>
        <v>-0.41486865570976938</v>
      </c>
      <c r="AJ126" s="27">
        <f t="shared" si="305"/>
        <v>-4.4739779444883165E-2</v>
      </c>
      <c r="AK126" s="27">
        <f t="shared" si="305"/>
        <v>0.53947458023457395</v>
      </c>
      <c r="AL126" s="27">
        <f t="shared" si="305"/>
        <v>-1.2690179154220962</v>
      </c>
      <c r="AM126" s="27">
        <f t="shared" si="306"/>
        <v>-0.72954333518752223</v>
      </c>
      <c r="AS126" t="str">
        <f t="shared" si="320"/>
        <v>32 Health and social care associate professionals</v>
      </c>
      <c r="AT126" s="27">
        <f t="shared" si="307"/>
        <v>0.14559052813807249</v>
      </c>
      <c r="AU126" s="27">
        <f t="shared" si="307"/>
        <v>9.6674373394423418E-2</v>
      </c>
      <c r="AV126" s="27">
        <f t="shared" si="307"/>
        <v>0.50473543655155351</v>
      </c>
      <c r="AW126" s="27">
        <f t="shared" si="307"/>
        <v>0.37052715144282922</v>
      </c>
      <c r="AX126" s="27">
        <f t="shared" si="308"/>
        <v>0.87526258799438272</v>
      </c>
      <c r="BD126" t="str">
        <f t="shared" si="321"/>
        <v>32 Health and social care associate professionals</v>
      </c>
      <c r="BE126" s="27">
        <f t="shared" si="309"/>
        <v>0.85416543428674752</v>
      </c>
      <c r="BF126" s="27">
        <f t="shared" si="309"/>
        <v>0.35029999025558212</v>
      </c>
      <c r="BG126" s="27">
        <f t="shared" si="309"/>
        <v>2.6643694264876636</v>
      </c>
      <c r="BH126" s="27">
        <f t="shared" si="309"/>
        <v>1.476709285020017</v>
      </c>
      <c r="BI126" s="27">
        <f t="shared" si="310"/>
        <v>4.1410787115076806</v>
      </c>
      <c r="BO126" t="str">
        <f t="shared" si="322"/>
        <v>32 Health and social care associate professionals</v>
      </c>
      <c r="BP126" s="27">
        <f t="shared" si="311"/>
        <v>0.38346336674360471</v>
      </c>
      <c r="BQ126" s="27">
        <f t="shared" si="311"/>
        <v>6.5760990609580627E-2</v>
      </c>
      <c r="BR126" s="27">
        <f t="shared" si="311"/>
        <v>1.2269107671630977</v>
      </c>
      <c r="BS126" s="27">
        <f t="shared" si="311"/>
        <v>-0.75250732204690429</v>
      </c>
      <c r="BT126" s="27">
        <f t="shared" si="312"/>
        <v>0.47440344511619337</v>
      </c>
      <c r="BZ126" t="str">
        <f t="shared" si="323"/>
        <v>32 Health and social care associate professionals</v>
      </c>
      <c r="CA126" s="68">
        <f t="shared" si="313"/>
        <v>-0.28748162541620637</v>
      </c>
      <c r="CB126" s="68">
        <f t="shared" si="313"/>
        <v>-5.0895541628668273E-3</v>
      </c>
      <c r="CC126" s="68">
        <f t="shared" si="313"/>
        <v>0.44560084963073965</v>
      </c>
      <c r="CD126" s="68">
        <f t="shared" si="313"/>
        <v>-0.41907535463659951</v>
      </c>
      <c r="CE126" s="68">
        <f t="shared" si="314"/>
        <v>2.6525494994140142E-2</v>
      </c>
      <c r="CK126" t="str">
        <f t="shared" si="324"/>
        <v>32 Health and social care associate professionals</v>
      </c>
      <c r="CL126" s="68">
        <f t="shared" si="315"/>
        <v>1.6546803104048283E-2</v>
      </c>
      <c r="CM126" s="68">
        <f t="shared" si="315"/>
        <v>-6.027866295676948E-3</v>
      </c>
      <c r="CN126" s="68">
        <f t="shared" si="315"/>
        <v>0.10042440099320388</v>
      </c>
      <c r="CO126" s="68">
        <f t="shared" si="315"/>
        <v>3.2694358563363668E-2</v>
      </c>
      <c r="CP126" s="68">
        <f t="shared" si="316"/>
        <v>0.13311875955656755</v>
      </c>
    </row>
    <row r="127" spans="1:94" x14ac:dyDescent="0.2">
      <c r="A127" t="str">
        <f t="shared" si="298"/>
        <v>33 Protective service occupations</v>
      </c>
      <c r="B127" s="27">
        <f t="shared" si="299"/>
        <v>1.137257584193474E-2</v>
      </c>
      <c r="C127" s="27">
        <f t="shared" si="299"/>
        <v>-2.3147070550593521E-3</v>
      </c>
      <c r="D127" s="27">
        <f t="shared" si="299"/>
        <v>5.7802063090672401E-3</v>
      </c>
      <c r="E127" s="27">
        <f t="shared" si="299"/>
        <v>2.2947676667180714E-2</v>
      </c>
      <c r="F127" s="27">
        <f t="shared" si="300"/>
        <v>2.8727882976247954E-2</v>
      </c>
      <c r="L127" t="str">
        <f t="shared" si="317"/>
        <v>33 Protective service occupations</v>
      </c>
      <c r="M127" s="27">
        <f t="shared" si="301"/>
        <v>0.13233430468570029</v>
      </c>
      <c r="N127" s="27">
        <f t="shared" si="301"/>
        <v>5.7628981279236324E-3</v>
      </c>
      <c r="O127" s="27">
        <f t="shared" si="301"/>
        <v>3.2211783729804377E-2</v>
      </c>
      <c r="P127" s="27">
        <f t="shared" si="301"/>
        <v>0.3233522493753862</v>
      </c>
      <c r="Q127" s="27">
        <f t="shared" si="302"/>
        <v>0.35556403310519058</v>
      </c>
      <c r="W127" t="str">
        <f t="shared" si="318"/>
        <v>33 Protective service occupations</v>
      </c>
      <c r="X127" s="27">
        <f t="shared" si="303"/>
        <v>7.5152009255237573E-2</v>
      </c>
      <c r="Y127" s="27">
        <f t="shared" si="303"/>
        <v>0.51641146173926566</v>
      </c>
      <c r="Z127" s="27">
        <f t="shared" si="303"/>
        <v>-0.23500987630106174</v>
      </c>
      <c r="AA127" s="27">
        <f t="shared" si="303"/>
        <v>1.1030195824459343</v>
      </c>
      <c r="AB127" s="27">
        <f t="shared" si="304"/>
        <v>0.86800970614487261</v>
      </c>
      <c r="AH127" t="str">
        <f t="shared" si="319"/>
        <v>33 Protective service occupations</v>
      </c>
      <c r="AI127" s="27">
        <f t="shared" si="305"/>
        <v>-3.05857356033572E-2</v>
      </c>
      <c r="AJ127" s="27">
        <f t="shared" si="305"/>
        <v>0.16868783312153446</v>
      </c>
      <c r="AK127" s="27">
        <f t="shared" si="305"/>
        <v>-7.1137688266397658E-2</v>
      </c>
      <c r="AL127" s="27">
        <f t="shared" si="305"/>
        <v>0.24078650622617426</v>
      </c>
      <c r="AM127" s="27">
        <f t="shared" si="306"/>
        <v>0.1696488179597766</v>
      </c>
      <c r="AS127" t="str">
        <f t="shared" si="320"/>
        <v>33 Protective service occupations</v>
      </c>
      <c r="AT127" s="27">
        <f t="shared" si="307"/>
        <v>-0.11279082070823465</v>
      </c>
      <c r="AU127" s="27">
        <f t="shared" si="307"/>
        <v>9.3253096208614661E-2</v>
      </c>
      <c r="AV127" s="27">
        <f t="shared" si="307"/>
        <v>-0.15702182097514</v>
      </c>
      <c r="AW127" s="27">
        <f t="shared" si="307"/>
        <v>3.5436802934860678E-2</v>
      </c>
      <c r="AX127" s="27">
        <f t="shared" si="308"/>
        <v>-0.12158501804027932</v>
      </c>
      <c r="BD127" t="str">
        <f t="shared" si="321"/>
        <v>33 Protective service occupations</v>
      </c>
      <c r="BE127" s="27">
        <f t="shared" si="309"/>
        <v>-2.8206806966667664E-2</v>
      </c>
      <c r="BF127" s="27">
        <f t="shared" si="309"/>
        <v>-0.12603338528514296</v>
      </c>
      <c r="BG127" s="27">
        <f t="shared" si="309"/>
        <v>-0.22146949621450052</v>
      </c>
      <c r="BH127" s="27">
        <f t="shared" si="309"/>
        <v>-3.2794853555826453E-2</v>
      </c>
      <c r="BI127" s="27">
        <f t="shared" si="310"/>
        <v>-0.25426434977032697</v>
      </c>
      <c r="BO127" t="str">
        <f t="shared" si="322"/>
        <v>33 Protective service occupations</v>
      </c>
      <c r="BP127" s="27">
        <f t="shared" si="311"/>
        <v>6.8911163977802836E-3</v>
      </c>
      <c r="BQ127" s="27">
        <f t="shared" si="311"/>
        <v>-0.13712253524445517</v>
      </c>
      <c r="BR127" s="27">
        <f t="shared" si="311"/>
        <v>-0.66262699053100738</v>
      </c>
      <c r="BS127" s="27">
        <f t="shared" si="311"/>
        <v>-0.527482725720821</v>
      </c>
      <c r="BT127" s="27">
        <f t="shared" si="312"/>
        <v>-1.1901097162518284</v>
      </c>
      <c r="BZ127" t="str">
        <f t="shared" si="323"/>
        <v>33 Protective service occupations</v>
      </c>
      <c r="CA127" s="68">
        <f t="shared" si="313"/>
        <v>-0.296913872361525</v>
      </c>
      <c r="CB127" s="68">
        <f t="shared" si="313"/>
        <v>7.8961212405780579E-2</v>
      </c>
      <c r="CC127" s="68">
        <f t="shared" si="313"/>
        <v>-0.36116071160869523</v>
      </c>
      <c r="CD127" s="68">
        <f t="shared" si="313"/>
        <v>-0.34760829224997636</v>
      </c>
      <c r="CE127" s="68">
        <f t="shared" si="314"/>
        <v>-0.70876900385867159</v>
      </c>
      <c r="CK127" t="str">
        <f t="shared" si="324"/>
        <v>33 Protective service occupations</v>
      </c>
      <c r="CL127" s="68">
        <f t="shared" si="315"/>
        <v>-4.161428570737874E-2</v>
      </c>
      <c r="CM127" s="68">
        <f t="shared" si="315"/>
        <v>-3.1053843354948402E-2</v>
      </c>
      <c r="CN127" s="68">
        <f t="shared" si="315"/>
        <v>-3.0831252321376373E-2</v>
      </c>
      <c r="CO127" s="68">
        <f t="shared" si="315"/>
        <v>-0.1189714580031048</v>
      </c>
      <c r="CP127" s="68">
        <f t="shared" si="316"/>
        <v>-0.14980271032448117</v>
      </c>
    </row>
    <row r="128" spans="1:94" x14ac:dyDescent="0.2">
      <c r="A128" t="str">
        <f t="shared" si="298"/>
        <v>34 Culture, media and sports occupations</v>
      </c>
      <c r="B128" s="27">
        <f t="shared" si="299"/>
        <v>5.2676888602872729E-2</v>
      </c>
      <c r="C128" s="27">
        <f t="shared" si="299"/>
        <v>6.0605657221182163E-3</v>
      </c>
      <c r="D128" s="27">
        <f t="shared" si="299"/>
        <v>1.1588993195354086E-2</v>
      </c>
      <c r="E128" s="27">
        <f t="shared" si="299"/>
        <v>5.3756787916866278E-2</v>
      </c>
      <c r="F128" s="27">
        <f t="shared" si="300"/>
        <v>6.5345781112220364E-2</v>
      </c>
      <c r="L128" t="str">
        <f t="shared" si="317"/>
        <v>34 Culture, media and sports occupations</v>
      </c>
      <c r="M128" s="27">
        <f t="shared" si="301"/>
        <v>0.71418770473621684</v>
      </c>
      <c r="N128" s="27">
        <f t="shared" si="301"/>
        <v>-0.19848567405488637</v>
      </c>
      <c r="O128" s="27">
        <f t="shared" si="301"/>
        <v>-3.6240964967701128E-2</v>
      </c>
      <c r="P128" s="27">
        <f t="shared" si="301"/>
        <v>0.66978937911793235</v>
      </c>
      <c r="Q128" s="27">
        <f t="shared" si="302"/>
        <v>0.63354841415023122</v>
      </c>
      <c r="W128" t="str">
        <f t="shared" si="318"/>
        <v>34 Culture, media and sports occupations</v>
      </c>
      <c r="X128" s="27">
        <f t="shared" si="303"/>
        <v>-0.63899134806242497</v>
      </c>
      <c r="Y128" s="27">
        <f t="shared" si="303"/>
        <v>0.64859197625813358</v>
      </c>
      <c r="Z128" s="27">
        <f t="shared" si="303"/>
        <v>-0.71728538791116314</v>
      </c>
      <c r="AA128" s="27">
        <f t="shared" si="303"/>
        <v>0.3420966913407435</v>
      </c>
      <c r="AB128" s="27">
        <f t="shared" si="304"/>
        <v>-0.37518869657041964</v>
      </c>
      <c r="AH128" t="str">
        <f t="shared" si="319"/>
        <v>34 Culture, media and sports occupations</v>
      </c>
      <c r="AI128" s="27">
        <f t="shared" si="305"/>
        <v>-4.8130183960796158E-2</v>
      </c>
      <c r="AJ128" s="27">
        <f t="shared" si="305"/>
        <v>0.14272392351572138</v>
      </c>
      <c r="AK128" s="27">
        <f t="shared" si="305"/>
        <v>-9.7613911000129172E-2</v>
      </c>
      <c r="AL128" s="27">
        <f t="shared" si="305"/>
        <v>0.17849173558256282</v>
      </c>
      <c r="AM128" s="27">
        <f t="shared" si="306"/>
        <v>8.0877824582433644E-2</v>
      </c>
      <c r="AS128" t="str">
        <f t="shared" si="320"/>
        <v>34 Culture, media and sports occupations</v>
      </c>
      <c r="AT128" s="27">
        <f t="shared" si="307"/>
        <v>-9.9728053387404647E-2</v>
      </c>
      <c r="AU128" s="27">
        <f t="shared" si="307"/>
        <v>9.8708342712147901E-2</v>
      </c>
      <c r="AV128" s="27">
        <f t="shared" si="307"/>
        <v>-0.16089351857085477</v>
      </c>
      <c r="AW128" s="27">
        <f t="shared" si="307"/>
        <v>2.0786225605525344E-2</v>
      </c>
      <c r="AX128" s="27">
        <f t="shared" si="308"/>
        <v>-0.14010729296532942</v>
      </c>
      <c r="BD128" t="str">
        <f t="shared" si="321"/>
        <v>34 Culture, media and sports occupations</v>
      </c>
      <c r="BE128" s="27">
        <f t="shared" si="309"/>
        <v>-1.4572915135257158E-2</v>
      </c>
      <c r="BF128" s="27">
        <f t="shared" si="309"/>
        <v>-8.0852535255549807E-2</v>
      </c>
      <c r="BG128" s="27">
        <f t="shared" si="309"/>
        <v>-0.52407008146031853</v>
      </c>
      <c r="BH128" s="27">
        <f t="shared" si="309"/>
        <v>6.0556303399167399E-2</v>
      </c>
      <c r="BI128" s="27">
        <f t="shared" si="310"/>
        <v>-0.46351377806115113</v>
      </c>
      <c r="BO128" t="str">
        <f t="shared" si="322"/>
        <v>34 Culture, media and sports occupations</v>
      </c>
      <c r="BP128" s="27">
        <f t="shared" si="311"/>
        <v>-0.20485867265746638</v>
      </c>
      <c r="BQ128" s="27">
        <f t="shared" si="311"/>
        <v>-5.5420828330474015E-2</v>
      </c>
      <c r="BR128" s="27">
        <f t="shared" si="311"/>
        <v>-0.39402071328065624</v>
      </c>
      <c r="BS128" s="27">
        <f t="shared" si="311"/>
        <v>-0.28763841188927408</v>
      </c>
      <c r="BT128" s="27">
        <f t="shared" si="312"/>
        <v>-0.68165912516993032</v>
      </c>
      <c r="BZ128" t="str">
        <f t="shared" si="323"/>
        <v>34 Culture, media and sports occupations</v>
      </c>
      <c r="CA128" s="68">
        <f t="shared" si="313"/>
        <v>-0.22099129429108422</v>
      </c>
      <c r="CB128" s="68">
        <f t="shared" si="313"/>
        <v>1.9905613642348219E-2</v>
      </c>
      <c r="CC128" s="68">
        <f t="shared" si="313"/>
        <v>-0.25861950992335081</v>
      </c>
      <c r="CD128" s="68">
        <f t="shared" si="313"/>
        <v>-0.27972786718898168</v>
      </c>
      <c r="CE128" s="68">
        <f t="shared" si="314"/>
        <v>-0.53834737711233249</v>
      </c>
      <c r="CK128" t="str">
        <f t="shared" si="324"/>
        <v>34 Culture, media and sports occupations</v>
      </c>
      <c r="CL128" s="68">
        <f t="shared" si="315"/>
        <v>4.7820800146202658E-2</v>
      </c>
      <c r="CM128" s="68">
        <f t="shared" si="315"/>
        <v>-2.2130937730008016E-2</v>
      </c>
      <c r="CN128" s="68">
        <f t="shared" si="315"/>
        <v>5.96077720773458E-3</v>
      </c>
      <c r="CO128" s="68">
        <f t="shared" si="315"/>
        <v>-4.7433719423007059E-2</v>
      </c>
      <c r="CP128" s="68">
        <f t="shared" si="316"/>
        <v>-4.1472942215272479E-2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0.1685233140479957</v>
      </c>
      <c r="C129" s="27">
        <f t="shared" si="299"/>
        <v>-3.328134489188439E-2</v>
      </c>
      <c r="D129" s="27">
        <f t="shared" si="299"/>
        <v>0.15646086695492767</v>
      </c>
      <c r="E129" s="27">
        <f t="shared" si="299"/>
        <v>0.31167350371894675</v>
      </c>
      <c r="F129" s="27">
        <f t="shared" si="300"/>
        <v>0.46813437067387442</v>
      </c>
      <c r="L129" t="str">
        <f t="shared" si="317"/>
        <v>35 Business and public service associate professionals</v>
      </c>
      <c r="M129" s="27">
        <f t="shared" si="301"/>
        <v>2.3401918180905996</v>
      </c>
      <c r="N129" s="27">
        <f t="shared" si="301"/>
        <v>-0.42523917773566478</v>
      </c>
      <c r="O129" s="27">
        <f t="shared" si="301"/>
        <v>1.567786133845825</v>
      </c>
      <c r="P129" s="27">
        <f t="shared" si="301"/>
        <v>2.7245651325016222</v>
      </c>
      <c r="Q129" s="27">
        <f t="shared" si="302"/>
        <v>4.2923512663474472</v>
      </c>
      <c r="W129" t="str">
        <f t="shared" si="318"/>
        <v>35 Business and public service associate professionals</v>
      </c>
      <c r="X129" s="27">
        <f t="shared" si="303"/>
        <v>0.48592010693812249</v>
      </c>
      <c r="Y129" s="27">
        <f t="shared" si="303"/>
        <v>1.7631046865568507</v>
      </c>
      <c r="Z129" s="27">
        <f t="shared" si="303"/>
        <v>0.71834785976744442</v>
      </c>
      <c r="AA129" s="27">
        <f t="shared" si="303"/>
        <v>2.0819709764614593</v>
      </c>
      <c r="AB129" s="27">
        <f t="shared" si="304"/>
        <v>2.8003188362289038</v>
      </c>
      <c r="AH129" t="str">
        <f t="shared" si="319"/>
        <v>35 Business and public service associate professionals</v>
      </c>
      <c r="AI129" s="27">
        <f t="shared" si="305"/>
        <v>-6.7635676856318216E-2</v>
      </c>
      <c r="AJ129" s="27">
        <f t="shared" si="305"/>
        <v>0.66225498993852439</v>
      </c>
      <c r="AK129" s="27">
        <f t="shared" si="305"/>
        <v>0.25525838875145279</v>
      </c>
      <c r="AL129" s="27">
        <f t="shared" si="305"/>
        <v>0.97079600961819867</v>
      </c>
      <c r="AM129" s="27">
        <f t="shared" si="306"/>
        <v>1.2260543983696515</v>
      </c>
      <c r="AS129" t="str">
        <f t="shared" si="320"/>
        <v>35 Business and public service associate professionals</v>
      </c>
      <c r="AT129" s="27">
        <f t="shared" si="307"/>
        <v>-0.1578366373435558</v>
      </c>
      <c r="AU129" s="27">
        <f t="shared" si="307"/>
        <v>0.58829488595833235</v>
      </c>
      <c r="AV129" s="27">
        <f t="shared" si="307"/>
        <v>8.2948886417560708E-2</v>
      </c>
      <c r="AW129" s="27">
        <f t="shared" si="307"/>
        <v>0.68987841202794264</v>
      </c>
      <c r="AX129" s="27">
        <f t="shared" si="308"/>
        <v>0.77282729844550335</v>
      </c>
      <c r="BD129" t="str">
        <f t="shared" si="321"/>
        <v>35 Business and public service associate professionals</v>
      </c>
      <c r="BE129" s="27">
        <f t="shared" si="309"/>
        <v>1.2003414002003776</v>
      </c>
      <c r="BF129" s="27">
        <f t="shared" si="309"/>
        <v>0.62733907158625257</v>
      </c>
      <c r="BG129" s="27">
        <f t="shared" si="309"/>
        <v>-0.58743418374140255</v>
      </c>
      <c r="BH129" s="27">
        <f t="shared" si="309"/>
        <v>-6.5311499193649425E-2</v>
      </c>
      <c r="BI129" s="27">
        <f t="shared" si="310"/>
        <v>-0.65274568293505197</v>
      </c>
      <c r="BO129" t="str">
        <f t="shared" si="322"/>
        <v>35 Business and public service associate professionals</v>
      </c>
      <c r="BP129" s="27">
        <f t="shared" si="311"/>
        <v>0.30744736058639077</v>
      </c>
      <c r="BQ129" s="27">
        <f t="shared" si="311"/>
        <v>0.25138647701949246</v>
      </c>
      <c r="BR129" s="27">
        <f t="shared" si="311"/>
        <v>-1.3422035747885861</v>
      </c>
      <c r="BS129" s="27">
        <f t="shared" si="311"/>
        <v>-1.7284351871546715</v>
      </c>
      <c r="BT129" s="27">
        <f t="shared" si="312"/>
        <v>-3.0706387619432576</v>
      </c>
      <c r="BZ129" t="str">
        <f t="shared" si="323"/>
        <v>35 Business and public service associate professionals</v>
      </c>
      <c r="CA129" s="68">
        <f t="shared" si="313"/>
        <v>-0.62535573241985976</v>
      </c>
      <c r="CB129" s="68">
        <f t="shared" si="313"/>
        <v>0.12841104144737692</v>
      </c>
      <c r="CC129" s="68">
        <f t="shared" si="313"/>
        <v>-0.88587371270243676</v>
      </c>
      <c r="CD129" s="68">
        <f t="shared" si="313"/>
        <v>-1.8133754477424722</v>
      </c>
      <c r="CE129" s="68">
        <f t="shared" si="314"/>
        <v>-2.6992491604449089</v>
      </c>
      <c r="CK129" t="str">
        <f t="shared" si="324"/>
        <v>35 Business and public service associate professionals</v>
      </c>
      <c r="CL129" s="68">
        <f t="shared" si="315"/>
        <v>0.18580754027795821</v>
      </c>
      <c r="CM129" s="68">
        <f t="shared" si="315"/>
        <v>-0.15229675289440303</v>
      </c>
      <c r="CN129" s="68">
        <f t="shared" si="315"/>
        <v>-8.2664098887716753E-2</v>
      </c>
      <c r="CO129" s="68">
        <f t="shared" si="315"/>
        <v>-0.12082115673315363</v>
      </c>
      <c r="CP129" s="68">
        <f t="shared" si="316"/>
        <v>-0.20348525562087039</v>
      </c>
    </row>
    <row r="130" spans="1:94" x14ac:dyDescent="0.2">
      <c r="A130" t="str">
        <f t="shared" si="298"/>
        <v>41 Administrative occupations</v>
      </c>
      <c r="B130" s="27">
        <f t="shared" si="299"/>
        <v>0.12846600767228394</v>
      </c>
      <c r="C130" s="27">
        <f t="shared" si="299"/>
        <v>-5.3017897641329581E-2</v>
      </c>
      <c r="D130" s="27">
        <f t="shared" si="299"/>
        <v>0.13557470567714047</v>
      </c>
      <c r="E130" s="27">
        <f t="shared" si="299"/>
        <v>0.24337410004583782</v>
      </c>
      <c r="F130" s="27">
        <f t="shared" si="300"/>
        <v>0.37894880572297829</v>
      </c>
      <c r="L130" t="str">
        <f t="shared" si="317"/>
        <v>41 Administrative occupations</v>
      </c>
      <c r="M130" s="27">
        <f t="shared" si="301"/>
        <v>1.866796805512922</v>
      </c>
      <c r="N130" s="27">
        <f t="shared" si="301"/>
        <v>-0.55559859978230008</v>
      </c>
      <c r="O130" s="27">
        <f t="shared" si="301"/>
        <v>1.787322241883281</v>
      </c>
      <c r="P130" s="27">
        <f t="shared" si="301"/>
        <v>2.785547005611674</v>
      </c>
      <c r="Q130" s="27">
        <f t="shared" si="302"/>
        <v>4.572869247494955</v>
      </c>
      <c r="W130" t="str">
        <f t="shared" si="318"/>
        <v>41 Administrative occupations</v>
      </c>
      <c r="X130" s="27">
        <f t="shared" si="303"/>
        <v>1.2086320047752679</v>
      </c>
      <c r="Y130" s="27">
        <f t="shared" si="303"/>
        <v>1.1870570003050176</v>
      </c>
      <c r="Z130" s="27">
        <f t="shared" si="303"/>
        <v>3.3918767909586442</v>
      </c>
      <c r="AA130" s="27">
        <f t="shared" si="303"/>
        <v>4.7537871241292216</v>
      </c>
      <c r="AB130" s="27">
        <f t="shared" si="304"/>
        <v>8.1456639150878658</v>
      </c>
      <c r="AH130" t="str">
        <f t="shared" si="319"/>
        <v>41 Administrative occupations</v>
      </c>
      <c r="AI130" s="27">
        <f t="shared" si="305"/>
        <v>0.60268081330742262</v>
      </c>
      <c r="AJ130" s="27">
        <f t="shared" si="305"/>
        <v>0.26592042609325883</v>
      </c>
      <c r="AK130" s="27">
        <f t="shared" si="305"/>
        <v>1.0760389938825972</v>
      </c>
      <c r="AL130" s="27">
        <f t="shared" si="305"/>
        <v>1.7246873668264717</v>
      </c>
      <c r="AM130" s="27">
        <f t="shared" si="306"/>
        <v>2.8007263607090689</v>
      </c>
      <c r="AS130" t="str">
        <f t="shared" si="320"/>
        <v>41 Administrative occupations</v>
      </c>
      <c r="AT130" s="27">
        <f t="shared" si="307"/>
        <v>0.34508347605047884</v>
      </c>
      <c r="AU130" s="27">
        <f t="shared" si="307"/>
        <v>0.36319477994607485</v>
      </c>
      <c r="AV130" s="27">
        <f t="shared" si="307"/>
        <v>0.67208662130881169</v>
      </c>
      <c r="AW130" s="27">
        <f t="shared" si="307"/>
        <v>1.4088646666456173</v>
      </c>
      <c r="AX130" s="27">
        <f t="shared" si="308"/>
        <v>2.080951287954429</v>
      </c>
      <c r="BD130" t="str">
        <f t="shared" si="321"/>
        <v>41 Administrative occupations</v>
      </c>
      <c r="BE130" s="27">
        <f t="shared" si="309"/>
        <v>0.69281153460109834</v>
      </c>
      <c r="BF130" s="27">
        <f t="shared" si="309"/>
        <v>1.7656247252788617</v>
      </c>
      <c r="BG130" s="27">
        <f t="shared" si="309"/>
        <v>-0.24247025704999814</v>
      </c>
      <c r="BH130" s="27">
        <f t="shared" si="309"/>
        <v>-1.4441978889322193</v>
      </c>
      <c r="BI130" s="27">
        <f t="shared" si="310"/>
        <v>-1.6866681459822175</v>
      </c>
      <c r="BO130" t="str">
        <f t="shared" si="322"/>
        <v>41 Administrative occupations</v>
      </c>
      <c r="BP130" s="27">
        <f t="shared" si="311"/>
        <v>-1.4614708036425093</v>
      </c>
      <c r="BQ130" s="27">
        <f t="shared" si="311"/>
        <v>1.0384023522038923</v>
      </c>
      <c r="BR130" s="27">
        <f t="shared" si="311"/>
        <v>-2.695640918730593</v>
      </c>
      <c r="BS130" s="27">
        <f t="shared" si="311"/>
        <v>-6.1539939629233622</v>
      </c>
      <c r="BT130" s="27">
        <f t="shared" si="312"/>
        <v>-8.8496348816539552</v>
      </c>
      <c r="BZ130" t="str">
        <f t="shared" si="323"/>
        <v>41 Administrative occupations</v>
      </c>
      <c r="CA130" s="68">
        <f t="shared" si="313"/>
        <v>-3.7107248113272231</v>
      </c>
      <c r="CB130" s="68">
        <f t="shared" si="313"/>
        <v>0.17464944463185539</v>
      </c>
      <c r="CC130" s="68">
        <f t="shared" si="313"/>
        <v>-2.5826582066536989</v>
      </c>
      <c r="CD130" s="68">
        <f t="shared" si="313"/>
        <v>-4.9684796453249174</v>
      </c>
      <c r="CE130" s="68">
        <f t="shared" si="314"/>
        <v>-7.5511378519786163</v>
      </c>
      <c r="CK130" t="str">
        <f t="shared" si="324"/>
        <v>41 Administrative occupations</v>
      </c>
      <c r="CL130" s="68">
        <f t="shared" si="315"/>
        <v>-0.25551164346576893</v>
      </c>
      <c r="CM130" s="68">
        <f t="shared" si="315"/>
        <v>-0.33368211762888267</v>
      </c>
      <c r="CN130" s="68">
        <f t="shared" si="315"/>
        <v>-0.21753077598433745</v>
      </c>
      <c r="CO130" s="68">
        <f t="shared" si="315"/>
        <v>-0.67011088207215996</v>
      </c>
      <c r="CP130" s="68">
        <f t="shared" si="316"/>
        <v>-0.88764165805649742</v>
      </c>
    </row>
    <row r="131" spans="1:94" x14ac:dyDescent="0.2">
      <c r="A131" t="str">
        <f t="shared" si="298"/>
        <v>42 Secretarial and related occupations</v>
      </c>
      <c r="B131" s="27">
        <f t="shared" si="299"/>
        <v>1.5445506075361697E-2</v>
      </c>
      <c r="C131" s="27">
        <f t="shared" si="299"/>
        <v>-4.7250773072988542E-3</v>
      </c>
      <c r="D131" s="27">
        <f t="shared" si="299"/>
        <v>2.1040919516865653E-2</v>
      </c>
      <c r="E131" s="27">
        <f t="shared" si="299"/>
        <v>3.495635221804308E-2</v>
      </c>
      <c r="F131" s="27">
        <f t="shared" si="300"/>
        <v>5.5997271734908732E-2</v>
      </c>
      <c r="L131" t="str">
        <f t="shared" si="317"/>
        <v>42 Secretarial and related occupations</v>
      </c>
      <c r="M131" s="27">
        <f t="shared" si="301"/>
        <v>0.30273958256782085</v>
      </c>
      <c r="N131" s="27">
        <f t="shared" si="301"/>
        <v>-0.17739252984961762</v>
      </c>
      <c r="O131" s="27">
        <f t="shared" si="301"/>
        <v>0.38163551460537259</v>
      </c>
      <c r="P131" s="27">
        <f t="shared" si="301"/>
        <v>0.31547713439455327</v>
      </c>
      <c r="Q131" s="27">
        <f t="shared" si="302"/>
        <v>0.69711264899992587</v>
      </c>
      <c r="W131" t="str">
        <f t="shared" si="318"/>
        <v>42 Secretarial and related occupations</v>
      </c>
      <c r="X131" s="27">
        <f t="shared" si="303"/>
        <v>0.28190753890791864</v>
      </c>
      <c r="Y131" s="27">
        <f t="shared" si="303"/>
        <v>-1.2897826658350819E-2</v>
      </c>
      <c r="Z131" s="27">
        <f t="shared" si="303"/>
        <v>0.88847538617228761</v>
      </c>
      <c r="AA131" s="27">
        <f t="shared" si="303"/>
        <v>1.3087327531977544</v>
      </c>
      <c r="AB131" s="27">
        <f t="shared" si="304"/>
        <v>2.197208139370042</v>
      </c>
      <c r="AH131" t="str">
        <f t="shared" si="319"/>
        <v>42 Secretarial and related occupations</v>
      </c>
      <c r="AI131" s="27">
        <f t="shared" si="305"/>
        <v>0.13850567752051335</v>
      </c>
      <c r="AJ131" s="27">
        <f t="shared" si="305"/>
        <v>2.7523475033496503E-2</v>
      </c>
      <c r="AK131" s="27">
        <f t="shared" si="305"/>
        <v>0.23395460056627471</v>
      </c>
      <c r="AL131" s="27">
        <f t="shared" si="305"/>
        <v>0.10949992861887692</v>
      </c>
      <c r="AM131" s="27">
        <f t="shared" si="306"/>
        <v>0.34345452918515162</v>
      </c>
      <c r="AS131" t="str">
        <f t="shared" si="320"/>
        <v>42 Secretarial and related occupations</v>
      </c>
      <c r="AT131" s="27">
        <f t="shared" si="307"/>
        <v>6.7537618648680242E-2</v>
      </c>
      <c r="AU131" s="27">
        <f t="shared" si="307"/>
        <v>1.1467043158363666E-2</v>
      </c>
      <c r="AV131" s="27">
        <f t="shared" si="307"/>
        <v>0.14746042960470485</v>
      </c>
      <c r="AW131" s="27">
        <f t="shared" si="307"/>
        <v>-0.1387387571069072</v>
      </c>
      <c r="AX131" s="27">
        <f t="shared" si="308"/>
        <v>8.7216724977976501E-3</v>
      </c>
      <c r="BD131" t="str">
        <f t="shared" si="321"/>
        <v>42 Secretarial and related occupations</v>
      </c>
      <c r="BE131" s="27">
        <f t="shared" si="309"/>
        <v>2.340458093879505E-3</v>
      </c>
      <c r="BF131" s="27">
        <f t="shared" si="309"/>
        <v>7.4333044041301477E-2</v>
      </c>
      <c r="BG131" s="27">
        <f t="shared" si="309"/>
        <v>-0.30544747476215717</v>
      </c>
      <c r="BH131" s="27">
        <f t="shared" si="309"/>
        <v>-2.2868000112436375</v>
      </c>
      <c r="BI131" s="27">
        <f t="shared" si="310"/>
        <v>-2.5922474860057947</v>
      </c>
      <c r="BO131" t="str">
        <f t="shared" si="322"/>
        <v>42 Secretarial and related occupations</v>
      </c>
      <c r="BP131" s="27">
        <f t="shared" si="311"/>
        <v>-0.50519472722839343</v>
      </c>
      <c r="BQ131" s="27">
        <f t="shared" si="311"/>
        <v>3.0054002262636104E-3</v>
      </c>
      <c r="BR131" s="27">
        <f t="shared" si="311"/>
        <v>-1.288332161633845</v>
      </c>
      <c r="BS131" s="27">
        <f t="shared" si="311"/>
        <v>-2.452491024836279</v>
      </c>
      <c r="BT131" s="27">
        <f t="shared" si="312"/>
        <v>-3.740823186470124</v>
      </c>
      <c r="BZ131" t="str">
        <f t="shared" si="323"/>
        <v>42 Secretarial and related occupations</v>
      </c>
      <c r="CA131" s="68">
        <f t="shared" si="313"/>
        <v>-1.2687145022122621</v>
      </c>
      <c r="CB131" s="68">
        <f t="shared" si="313"/>
        <v>-0.14086727181619541</v>
      </c>
      <c r="CC131" s="68">
        <f t="shared" si="313"/>
        <v>-1.7433295308970931</v>
      </c>
      <c r="CD131" s="68">
        <f t="shared" si="313"/>
        <v>-1.5482704329477455</v>
      </c>
      <c r="CE131" s="68">
        <f t="shared" si="314"/>
        <v>-3.2915999638448383</v>
      </c>
      <c r="CK131" t="str">
        <f t="shared" si="324"/>
        <v>42 Secretarial and related occupations</v>
      </c>
      <c r="CL131" s="68">
        <f t="shared" si="315"/>
        <v>0.10150915915270409</v>
      </c>
      <c r="CM131" s="68">
        <f t="shared" si="315"/>
        <v>-7.2914299283086459E-2</v>
      </c>
      <c r="CN131" s="68">
        <f t="shared" si="315"/>
        <v>0.10946162527961079</v>
      </c>
      <c r="CO131" s="68">
        <f t="shared" si="315"/>
        <v>-0.10858434235314063</v>
      </c>
      <c r="CP131" s="68">
        <f t="shared" si="316"/>
        <v>8.772829264701576E-4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3.2821556393321398E-2</v>
      </c>
      <c r="C132" s="27">
        <f t="shared" si="299"/>
        <v>-2.6480303295237692E-2</v>
      </c>
      <c r="D132" s="27">
        <f t="shared" si="299"/>
        <v>4.5379666352248771E-3</v>
      </c>
      <c r="E132" s="27">
        <f t="shared" si="299"/>
        <v>1.0108022658704634E-2</v>
      </c>
      <c r="F132" s="27">
        <f t="shared" si="300"/>
        <v>1.4645989293929511E-2</v>
      </c>
      <c r="L132" t="str">
        <f t="shared" si="317"/>
        <v>51 Skilled agricultural and related trades</v>
      </c>
      <c r="M132" s="27">
        <f t="shared" si="301"/>
        <v>4.5276439542699748E-2</v>
      </c>
      <c r="N132" s="27">
        <f t="shared" si="301"/>
        <v>-2.06083197752088E-2</v>
      </c>
      <c r="O132" s="27">
        <f t="shared" si="301"/>
        <v>9.1110578008245235E-3</v>
      </c>
      <c r="P132" s="27">
        <f t="shared" si="301"/>
        <v>6.9239905707680488E-2</v>
      </c>
      <c r="Q132" s="27">
        <f t="shared" si="302"/>
        <v>7.8350963508505012E-2</v>
      </c>
      <c r="W132" t="str">
        <f t="shared" si="318"/>
        <v>51 Skilled agricultural and related trades</v>
      </c>
      <c r="X132" s="27">
        <f t="shared" si="303"/>
        <v>0.2216864051111751</v>
      </c>
      <c r="Y132" s="27">
        <f t="shared" si="303"/>
        <v>0.76855860961117761</v>
      </c>
      <c r="Z132" s="27">
        <f t="shared" si="303"/>
        <v>0.14621788102018396</v>
      </c>
      <c r="AA132" s="27">
        <f t="shared" si="303"/>
        <v>0.79650976664833184</v>
      </c>
      <c r="AB132" s="27">
        <f t="shared" si="304"/>
        <v>0.9427276476685158</v>
      </c>
      <c r="AH132" t="str">
        <f t="shared" si="319"/>
        <v>51 Skilled agricultural and related trades</v>
      </c>
      <c r="AI132" s="27">
        <f t="shared" si="305"/>
        <v>4.2882158792849623E-2</v>
      </c>
      <c r="AJ132" s="27">
        <f t="shared" si="305"/>
        <v>0.11484638022166638</v>
      </c>
      <c r="AK132" s="27">
        <f t="shared" si="305"/>
        <v>1.6447588800098556E-2</v>
      </c>
      <c r="AL132" s="27">
        <f t="shared" si="305"/>
        <v>0.20552984394282936</v>
      </c>
      <c r="AM132" s="27">
        <f t="shared" si="306"/>
        <v>0.22197743274292792</v>
      </c>
      <c r="AS132" t="str">
        <f t="shared" si="320"/>
        <v>51 Skilled agricultural and related trades</v>
      </c>
      <c r="AT132" s="27">
        <f t="shared" si="307"/>
        <v>1.0730490694538131E-2</v>
      </c>
      <c r="AU132" s="27">
        <f t="shared" si="307"/>
        <v>0.34344581114365436</v>
      </c>
      <c r="AV132" s="27">
        <f t="shared" si="307"/>
        <v>9.1209670670688858E-3</v>
      </c>
      <c r="AW132" s="27">
        <f t="shared" si="307"/>
        <v>0.37486810223293365</v>
      </c>
      <c r="AX132" s="27">
        <f t="shared" si="308"/>
        <v>0.38398906930000254</v>
      </c>
      <c r="BD132" t="str">
        <f t="shared" si="321"/>
        <v>51 Skilled agricultural and related trades</v>
      </c>
      <c r="BE132" s="27">
        <f t="shared" si="309"/>
        <v>0.27705906272290193</v>
      </c>
      <c r="BF132" s="27">
        <f t="shared" si="309"/>
        <v>0.3398050199960061</v>
      </c>
      <c r="BG132" s="27">
        <f t="shared" si="309"/>
        <v>-0.22117341131070711</v>
      </c>
      <c r="BH132" s="27">
        <f t="shared" si="309"/>
        <v>2.3207584864594732E-2</v>
      </c>
      <c r="BI132" s="27">
        <f t="shared" si="310"/>
        <v>-0.19796582644611238</v>
      </c>
      <c r="BO132" t="str">
        <f t="shared" si="322"/>
        <v>51 Skilled agricultural and related trades</v>
      </c>
      <c r="BP132" s="27">
        <f t="shared" si="311"/>
        <v>0.44633135908510368</v>
      </c>
      <c r="BQ132" s="27">
        <f t="shared" si="311"/>
        <v>0.36518908488392832</v>
      </c>
      <c r="BR132" s="27">
        <f t="shared" si="311"/>
        <v>-0.34824023079051702</v>
      </c>
      <c r="BS132" s="27">
        <f t="shared" si="311"/>
        <v>-0.21653925816850439</v>
      </c>
      <c r="BT132" s="27">
        <f t="shared" si="312"/>
        <v>-0.56477948895902141</v>
      </c>
      <c r="BZ132" t="str">
        <f t="shared" si="323"/>
        <v>51 Skilled agricultural and related trades</v>
      </c>
      <c r="CA132" s="68">
        <f t="shared" si="313"/>
        <v>-0.13433247463696008</v>
      </c>
      <c r="CB132" s="68">
        <f t="shared" si="313"/>
        <v>0.45658841673669626</v>
      </c>
      <c r="CC132" s="68">
        <f t="shared" si="313"/>
        <v>-0.6092594291156157</v>
      </c>
      <c r="CD132" s="68">
        <f t="shared" si="313"/>
        <v>-0.52041672072930356</v>
      </c>
      <c r="CE132" s="68">
        <f t="shared" si="314"/>
        <v>-1.1296761498449193</v>
      </c>
      <c r="CK132" t="str">
        <f t="shared" si="324"/>
        <v>51 Skilled agricultural and related trades</v>
      </c>
      <c r="CL132" s="68">
        <f t="shared" si="315"/>
        <v>-5.3138060871238846E-2</v>
      </c>
      <c r="CM132" s="68">
        <f t="shared" si="315"/>
        <v>0.21159981218232615</v>
      </c>
      <c r="CN132" s="68">
        <f t="shared" si="315"/>
        <v>6.7472583938053665E-2</v>
      </c>
      <c r="CO132" s="68">
        <f t="shared" si="315"/>
        <v>-0.44213169158273879</v>
      </c>
      <c r="CP132" s="68">
        <f t="shared" si="316"/>
        <v>-0.37465910764468513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1.5012730778855427E-3</v>
      </c>
      <c r="C133" s="27">
        <f t="shared" si="299"/>
        <v>3.3127596387283048E-3</v>
      </c>
      <c r="D133" s="27">
        <f t="shared" si="299"/>
        <v>8.7533835569182303E-3</v>
      </c>
      <c r="E133" s="27">
        <f t="shared" si="299"/>
        <v>1.9734773515431472E-2</v>
      </c>
      <c r="F133" s="27">
        <f t="shared" si="300"/>
        <v>2.8488157072349703E-2</v>
      </c>
      <c r="L133" t="str">
        <f t="shared" si="317"/>
        <v>52 Skilled metal, electrical and electronic trades</v>
      </c>
      <c r="M133" s="27">
        <f t="shared" si="301"/>
        <v>0.16970615288621715</v>
      </c>
      <c r="N133" s="27">
        <f t="shared" si="301"/>
        <v>-0.17809325830386413</v>
      </c>
      <c r="O133" s="27">
        <f t="shared" si="301"/>
        <v>0.25272605777325396</v>
      </c>
      <c r="P133" s="27">
        <f t="shared" si="301"/>
        <v>0.42284591318493681</v>
      </c>
      <c r="Q133" s="27">
        <f t="shared" si="302"/>
        <v>0.67557197095819077</v>
      </c>
      <c r="W133" t="str">
        <f t="shared" si="318"/>
        <v>52 Skilled metal, electrical and electronic trades</v>
      </c>
      <c r="X133" s="27">
        <f t="shared" si="303"/>
        <v>-6.6306041172094821E-2</v>
      </c>
      <c r="Y133" s="27">
        <f t="shared" si="303"/>
        <v>2.0197388206388389E-2</v>
      </c>
      <c r="Z133" s="27">
        <f t="shared" si="303"/>
        <v>0.27914461715088423</v>
      </c>
      <c r="AA133" s="27">
        <f t="shared" si="303"/>
        <v>0.57930772156037014</v>
      </c>
      <c r="AB133" s="27">
        <f t="shared" si="304"/>
        <v>0.85845233871125437</v>
      </c>
      <c r="AH133" t="str">
        <f t="shared" si="319"/>
        <v>52 Skilled metal, electrical and electronic trades</v>
      </c>
      <c r="AI133" s="27">
        <f t="shared" si="305"/>
        <v>-0.13019416601890754</v>
      </c>
      <c r="AJ133" s="27">
        <f t="shared" si="305"/>
        <v>5.5972475291259038E-2</v>
      </c>
      <c r="AK133" s="27">
        <f t="shared" si="305"/>
        <v>7.0349481912812539E-2</v>
      </c>
      <c r="AL133" s="27">
        <f t="shared" si="305"/>
        <v>0.19294241540185697</v>
      </c>
      <c r="AM133" s="27">
        <f t="shared" si="306"/>
        <v>0.26329189731466951</v>
      </c>
      <c r="AS133" t="str">
        <f t="shared" si="320"/>
        <v>52 Skilled metal, electrical and electronic trades</v>
      </c>
      <c r="AT133" s="27">
        <f t="shared" si="307"/>
        <v>-0.49397074688146914</v>
      </c>
      <c r="AU133" s="27">
        <f t="shared" si="307"/>
        <v>0.13542505787183678</v>
      </c>
      <c r="AV133" s="27">
        <f t="shared" si="307"/>
        <v>-1.3162496915439803E-2</v>
      </c>
      <c r="AW133" s="27">
        <f t="shared" si="307"/>
        <v>0.33831753126842257</v>
      </c>
      <c r="AX133" s="27">
        <f t="shared" si="308"/>
        <v>0.32515503435298276</v>
      </c>
      <c r="BD133" t="str">
        <f t="shared" si="321"/>
        <v>52 Skilled metal, electrical and electronic trades</v>
      </c>
      <c r="BE133" s="27">
        <f t="shared" si="309"/>
        <v>1.8547246298177527</v>
      </c>
      <c r="BF133" s="27">
        <f t="shared" si="309"/>
        <v>-3.5169372653633957</v>
      </c>
      <c r="BG133" s="27">
        <f t="shared" si="309"/>
        <v>4.1902031831288156E-2</v>
      </c>
      <c r="BH133" s="27">
        <f t="shared" si="309"/>
        <v>-0.55349892661392985</v>
      </c>
      <c r="BI133" s="27">
        <f t="shared" si="310"/>
        <v>-0.5115968947826417</v>
      </c>
      <c r="BO133" t="str">
        <f t="shared" si="322"/>
        <v>52 Skilled metal, electrical and electronic trades</v>
      </c>
      <c r="BP133" s="27">
        <f t="shared" si="311"/>
        <v>0.15752430960475827</v>
      </c>
      <c r="BQ133" s="27">
        <f t="shared" si="311"/>
        <v>-1.7125845233583288</v>
      </c>
      <c r="BR133" s="27">
        <f t="shared" si="311"/>
        <v>-0.90578347716112795</v>
      </c>
      <c r="BS133" s="27">
        <f t="shared" si="311"/>
        <v>-1.6446122013446471</v>
      </c>
      <c r="BT133" s="27">
        <f t="shared" si="312"/>
        <v>-2.5503956785057751</v>
      </c>
      <c r="BZ133" t="str">
        <f t="shared" si="323"/>
        <v>52 Skilled metal, electrical and electronic trades</v>
      </c>
      <c r="CA133" s="68">
        <f t="shared" si="313"/>
        <v>-0.66742587727856062</v>
      </c>
      <c r="CB133" s="68">
        <f t="shared" si="313"/>
        <v>-0.49915482773309972</v>
      </c>
      <c r="CC133" s="68">
        <f t="shared" si="313"/>
        <v>-1.0263411701973393</v>
      </c>
      <c r="CD133" s="68">
        <f t="shared" si="313"/>
        <v>-1.7291804501562273</v>
      </c>
      <c r="CE133" s="68">
        <f t="shared" si="314"/>
        <v>-2.7555216203535666</v>
      </c>
      <c r="CK133" t="str">
        <f t="shared" si="324"/>
        <v>52 Skilled metal, electrical and electronic trades</v>
      </c>
      <c r="CL133" s="68">
        <f t="shared" si="315"/>
        <v>1.9371483507167442E-2</v>
      </c>
      <c r="CM133" s="68">
        <f t="shared" si="315"/>
        <v>-0.34496065539153742</v>
      </c>
      <c r="CN133" s="68">
        <f t="shared" si="315"/>
        <v>-2.4359382175942468E-3</v>
      </c>
      <c r="CO133" s="68">
        <f t="shared" si="315"/>
        <v>-0.45351872034709606</v>
      </c>
      <c r="CP133" s="68">
        <f t="shared" si="316"/>
        <v>-0.45595465856469031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-4.6694697043195323E-3</v>
      </c>
      <c r="C134" s="27">
        <f t="shared" si="299"/>
        <v>-2.3736217822300345E-3</v>
      </c>
      <c r="D134" s="27">
        <f t="shared" si="299"/>
        <v>4.9436310242067438E-3</v>
      </c>
      <c r="E134" s="27">
        <f t="shared" si="299"/>
        <v>4.4516990086399845E-4</v>
      </c>
      <c r="F134" s="27">
        <f t="shared" si="300"/>
        <v>5.3888009250707422E-3</v>
      </c>
      <c r="L134" t="str">
        <f t="shared" si="317"/>
        <v>53 Skilled construction and building trades</v>
      </c>
      <c r="M134" s="27">
        <f t="shared" si="301"/>
        <v>2.3287148832312837E-2</v>
      </c>
      <c r="N134" s="27">
        <f t="shared" si="301"/>
        <v>-5.5903861389496712E-2</v>
      </c>
      <c r="O134" s="27">
        <f t="shared" si="301"/>
        <v>5.2955140134666789E-2</v>
      </c>
      <c r="P134" s="27">
        <f t="shared" si="301"/>
        <v>6.7210149312604245E-2</v>
      </c>
      <c r="Q134" s="27">
        <f t="shared" si="302"/>
        <v>0.12016528944727103</v>
      </c>
      <c r="W134" t="str">
        <f t="shared" si="318"/>
        <v>53 Skilled construction and building trades</v>
      </c>
      <c r="X134" s="27">
        <f t="shared" si="303"/>
        <v>-0.17140826594168446</v>
      </c>
      <c r="Y134" s="27">
        <f t="shared" si="303"/>
        <v>-5.073124503164439E-3</v>
      </c>
      <c r="Z134" s="27">
        <f t="shared" si="303"/>
        <v>0.10966170915807971</v>
      </c>
      <c r="AA134" s="27">
        <f t="shared" si="303"/>
        <v>0.18323065874981692</v>
      </c>
      <c r="AB134" s="27">
        <f t="shared" si="304"/>
        <v>0.29289236790789663</v>
      </c>
      <c r="AH134" t="str">
        <f t="shared" si="319"/>
        <v>53 Skilled construction and building trades</v>
      </c>
      <c r="AI134" s="27">
        <f t="shared" si="305"/>
        <v>-1.8175374816858048E-2</v>
      </c>
      <c r="AJ134" s="27">
        <f t="shared" si="305"/>
        <v>-3.0925453604262465E-3</v>
      </c>
      <c r="AK134" s="27">
        <f t="shared" si="305"/>
        <v>6.9252587572465329E-2</v>
      </c>
      <c r="AL134" s="27">
        <f t="shared" si="305"/>
        <v>0.11993073820413203</v>
      </c>
      <c r="AM134" s="27">
        <f t="shared" si="306"/>
        <v>0.18918332577659736</v>
      </c>
      <c r="AS134" t="str">
        <f t="shared" si="320"/>
        <v>53 Skilled construction and building trades</v>
      </c>
      <c r="AT134" s="27">
        <f t="shared" si="307"/>
        <v>-0.11391982251258947</v>
      </c>
      <c r="AU134" s="27">
        <f t="shared" si="307"/>
        <v>-2.8450138350113896E-2</v>
      </c>
      <c r="AV134" s="27">
        <f t="shared" si="307"/>
        <v>0.10441530889753325</v>
      </c>
      <c r="AW134" s="27">
        <f t="shared" si="307"/>
        <v>0.10074681175687383</v>
      </c>
      <c r="AX134" s="27">
        <f t="shared" si="308"/>
        <v>0.20516212065440709</v>
      </c>
      <c r="BD134" t="str">
        <f t="shared" si="321"/>
        <v>53 Skilled construction and building trades</v>
      </c>
      <c r="BE134" s="27">
        <f t="shared" si="309"/>
        <v>0.29513109593103515</v>
      </c>
      <c r="BF134" s="27">
        <f t="shared" si="309"/>
        <v>-2.3219394226647747</v>
      </c>
      <c r="BG134" s="27">
        <f t="shared" si="309"/>
        <v>-0.22679555846890853</v>
      </c>
      <c r="BH134" s="27">
        <f t="shared" si="309"/>
        <v>-0.99470591271527198</v>
      </c>
      <c r="BI134" s="27">
        <f t="shared" si="310"/>
        <v>-1.2215014711841805</v>
      </c>
      <c r="BO134" t="str">
        <f t="shared" si="322"/>
        <v>53 Skilled construction and building trades</v>
      </c>
      <c r="BP134" s="27">
        <f t="shared" si="311"/>
        <v>0.7002508914047656</v>
      </c>
      <c r="BQ134" s="27">
        <f t="shared" si="311"/>
        <v>-2.0298698755045379</v>
      </c>
      <c r="BR134" s="27">
        <f t="shared" si="311"/>
        <v>-9.2642353683534573E-2</v>
      </c>
      <c r="BS134" s="27">
        <f t="shared" si="311"/>
        <v>-0.61560588648029579</v>
      </c>
      <c r="BT134" s="27">
        <f t="shared" si="312"/>
        <v>-0.70824824016383037</v>
      </c>
      <c r="BZ134" t="str">
        <f t="shared" si="323"/>
        <v>53 Skilled construction and building trades</v>
      </c>
      <c r="CA134" s="68">
        <f t="shared" si="313"/>
        <v>-0.3944124756539793</v>
      </c>
      <c r="CB134" s="68">
        <f t="shared" si="313"/>
        <v>-0.70350656710174286</v>
      </c>
      <c r="CC134" s="68">
        <f t="shared" si="313"/>
        <v>-0.60614662634413952</v>
      </c>
      <c r="CD134" s="68">
        <f t="shared" si="313"/>
        <v>-0.99208775630514268</v>
      </c>
      <c r="CE134" s="68">
        <f t="shared" si="314"/>
        <v>-1.5982343826492822</v>
      </c>
      <c r="CK134" t="str">
        <f t="shared" si="324"/>
        <v>53 Skilled construction and building trades</v>
      </c>
      <c r="CL134" s="68">
        <f t="shared" si="315"/>
        <v>-0.10074482784948113</v>
      </c>
      <c r="CM134" s="68">
        <f t="shared" si="315"/>
        <v>-0.63387769343736533</v>
      </c>
      <c r="CN134" s="68">
        <f t="shared" si="315"/>
        <v>-0.17115112035409297</v>
      </c>
      <c r="CO134" s="68">
        <f t="shared" si="315"/>
        <v>-0.95002670271240319</v>
      </c>
      <c r="CP134" s="68">
        <f t="shared" si="316"/>
        <v>-1.1211778230664962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9.7507775948469516E-3</v>
      </c>
      <c r="C135" s="27">
        <f t="shared" si="299"/>
        <v>-1.0096154349600733E-2</v>
      </c>
      <c r="D135" s="27">
        <f t="shared" si="299"/>
        <v>3.1362901591288947E-2</v>
      </c>
      <c r="E135" s="27">
        <f t="shared" si="299"/>
        <v>4.1791576535068917E-2</v>
      </c>
      <c r="F135" s="27">
        <f t="shared" si="300"/>
        <v>7.3154478126357864E-2</v>
      </c>
      <c r="L135" t="str">
        <f t="shared" si="317"/>
        <v>54 Textiles, printing and other skilled trades</v>
      </c>
      <c r="M135" s="27">
        <f t="shared" si="301"/>
        <v>0.27733062867224123</v>
      </c>
      <c r="N135" s="27">
        <f t="shared" si="301"/>
        <v>-0.18454248183186517</v>
      </c>
      <c r="O135" s="27">
        <f t="shared" si="301"/>
        <v>0.15751196480487117</v>
      </c>
      <c r="P135" s="27">
        <f t="shared" si="301"/>
        <v>0.31948469035457328</v>
      </c>
      <c r="Q135" s="27">
        <f t="shared" si="302"/>
        <v>0.47699665515944445</v>
      </c>
      <c r="W135" t="str">
        <f t="shared" si="318"/>
        <v>54 Textiles, printing and other skilled trades</v>
      </c>
      <c r="X135" s="27">
        <f t="shared" si="303"/>
        <v>-4.138930456454859E-2</v>
      </c>
      <c r="Y135" s="27">
        <f t="shared" si="303"/>
        <v>-5.8001650554378337E-2</v>
      </c>
      <c r="Z135" s="27">
        <f t="shared" si="303"/>
        <v>0.32625872253250643</v>
      </c>
      <c r="AA135" s="27">
        <f t="shared" si="303"/>
        <v>0.46942483179010686</v>
      </c>
      <c r="AB135" s="27">
        <f t="shared" si="304"/>
        <v>0.79568355432261328</v>
      </c>
      <c r="AH135" t="str">
        <f t="shared" si="319"/>
        <v>54 Textiles, printing and other skilled trades</v>
      </c>
      <c r="AI135" s="27">
        <f t="shared" si="305"/>
        <v>-5.5451160254824328E-2</v>
      </c>
      <c r="AJ135" s="27">
        <f t="shared" si="305"/>
        <v>5.1275515651751702E-2</v>
      </c>
      <c r="AK135" s="27">
        <f t="shared" si="305"/>
        <v>4.4569434551936737E-2</v>
      </c>
      <c r="AL135" s="27">
        <f t="shared" si="305"/>
        <v>0.16912140543717191</v>
      </c>
      <c r="AM135" s="27">
        <f t="shared" si="306"/>
        <v>0.21369083998910865</v>
      </c>
      <c r="AS135" t="str">
        <f t="shared" si="320"/>
        <v>54 Textiles, printing and other skilled trades</v>
      </c>
      <c r="AT135" s="27">
        <f t="shared" si="307"/>
        <v>-5.5907519835116326E-2</v>
      </c>
      <c r="AU135" s="27">
        <f t="shared" si="307"/>
        <v>2.7132950994550264E-2</v>
      </c>
      <c r="AV135" s="27">
        <f t="shared" si="307"/>
        <v>0.10973957062079809</v>
      </c>
      <c r="AW135" s="27">
        <f t="shared" si="307"/>
        <v>0.16984107494453138</v>
      </c>
      <c r="AX135" s="27">
        <f t="shared" si="308"/>
        <v>0.27958064556532947</v>
      </c>
      <c r="BD135" t="str">
        <f t="shared" si="321"/>
        <v>54 Textiles, printing and other skilled trades</v>
      </c>
      <c r="BE135" s="27">
        <f t="shared" si="309"/>
        <v>-0.22168660804534035</v>
      </c>
      <c r="BF135" s="27">
        <f t="shared" si="309"/>
        <v>-0.30404457365811854</v>
      </c>
      <c r="BG135" s="27">
        <f t="shared" si="309"/>
        <v>0.27549007104474743</v>
      </c>
      <c r="BH135" s="27">
        <f t="shared" si="309"/>
        <v>-0.24394374797134422</v>
      </c>
      <c r="BI135" s="27">
        <f t="shared" si="310"/>
        <v>3.1546323073403215E-2</v>
      </c>
      <c r="BO135" t="str">
        <f t="shared" si="322"/>
        <v>54 Textiles, printing and other skilled trades</v>
      </c>
      <c r="BP135" s="27">
        <f t="shared" si="311"/>
        <v>-0.89453839056027906</v>
      </c>
      <c r="BQ135" s="27">
        <f t="shared" si="311"/>
        <v>-0.16818562572422024</v>
      </c>
      <c r="BR135" s="27">
        <f t="shared" si="311"/>
        <v>-0.46334633921623158</v>
      </c>
      <c r="BS135" s="27">
        <f t="shared" si="311"/>
        <v>-0.92099514347317424</v>
      </c>
      <c r="BT135" s="27">
        <f t="shared" si="312"/>
        <v>-1.3843414826894058</v>
      </c>
      <c r="BZ135" t="str">
        <f t="shared" si="323"/>
        <v>54 Textiles, printing and other skilled trades</v>
      </c>
      <c r="CA135" s="68">
        <f t="shared" si="313"/>
        <v>-1.1473462926842926</v>
      </c>
      <c r="CB135" s="68">
        <f t="shared" si="313"/>
        <v>0.12820968569538094</v>
      </c>
      <c r="CC135" s="68">
        <f t="shared" si="313"/>
        <v>-0.21181192672790061</v>
      </c>
      <c r="CD135" s="68">
        <f t="shared" si="313"/>
        <v>-1.0431930685256896</v>
      </c>
      <c r="CE135" s="68">
        <f t="shared" si="314"/>
        <v>-1.2550049952535902</v>
      </c>
      <c r="CK135" t="str">
        <f t="shared" si="324"/>
        <v>54 Textiles, printing and other skilled trades</v>
      </c>
      <c r="CL135" s="68">
        <f t="shared" si="315"/>
        <v>-0.32248230715778314</v>
      </c>
      <c r="CM135" s="68">
        <f t="shared" si="315"/>
        <v>-0.15088630511299339</v>
      </c>
      <c r="CN135" s="68">
        <f t="shared" si="315"/>
        <v>-0.28316941035349208</v>
      </c>
      <c r="CO135" s="68">
        <f t="shared" si="315"/>
        <v>-0.38647339161759908</v>
      </c>
      <c r="CP135" s="68">
        <f t="shared" si="316"/>
        <v>-0.66964280197109116</v>
      </c>
    </row>
    <row r="136" spans="1:94" x14ac:dyDescent="0.2">
      <c r="A136" t="str">
        <f t="shared" si="298"/>
        <v>61 Caring personal service occupations</v>
      </c>
      <c r="B136" s="27">
        <f t="shared" si="299"/>
        <v>1.7092419593903084E-2</v>
      </c>
      <c r="C136" s="27">
        <f t="shared" si="299"/>
        <v>-1.5024132024838266E-2</v>
      </c>
      <c r="D136" s="27">
        <f t="shared" si="299"/>
        <v>2.6253023877357756E-2</v>
      </c>
      <c r="E136" s="27">
        <f t="shared" si="299"/>
        <v>3.9014218271792314E-2</v>
      </c>
      <c r="F136" s="27">
        <f t="shared" si="300"/>
        <v>6.526724214915007E-2</v>
      </c>
      <c r="L136" t="str">
        <f t="shared" si="317"/>
        <v>61 Caring personal service occupations</v>
      </c>
      <c r="M136" s="27">
        <f t="shared" si="301"/>
        <v>1.3501017331076217</v>
      </c>
      <c r="N136" s="27">
        <f t="shared" si="301"/>
        <v>-0.79979842968214454</v>
      </c>
      <c r="O136" s="27">
        <f t="shared" si="301"/>
        <v>1.376913955096994</v>
      </c>
      <c r="P136" s="27">
        <f t="shared" si="301"/>
        <v>2.0999474851072311</v>
      </c>
      <c r="Q136" s="27">
        <f t="shared" si="302"/>
        <v>3.4768614402042251</v>
      </c>
      <c r="W136" t="str">
        <f t="shared" si="318"/>
        <v>61 Caring personal service occupations</v>
      </c>
      <c r="X136" s="27">
        <f t="shared" si="303"/>
        <v>1.5246890812839542</v>
      </c>
      <c r="Y136" s="27">
        <f t="shared" si="303"/>
        <v>-0.28845063347318067</v>
      </c>
      <c r="Z136" s="27">
        <f t="shared" si="303"/>
        <v>2.6305302282032983</v>
      </c>
      <c r="AA136" s="27">
        <f t="shared" si="303"/>
        <v>4.3578202535693205</v>
      </c>
      <c r="AB136" s="27">
        <f t="shared" si="304"/>
        <v>6.9883504817726187</v>
      </c>
      <c r="AH136" t="str">
        <f t="shared" si="319"/>
        <v>61 Caring personal service occupations</v>
      </c>
      <c r="AI136" s="27">
        <f t="shared" si="305"/>
        <v>-0.10864668303351088</v>
      </c>
      <c r="AJ136" s="27">
        <f t="shared" si="305"/>
        <v>-0.43255845353463229</v>
      </c>
      <c r="AK136" s="27">
        <f t="shared" si="305"/>
        <v>0.42223229890139535</v>
      </c>
      <c r="AL136" s="27">
        <f t="shared" si="305"/>
        <v>0.75200714586734208</v>
      </c>
      <c r="AM136" s="27">
        <f t="shared" si="306"/>
        <v>1.1742394447687374</v>
      </c>
      <c r="AS136" t="str">
        <f t="shared" si="320"/>
        <v>61 Caring personal service occupations</v>
      </c>
      <c r="AT136" s="27">
        <f t="shared" si="307"/>
        <v>0.54913696853585936</v>
      </c>
      <c r="AU136" s="27">
        <f t="shared" si="307"/>
        <v>-0.25286899012348485</v>
      </c>
      <c r="AV136" s="27">
        <f t="shared" si="307"/>
        <v>0.42097364875002086</v>
      </c>
      <c r="AW136" s="27">
        <f t="shared" si="307"/>
        <v>0.86547958679278025</v>
      </c>
      <c r="AX136" s="27">
        <f t="shared" si="308"/>
        <v>1.2864532355428011</v>
      </c>
      <c r="BD136" t="str">
        <f t="shared" si="321"/>
        <v>61 Caring personal service occupations</v>
      </c>
      <c r="BE136" s="27">
        <f t="shared" si="309"/>
        <v>4.4768620873054985</v>
      </c>
      <c r="BF136" s="27">
        <f t="shared" si="309"/>
        <v>3.9845009906947837E-2</v>
      </c>
      <c r="BG136" s="27">
        <f t="shared" si="309"/>
        <v>1.9683354650300018</v>
      </c>
      <c r="BH136" s="27">
        <f t="shared" si="309"/>
        <v>4.3858136824395118</v>
      </c>
      <c r="BI136" s="27">
        <f t="shared" si="310"/>
        <v>6.3541491474695135</v>
      </c>
      <c r="BO136" t="str">
        <f t="shared" si="322"/>
        <v>61 Caring personal service occupations</v>
      </c>
      <c r="BP136" s="27">
        <f t="shared" si="311"/>
        <v>-0.52169335349816137</v>
      </c>
      <c r="BQ136" s="27">
        <f t="shared" si="311"/>
        <v>-1.4510410094730588</v>
      </c>
      <c r="BR136" s="27">
        <f t="shared" si="311"/>
        <v>-1.9833176304370426</v>
      </c>
      <c r="BS136" s="27">
        <f t="shared" si="311"/>
        <v>-5.1148085409511452</v>
      </c>
      <c r="BT136" s="27">
        <f t="shared" si="312"/>
        <v>-7.0981261713881878</v>
      </c>
      <c r="BZ136" t="str">
        <f t="shared" si="323"/>
        <v>61 Caring personal service occupations</v>
      </c>
      <c r="CA136" s="68">
        <f t="shared" si="313"/>
        <v>-4.4163045653951256</v>
      </c>
      <c r="CB136" s="68">
        <f t="shared" si="313"/>
        <v>-0.31418160022379471</v>
      </c>
      <c r="CC136" s="68">
        <f t="shared" si="313"/>
        <v>-1.2045279991189792</v>
      </c>
      <c r="CD136" s="68">
        <f t="shared" si="313"/>
        <v>-0.73454876733555818</v>
      </c>
      <c r="CE136" s="68">
        <f t="shared" si="314"/>
        <v>-1.9390767664545374</v>
      </c>
      <c r="CK136" t="str">
        <f t="shared" si="324"/>
        <v>61 Caring personal service occupations</v>
      </c>
      <c r="CL136" s="68">
        <f t="shared" si="315"/>
        <v>-7.1009563090235317E-2</v>
      </c>
      <c r="CM136" s="68">
        <f t="shared" si="315"/>
        <v>-0.11194710796533713</v>
      </c>
      <c r="CN136" s="68">
        <f t="shared" si="315"/>
        <v>0.27568655416016852</v>
      </c>
      <c r="CO136" s="68">
        <f t="shared" si="315"/>
        <v>0.11773343418323146</v>
      </c>
      <c r="CP136" s="68">
        <f t="shared" si="316"/>
        <v>0.39341998834339997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2.0007219701750366E-2</v>
      </c>
      <c r="C137" s="27">
        <f t="shared" si="299"/>
        <v>-1.5320143807930415E-2</v>
      </c>
      <c r="D137" s="27">
        <f t="shared" si="299"/>
        <v>7.5235572177300668E-3</v>
      </c>
      <c r="E137" s="27">
        <f t="shared" si="299"/>
        <v>1.8494075554531107E-2</v>
      </c>
      <c r="F137" s="27">
        <f t="shared" si="300"/>
        <v>2.6017632772261174E-2</v>
      </c>
      <c r="L137" t="str">
        <f t="shared" si="317"/>
        <v>62 Leisure, travel and related personal service occupations</v>
      </c>
      <c r="M137" s="27">
        <f t="shared" si="301"/>
        <v>0.31531009093717044</v>
      </c>
      <c r="N137" s="27">
        <f t="shared" si="301"/>
        <v>-0.17791818573225704</v>
      </c>
      <c r="O137" s="27">
        <f t="shared" si="301"/>
        <v>8.3245142764180935E-2</v>
      </c>
      <c r="P137" s="27">
        <f t="shared" si="301"/>
        <v>0.19929533850841263</v>
      </c>
      <c r="Q137" s="27">
        <f t="shared" si="302"/>
        <v>0.28254048127259357</v>
      </c>
      <c r="W137" t="str">
        <f t="shared" si="318"/>
        <v>62 Leisure, travel and related personal service occupations</v>
      </c>
      <c r="X137" s="27">
        <f t="shared" si="303"/>
        <v>0.65555821788016932</v>
      </c>
      <c r="Y137" s="27">
        <f t="shared" si="303"/>
        <v>-3.2770055356419636E-2</v>
      </c>
      <c r="Z137" s="27">
        <f t="shared" si="303"/>
        <v>0.42083066261563085</v>
      </c>
      <c r="AA137" s="27">
        <f t="shared" si="303"/>
        <v>1.1817619945334381</v>
      </c>
      <c r="AB137" s="27">
        <f t="shared" si="304"/>
        <v>1.602592657149069</v>
      </c>
      <c r="AH137" t="str">
        <f t="shared" si="319"/>
        <v>62 Leisure, travel and related personal service occupations</v>
      </c>
      <c r="AI137" s="27">
        <f t="shared" si="305"/>
        <v>0.56321650509079713</v>
      </c>
      <c r="AJ137" s="27">
        <f t="shared" si="305"/>
        <v>-6.7871174291837422E-2</v>
      </c>
      <c r="AK137" s="27">
        <f t="shared" si="305"/>
        <v>0.13918525810480564</v>
      </c>
      <c r="AL137" s="27">
        <f t="shared" si="305"/>
        <v>0.70552966492364821</v>
      </c>
      <c r="AM137" s="27">
        <f t="shared" si="306"/>
        <v>0.84471492302845386</v>
      </c>
      <c r="AS137" t="str">
        <f t="shared" si="320"/>
        <v>62 Leisure, travel and related personal service occupations</v>
      </c>
      <c r="AT137" s="27">
        <f t="shared" si="307"/>
        <v>0.6591099431562748</v>
      </c>
      <c r="AU137" s="27">
        <f t="shared" si="307"/>
        <v>0.1527608263714284</v>
      </c>
      <c r="AV137" s="27">
        <f t="shared" si="307"/>
        <v>0.21602927300144037</v>
      </c>
      <c r="AW137" s="27">
        <f t="shared" si="307"/>
        <v>1.1390161341597524</v>
      </c>
      <c r="AX137" s="27">
        <f t="shared" si="308"/>
        <v>1.3550454071611928</v>
      </c>
      <c r="BD137" t="str">
        <f t="shared" si="321"/>
        <v>62 Leisure, travel and related personal service occupations</v>
      </c>
      <c r="BE137" s="27">
        <f t="shared" si="309"/>
        <v>1.6731392802375895</v>
      </c>
      <c r="BF137" s="27">
        <f t="shared" si="309"/>
        <v>-0.22706056172194167</v>
      </c>
      <c r="BG137" s="27">
        <f t="shared" si="309"/>
        <v>-0.80822997639340421</v>
      </c>
      <c r="BH137" s="27">
        <f t="shared" si="309"/>
        <v>-0.40610976583764291</v>
      </c>
      <c r="BI137" s="27">
        <f t="shared" si="310"/>
        <v>-1.2143397422310471</v>
      </c>
      <c r="BO137" t="str">
        <f t="shared" si="322"/>
        <v>62 Leisure, travel and related personal service occupations</v>
      </c>
      <c r="BP137" s="27">
        <f t="shared" si="311"/>
        <v>1.4308659277697906</v>
      </c>
      <c r="BQ137" s="27">
        <f t="shared" si="311"/>
        <v>-0.458525172035956</v>
      </c>
      <c r="BR137" s="27">
        <f t="shared" si="311"/>
        <v>-1.445595174221677</v>
      </c>
      <c r="BS137" s="27">
        <f t="shared" si="311"/>
        <v>-1.2002619089865405</v>
      </c>
      <c r="BT137" s="27">
        <f t="shared" si="312"/>
        <v>-2.6458570832082176</v>
      </c>
      <c r="BZ137" t="str">
        <f t="shared" si="323"/>
        <v>62 Leisure, travel and related personal service occupations</v>
      </c>
      <c r="CA137" s="68">
        <f t="shared" si="313"/>
        <v>0.31274847976172637</v>
      </c>
      <c r="CB137" s="68">
        <f t="shared" si="313"/>
        <v>-0.21632171203709838</v>
      </c>
      <c r="CC137" s="68">
        <f t="shared" si="313"/>
        <v>-6.5149978328533642E-2</v>
      </c>
      <c r="CD137" s="68">
        <f t="shared" si="313"/>
        <v>-1.0666763297246815</v>
      </c>
      <c r="CE137" s="68">
        <f t="shared" si="314"/>
        <v>-1.1318263080532152</v>
      </c>
      <c r="CK137" t="str">
        <f t="shared" si="324"/>
        <v>62 Leisure, travel and related personal service occupations</v>
      </c>
      <c r="CL137" s="68">
        <f t="shared" si="315"/>
        <v>-8.904126214661412E-3</v>
      </c>
      <c r="CM137" s="68">
        <f t="shared" si="315"/>
        <v>-0.2675363851118604</v>
      </c>
      <c r="CN137" s="68">
        <f t="shared" si="315"/>
        <v>-0.24019861271242049</v>
      </c>
      <c r="CO137" s="68">
        <f t="shared" si="315"/>
        <v>-0.37443324054667942</v>
      </c>
      <c r="CP137" s="68">
        <f t="shared" si="316"/>
        <v>-0.61463185325909997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6.8966429863678738E-4</v>
      </c>
      <c r="C138" s="27">
        <f t="shared" si="299"/>
        <v>-4.1189292791970079E-4</v>
      </c>
      <c r="D138" s="27">
        <f t="shared" si="299"/>
        <v>7.1179614706832388E-4</v>
      </c>
      <c r="E138" s="27">
        <f t="shared" si="299"/>
        <v>1.2872185530680437E-3</v>
      </c>
      <c r="F138" s="27">
        <f t="shared" si="300"/>
        <v>1.9990147001363676E-3</v>
      </c>
      <c r="L138" t="str">
        <f t="shared" si="317"/>
        <v>63 Community and civil enforcement occupations</v>
      </c>
      <c r="M138" s="27">
        <f t="shared" si="301"/>
        <v>7.594034397243668E-4</v>
      </c>
      <c r="N138" s="27">
        <f t="shared" si="301"/>
        <v>3.9910080751640251E-3</v>
      </c>
      <c r="O138" s="27">
        <f t="shared" si="301"/>
        <v>8.4814729904219427E-4</v>
      </c>
      <c r="P138" s="27">
        <f t="shared" si="301"/>
        <v>2.0734427291023455E-2</v>
      </c>
      <c r="Q138" s="27">
        <f t="shared" si="302"/>
        <v>2.1582574590065649E-2</v>
      </c>
      <c r="W138" t="str">
        <f t="shared" si="318"/>
        <v>63 Community and civil enforcement occupations</v>
      </c>
      <c r="X138" s="27">
        <f t="shared" si="303"/>
        <v>-8.5976330567296144E-3</v>
      </c>
      <c r="Y138" s="27">
        <f t="shared" si="303"/>
        <v>2.630825894979566E-2</v>
      </c>
      <c r="Z138" s="27">
        <f t="shared" si="303"/>
        <v>7.885078440981047E-3</v>
      </c>
      <c r="AA138" s="27">
        <f t="shared" si="303"/>
        <v>7.1543531699057028E-2</v>
      </c>
      <c r="AB138" s="27">
        <f t="shared" si="304"/>
        <v>7.9428610140038075E-2</v>
      </c>
      <c r="AH138" t="str">
        <f t="shared" si="319"/>
        <v>63 Community and civil enforcement occupations</v>
      </c>
      <c r="AI138" s="27">
        <f t="shared" si="305"/>
        <v>-8.9792979522582417E-3</v>
      </c>
      <c r="AJ138" s="27">
        <f t="shared" si="305"/>
        <v>1.5604478848446977E-2</v>
      </c>
      <c r="AK138" s="27">
        <f t="shared" si="305"/>
        <v>-8.4419927221565036E-3</v>
      </c>
      <c r="AL138" s="27">
        <f t="shared" si="305"/>
        <v>1.6872060426369365E-2</v>
      </c>
      <c r="AM138" s="27">
        <f t="shared" si="306"/>
        <v>8.4300677042128611E-3</v>
      </c>
      <c r="AS138" t="str">
        <f t="shared" si="320"/>
        <v>63 Community and civil enforcement occupations</v>
      </c>
      <c r="AT138" s="27">
        <f t="shared" si="307"/>
        <v>-1.0190815154368114E-2</v>
      </c>
      <c r="AU138" s="27">
        <f t="shared" si="307"/>
        <v>1.0229985723845009E-2</v>
      </c>
      <c r="AV138" s="27">
        <f t="shared" si="307"/>
        <v>-1.133129496474071E-2</v>
      </c>
      <c r="AW138" s="27">
        <f t="shared" si="307"/>
        <v>4.6588940196285594E-3</v>
      </c>
      <c r="AX138" s="27">
        <f t="shared" si="308"/>
        <v>-6.6724009451121502E-3</v>
      </c>
      <c r="BD138" t="str">
        <f t="shared" si="321"/>
        <v>63 Community and civil enforcement occupations</v>
      </c>
      <c r="BE138" s="27">
        <f t="shared" si="309"/>
        <v>-6.190036143795527E-2</v>
      </c>
      <c r="BF138" s="27">
        <f t="shared" si="309"/>
        <v>5.0746200677432213E-2</v>
      </c>
      <c r="BG138" s="27">
        <f t="shared" si="309"/>
        <v>-6.3302907477386899E-2</v>
      </c>
      <c r="BH138" s="27">
        <f t="shared" si="309"/>
        <v>3.793371694185671E-2</v>
      </c>
      <c r="BI138" s="27">
        <f t="shared" si="310"/>
        <v>-2.5369190535530189E-2</v>
      </c>
      <c r="BO138" t="str">
        <f t="shared" si="322"/>
        <v>63 Community and civil enforcement occupations</v>
      </c>
      <c r="BP138" s="27">
        <f t="shared" si="311"/>
        <v>-5.89487060720498E-2</v>
      </c>
      <c r="BQ138" s="27">
        <f t="shared" si="311"/>
        <v>5.3153464795247046E-2</v>
      </c>
      <c r="BR138" s="27">
        <f t="shared" si="311"/>
        <v>-8.3244872496038458E-2</v>
      </c>
      <c r="BS138" s="27">
        <f t="shared" si="311"/>
        <v>2.8507982189881209E-3</v>
      </c>
      <c r="BT138" s="27">
        <f t="shared" si="312"/>
        <v>-8.0394074277050337E-2</v>
      </c>
      <c r="BZ138" t="str">
        <f t="shared" si="323"/>
        <v>63 Community and civil enforcement occupations</v>
      </c>
      <c r="CA138" s="68">
        <f t="shared" si="313"/>
        <v>-7.4724260445966029E-2</v>
      </c>
      <c r="CB138" s="68">
        <f t="shared" si="313"/>
        <v>6.3391736028115708E-2</v>
      </c>
      <c r="CC138" s="68">
        <f t="shared" si="313"/>
        <v>-7.3185327603815187E-2</v>
      </c>
      <c r="CD138" s="68">
        <f t="shared" si="313"/>
        <v>-4.0565242053091366E-2</v>
      </c>
      <c r="CE138" s="68">
        <f t="shared" si="314"/>
        <v>-0.11375056965690655</v>
      </c>
      <c r="CK138" t="str">
        <f t="shared" si="324"/>
        <v>63 Community and civil enforcement occupations</v>
      </c>
      <c r="CL138" s="68">
        <f t="shared" si="315"/>
        <v>-2.6684575424684935E-2</v>
      </c>
      <c r="CM138" s="68">
        <f t="shared" si="315"/>
        <v>8.7566308257621336E-3</v>
      </c>
      <c r="CN138" s="68">
        <f t="shared" si="315"/>
        <v>-2.7964110401060067E-2</v>
      </c>
      <c r="CO138" s="68">
        <f t="shared" si="315"/>
        <v>-8.914769292005173E-3</v>
      </c>
      <c r="CP138" s="68">
        <f t="shared" si="316"/>
        <v>-3.687887969306524E-2</v>
      </c>
    </row>
    <row r="139" spans="1:94" x14ac:dyDescent="0.2">
      <c r="A139" t="str">
        <f t="shared" si="298"/>
        <v>71 Sales occupations</v>
      </c>
      <c r="B139" s="27">
        <f t="shared" si="299"/>
        <v>5.0237998500285569E-2</v>
      </c>
      <c r="C139" s="27">
        <f t="shared" si="299"/>
        <v>-5.5485323818408427E-2</v>
      </c>
      <c r="D139" s="27">
        <f t="shared" si="299"/>
        <v>2.7328597492069812E-2</v>
      </c>
      <c r="E139" s="27">
        <f t="shared" si="299"/>
        <v>4.9510006048522237E-2</v>
      </c>
      <c r="F139" s="27">
        <f t="shared" si="300"/>
        <v>7.6838603540592049E-2</v>
      </c>
      <c r="L139" t="str">
        <f t="shared" si="317"/>
        <v>71 Sales occupations</v>
      </c>
      <c r="M139" s="27">
        <f t="shared" si="301"/>
        <v>0.47383205417443275</v>
      </c>
      <c r="N139" s="27">
        <f t="shared" si="301"/>
        <v>-0.3264208338887653</v>
      </c>
      <c r="O139" s="27">
        <f t="shared" si="301"/>
        <v>0.53843109338188366</v>
      </c>
      <c r="P139" s="27">
        <f t="shared" si="301"/>
        <v>1.2486672691044221</v>
      </c>
      <c r="Q139" s="27">
        <f t="shared" si="302"/>
        <v>1.7870983624863057</v>
      </c>
      <c r="W139" t="str">
        <f t="shared" si="318"/>
        <v>71 Sales occupations</v>
      </c>
      <c r="X139" s="27">
        <f t="shared" si="303"/>
        <v>-9.7409210430344118E-2</v>
      </c>
      <c r="Y139" s="27">
        <f t="shared" si="303"/>
        <v>0.46575285936310173</v>
      </c>
      <c r="Z139" s="27">
        <f t="shared" si="303"/>
        <v>1.1465347658550833</v>
      </c>
      <c r="AA139" s="27">
        <f t="shared" si="303"/>
        <v>3.690080139859786</v>
      </c>
      <c r="AB139" s="27">
        <f t="shared" si="304"/>
        <v>4.8366149057148693</v>
      </c>
      <c r="AH139" t="str">
        <f t="shared" si="319"/>
        <v>71 Sales occupations</v>
      </c>
      <c r="AI139" s="27">
        <f t="shared" si="305"/>
        <v>-1.3512881945012545E-3</v>
      </c>
      <c r="AJ139" s="27">
        <f t="shared" si="305"/>
        <v>4.7061998569049468E-2</v>
      </c>
      <c r="AK139" s="27">
        <f t="shared" si="305"/>
        <v>0.22933886108992807</v>
      </c>
      <c r="AL139" s="27">
        <f t="shared" si="305"/>
        <v>1.2428041395029736</v>
      </c>
      <c r="AM139" s="27">
        <f t="shared" si="306"/>
        <v>1.4721430005929017</v>
      </c>
      <c r="AS139" t="str">
        <f t="shared" si="320"/>
        <v>71 Sales occupations</v>
      </c>
      <c r="AT139" s="27">
        <f t="shared" si="307"/>
        <v>-0.17307743878290083</v>
      </c>
      <c r="AU139" s="27">
        <f t="shared" si="307"/>
        <v>0.19613878860649159</v>
      </c>
      <c r="AV139" s="27">
        <f t="shared" si="307"/>
        <v>4.5852277956306864E-2</v>
      </c>
      <c r="AW139" s="27">
        <f t="shared" si="307"/>
        <v>0.70738057115639696</v>
      </c>
      <c r="AX139" s="27">
        <f t="shared" si="308"/>
        <v>0.75323284911270383</v>
      </c>
      <c r="BD139" t="str">
        <f t="shared" si="321"/>
        <v>71 Sales occupations</v>
      </c>
      <c r="BE139" s="27">
        <f t="shared" si="309"/>
        <v>0.21917976393087812</v>
      </c>
      <c r="BF139" s="27">
        <f t="shared" si="309"/>
        <v>-0.21831736829732762</v>
      </c>
      <c r="BG139" s="27">
        <f t="shared" si="309"/>
        <v>-8.824547640946534E-2</v>
      </c>
      <c r="BH139" s="27">
        <f t="shared" si="309"/>
        <v>1.4468020622948146</v>
      </c>
      <c r="BI139" s="27">
        <f t="shared" si="310"/>
        <v>1.3585565858853492</v>
      </c>
      <c r="BO139" t="str">
        <f t="shared" si="322"/>
        <v>71 Sales occupations</v>
      </c>
      <c r="BP139" s="27">
        <f t="shared" si="311"/>
        <v>-2.0790518055323162</v>
      </c>
      <c r="BQ139" s="27">
        <f t="shared" si="311"/>
        <v>-0.86050049348456525</v>
      </c>
      <c r="BR139" s="27">
        <f t="shared" si="311"/>
        <v>-1.5810205977416629</v>
      </c>
      <c r="BS139" s="27">
        <f t="shared" si="311"/>
        <v>-2.7471279715331356</v>
      </c>
      <c r="BT139" s="27">
        <f t="shared" si="312"/>
        <v>-4.3281485692747985</v>
      </c>
      <c r="BZ139" t="str">
        <f t="shared" si="323"/>
        <v>71 Sales occupations</v>
      </c>
      <c r="CA139" s="68">
        <f t="shared" si="313"/>
        <v>-3.6129346704971077</v>
      </c>
      <c r="CB139" s="68">
        <f t="shared" si="313"/>
        <v>-0.57913414155543208</v>
      </c>
      <c r="CC139" s="68">
        <f t="shared" si="313"/>
        <v>-1.6468298557378205</v>
      </c>
      <c r="CD139" s="68">
        <f t="shared" si="313"/>
        <v>-6.6491481719683225</v>
      </c>
      <c r="CE139" s="68">
        <f t="shared" si="314"/>
        <v>-8.295978027706143</v>
      </c>
      <c r="CK139" t="str">
        <f t="shared" si="324"/>
        <v>71 Sales occupations</v>
      </c>
      <c r="CL139" s="68">
        <f t="shared" si="315"/>
        <v>-0.87039661757904874</v>
      </c>
      <c r="CM139" s="68">
        <f t="shared" si="315"/>
        <v>-0.91516085496543598</v>
      </c>
      <c r="CN139" s="68">
        <f t="shared" si="315"/>
        <v>-0.55443319237101596</v>
      </c>
      <c r="CO139" s="68">
        <f t="shared" si="315"/>
        <v>-0.99690118760396329</v>
      </c>
      <c r="CP139" s="68">
        <f t="shared" si="316"/>
        <v>-1.5513343799749792</v>
      </c>
    </row>
    <row r="140" spans="1:94" x14ac:dyDescent="0.2">
      <c r="A140" t="str">
        <f t="shared" si="298"/>
        <v>72 Customer service occupations</v>
      </c>
      <c r="B140" s="27">
        <f t="shared" si="299"/>
        <v>1.2820407464400961E-2</v>
      </c>
      <c r="C140" s="27">
        <f t="shared" si="299"/>
        <v>-3.9318616787116165E-3</v>
      </c>
      <c r="D140" s="27">
        <f t="shared" si="299"/>
        <v>2.7161604139790255E-2</v>
      </c>
      <c r="E140" s="27">
        <f t="shared" si="299"/>
        <v>3.4276397949484227E-2</v>
      </c>
      <c r="F140" s="27">
        <f t="shared" si="300"/>
        <v>6.1438002089274482E-2</v>
      </c>
      <c r="L140" t="str">
        <f t="shared" si="317"/>
        <v>72 Customer service occupations</v>
      </c>
      <c r="M140" s="27">
        <f t="shared" si="301"/>
        <v>0.24684113993300538</v>
      </c>
      <c r="N140" s="27">
        <f t="shared" si="301"/>
        <v>-0.10766655254604374</v>
      </c>
      <c r="O140" s="27">
        <f t="shared" si="301"/>
        <v>0.2724994395729301</v>
      </c>
      <c r="P140" s="27">
        <f t="shared" si="301"/>
        <v>0.41593075081285735</v>
      </c>
      <c r="Q140" s="27">
        <f t="shared" si="302"/>
        <v>0.68843019038578745</v>
      </c>
      <c r="W140" t="str">
        <f t="shared" si="318"/>
        <v>72 Customer service occupations</v>
      </c>
      <c r="X140" s="27">
        <f t="shared" si="303"/>
        <v>0.23659195084350815</v>
      </c>
      <c r="Y140" s="27">
        <f t="shared" si="303"/>
        <v>0.14257268429807279</v>
      </c>
      <c r="Z140" s="27">
        <f t="shared" si="303"/>
        <v>0.58178524871355153</v>
      </c>
      <c r="AA140" s="27">
        <f t="shared" si="303"/>
        <v>1.1585835130103517</v>
      </c>
      <c r="AB140" s="27">
        <f t="shared" si="304"/>
        <v>1.7403687617239032</v>
      </c>
      <c r="AH140" t="str">
        <f t="shared" si="319"/>
        <v>72 Customer service occupations</v>
      </c>
      <c r="AI140" s="27">
        <f t="shared" si="305"/>
        <v>0.13542466279811771</v>
      </c>
      <c r="AJ140" s="27">
        <f t="shared" si="305"/>
        <v>7.1920601693622799E-2</v>
      </c>
      <c r="AK140" s="27">
        <f t="shared" si="305"/>
        <v>0.19910528155718754</v>
      </c>
      <c r="AL140" s="27">
        <f t="shared" si="305"/>
        <v>0.42279607473472813</v>
      </c>
      <c r="AM140" s="27">
        <f t="shared" si="306"/>
        <v>0.62190135629191567</v>
      </c>
      <c r="AS140" t="str">
        <f t="shared" si="320"/>
        <v>72 Customer service occupations</v>
      </c>
      <c r="AT140" s="27">
        <f t="shared" si="307"/>
        <v>-2.070440901213777E-2</v>
      </c>
      <c r="AU140" s="27">
        <f t="shared" si="307"/>
        <v>9.3216521302352806E-2</v>
      </c>
      <c r="AV140" s="27">
        <f t="shared" si="307"/>
        <v>0.24083233055403785</v>
      </c>
      <c r="AW140" s="27">
        <f t="shared" si="307"/>
        <v>0.2824675517553179</v>
      </c>
      <c r="AX140" s="27">
        <f t="shared" si="308"/>
        <v>0.52329988230935576</v>
      </c>
      <c r="BD140" t="str">
        <f t="shared" si="321"/>
        <v>72 Customer service occupations</v>
      </c>
      <c r="BE140" s="27">
        <f t="shared" si="309"/>
        <v>0.36040576107858069</v>
      </c>
      <c r="BF140" s="27">
        <f t="shared" si="309"/>
        <v>0.26088416864037622</v>
      </c>
      <c r="BG140" s="27">
        <f t="shared" si="309"/>
        <v>0.36712585163076827</v>
      </c>
      <c r="BH140" s="27">
        <f t="shared" si="309"/>
        <v>0.55685821124710078</v>
      </c>
      <c r="BI140" s="27">
        <f t="shared" si="310"/>
        <v>0.92398406287786905</v>
      </c>
      <c r="BO140" t="str">
        <f t="shared" si="322"/>
        <v>72 Customer service occupations</v>
      </c>
      <c r="BP140" s="27">
        <f t="shared" si="311"/>
        <v>2.4094563409103209E-2</v>
      </c>
      <c r="BQ140" s="27">
        <f t="shared" si="311"/>
        <v>-4.3096301517744351E-3</v>
      </c>
      <c r="BR140" s="27">
        <f t="shared" si="311"/>
        <v>-5.6503079030640002E-2</v>
      </c>
      <c r="BS140" s="27">
        <f t="shared" si="311"/>
        <v>-0.53936647446805885</v>
      </c>
      <c r="BT140" s="27">
        <f t="shared" si="312"/>
        <v>-0.59586955349869886</v>
      </c>
      <c r="BZ140" t="str">
        <f t="shared" si="323"/>
        <v>72 Customer service occupations</v>
      </c>
      <c r="CA140" s="68">
        <f t="shared" si="313"/>
        <v>-0.48016974703644744</v>
      </c>
      <c r="CB140" s="68">
        <f t="shared" si="313"/>
        <v>-2.3528845636475282E-2</v>
      </c>
      <c r="CC140" s="68">
        <f t="shared" si="313"/>
        <v>-0.20790542073610729</v>
      </c>
      <c r="CD140" s="68">
        <f t="shared" si="313"/>
        <v>-0.57598336168043307</v>
      </c>
      <c r="CE140" s="68">
        <f t="shared" si="314"/>
        <v>-0.78388878241654036</v>
      </c>
      <c r="CK140" t="str">
        <f t="shared" si="324"/>
        <v>72 Customer service occupations</v>
      </c>
      <c r="CL140" s="68">
        <f t="shared" si="315"/>
        <v>0.13597993099622852</v>
      </c>
      <c r="CM140" s="68">
        <f t="shared" si="315"/>
        <v>-8.5626070484545069E-2</v>
      </c>
      <c r="CN140" s="68">
        <f t="shared" si="315"/>
        <v>0.19907979865031289</v>
      </c>
      <c r="CO140" s="68">
        <f t="shared" si="315"/>
        <v>0.12107613450160448</v>
      </c>
      <c r="CP140" s="68">
        <f t="shared" si="316"/>
        <v>0.32015593315191737</v>
      </c>
    </row>
    <row r="141" spans="1:94" x14ac:dyDescent="0.2">
      <c r="A141" t="str">
        <f t="shared" si="298"/>
        <v>81 Process, plant and machine operatives</v>
      </c>
      <c r="B141" s="27">
        <f t="shared" si="299"/>
        <v>3.2223978476439041E-2</v>
      </c>
      <c r="C141" s="27">
        <f t="shared" si="299"/>
        <v>-2.4117498686590383E-2</v>
      </c>
      <c r="D141" s="27">
        <f t="shared" si="299"/>
        <v>2.4126389918119814E-2</v>
      </c>
      <c r="E141" s="27">
        <f t="shared" si="299"/>
        <v>8.3822473506972958E-2</v>
      </c>
      <c r="F141" s="27">
        <f t="shared" si="300"/>
        <v>0.10794886342509277</v>
      </c>
      <c r="L141" t="str">
        <f t="shared" si="317"/>
        <v>81 Process, plant and machine operatives</v>
      </c>
      <c r="M141" s="27">
        <f t="shared" si="301"/>
        <v>0.14847149911546176</v>
      </c>
      <c r="N141" s="27">
        <f t="shared" si="301"/>
        <v>-0.12207771339935852</v>
      </c>
      <c r="O141" s="27">
        <f t="shared" si="301"/>
        <v>0.24927040854543975</v>
      </c>
      <c r="P141" s="27">
        <f t="shared" si="301"/>
        <v>0.55556639333827673</v>
      </c>
      <c r="Q141" s="27">
        <f t="shared" si="302"/>
        <v>0.80483680188371642</v>
      </c>
      <c r="W141" t="str">
        <f t="shared" si="318"/>
        <v>81 Process, plant and machine operatives</v>
      </c>
      <c r="X141" s="27">
        <f t="shared" si="303"/>
        <v>0.12414397677706801</v>
      </c>
      <c r="Y141" s="27">
        <f t="shared" si="303"/>
        <v>-7.4068668652030878E-2</v>
      </c>
      <c r="Z141" s="27">
        <f t="shared" si="303"/>
        <v>0.57884197987679453</v>
      </c>
      <c r="AA141" s="27">
        <f t="shared" si="303"/>
        <v>1.4361745116233198</v>
      </c>
      <c r="AB141" s="27">
        <f t="shared" si="304"/>
        <v>2.0150164915001145</v>
      </c>
      <c r="AH141" t="str">
        <f t="shared" si="319"/>
        <v>81 Process, plant and machine operatives</v>
      </c>
      <c r="AI141" s="27">
        <f t="shared" si="305"/>
        <v>1.4430377871000433E-2</v>
      </c>
      <c r="AJ141" s="27">
        <f t="shared" si="305"/>
        <v>3.2520667931465796E-2</v>
      </c>
      <c r="AK141" s="27">
        <f t="shared" si="305"/>
        <v>0.16015056399304761</v>
      </c>
      <c r="AL141" s="27">
        <f t="shared" si="305"/>
        <v>0.28103504114157096</v>
      </c>
      <c r="AM141" s="27">
        <f t="shared" si="306"/>
        <v>0.44118560513461857</v>
      </c>
      <c r="AS141" t="str">
        <f t="shared" si="320"/>
        <v>81 Process, plant and machine operatives</v>
      </c>
      <c r="AT141" s="27">
        <f t="shared" si="307"/>
        <v>-5.0926174977835581E-2</v>
      </c>
      <c r="AU141" s="27">
        <f t="shared" si="307"/>
        <v>0.12662849171701152</v>
      </c>
      <c r="AV141" s="27">
        <f t="shared" si="307"/>
        <v>0.290145034150596</v>
      </c>
      <c r="AW141" s="27">
        <f t="shared" si="307"/>
        <v>0.58097223654564356</v>
      </c>
      <c r="AX141" s="27">
        <f t="shared" si="308"/>
        <v>0.87111727069623957</v>
      </c>
      <c r="BD141" t="str">
        <f t="shared" si="321"/>
        <v>81 Process, plant and machine operatives</v>
      </c>
      <c r="BE141" s="27">
        <f t="shared" si="309"/>
        <v>1.1006489684820924</v>
      </c>
      <c r="BF141" s="27">
        <f t="shared" si="309"/>
        <v>-1.4249639488438852</v>
      </c>
      <c r="BG141" s="27">
        <f t="shared" si="309"/>
        <v>1.522556824536526</v>
      </c>
      <c r="BH141" s="27">
        <f t="shared" si="309"/>
        <v>1.2115365303572538</v>
      </c>
      <c r="BI141" s="27">
        <f t="shared" si="310"/>
        <v>2.7340933548937798</v>
      </c>
      <c r="BO141" t="str">
        <f t="shared" si="322"/>
        <v>81 Process, plant and machine operatives</v>
      </c>
      <c r="BP141" s="27">
        <f t="shared" si="311"/>
        <v>0.57893591442024395</v>
      </c>
      <c r="BQ141" s="27">
        <f t="shared" si="311"/>
        <v>-2.0558981056108614</v>
      </c>
      <c r="BR141" s="27">
        <f t="shared" si="311"/>
        <v>0.464101371184519</v>
      </c>
      <c r="BS141" s="27">
        <f t="shared" si="311"/>
        <v>-1.4712684041116937</v>
      </c>
      <c r="BT141" s="27">
        <f t="shared" si="312"/>
        <v>-1.0071670329271747</v>
      </c>
      <c r="BZ141" t="str">
        <f t="shared" si="323"/>
        <v>81 Process, plant and machine operatives</v>
      </c>
      <c r="CA141" s="68">
        <f t="shared" si="313"/>
        <v>-1.4157774765934796</v>
      </c>
      <c r="CB141" s="68">
        <f t="shared" si="313"/>
        <v>-1.002064749386923</v>
      </c>
      <c r="CC141" s="68">
        <f t="shared" si="313"/>
        <v>-0.97228173360135273</v>
      </c>
      <c r="CD141" s="68">
        <f t="shared" si="313"/>
        <v>-4.5971307340329925</v>
      </c>
      <c r="CE141" s="68">
        <f t="shared" si="314"/>
        <v>-5.5694124676343453</v>
      </c>
      <c r="CK141" t="str">
        <f t="shared" si="324"/>
        <v>81 Process, plant and machine operatives</v>
      </c>
      <c r="CL141" s="68">
        <f t="shared" si="315"/>
        <v>-0.91554544114140013</v>
      </c>
      <c r="CM141" s="68">
        <f t="shared" si="315"/>
        <v>-0.86053021883998904</v>
      </c>
      <c r="CN141" s="68">
        <f t="shared" si="315"/>
        <v>-1.4397497995132007</v>
      </c>
      <c r="CO141" s="68">
        <f t="shared" si="315"/>
        <v>-0.80414701438676772</v>
      </c>
      <c r="CP141" s="68">
        <f t="shared" si="316"/>
        <v>-2.2438968138999682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1.7297833431762485E-2</v>
      </c>
      <c r="C142" s="27">
        <f t="shared" si="299"/>
        <v>4.2725294927997287E-3</v>
      </c>
      <c r="D142" s="27">
        <f t="shared" si="299"/>
        <v>2.889334263611204E-2</v>
      </c>
      <c r="E142" s="27">
        <f t="shared" si="299"/>
        <v>5.480549223964197E-2</v>
      </c>
      <c r="F142" s="27">
        <f t="shared" si="300"/>
        <v>8.3698834875754011E-2</v>
      </c>
      <c r="L142" t="str">
        <f t="shared" si="317"/>
        <v>82 Transport and mobile machine drivers and operatives</v>
      </c>
      <c r="M142" s="27">
        <f t="shared" si="301"/>
        <v>0.11799900574350514</v>
      </c>
      <c r="N142" s="27">
        <f t="shared" si="301"/>
        <v>7.2976984212084761E-3</v>
      </c>
      <c r="O142" s="27">
        <f t="shared" si="301"/>
        <v>0.12948825912929501</v>
      </c>
      <c r="P142" s="27">
        <f t="shared" si="301"/>
        <v>0.25380677557764864</v>
      </c>
      <c r="Q142" s="27">
        <f t="shared" si="302"/>
        <v>0.38329503470694365</v>
      </c>
      <c r="W142" t="str">
        <f t="shared" si="318"/>
        <v>82 Transport and mobile machine drivers and operatives</v>
      </c>
      <c r="X142" s="27">
        <f t="shared" si="303"/>
        <v>0.12391729934555817</v>
      </c>
      <c r="Y142" s="27">
        <f t="shared" si="303"/>
        <v>0.39915981927501964</v>
      </c>
      <c r="Z142" s="27">
        <f t="shared" si="303"/>
        <v>0.25323850974879392</v>
      </c>
      <c r="AA142" s="27">
        <f t="shared" si="303"/>
        <v>0.62857708897240405</v>
      </c>
      <c r="AB142" s="27">
        <f t="shared" si="304"/>
        <v>0.88181559872119797</v>
      </c>
      <c r="AH142" t="str">
        <f t="shared" si="319"/>
        <v>82 Transport and mobile machine drivers and operatives</v>
      </c>
      <c r="AI142" s="27">
        <f t="shared" si="305"/>
        <v>5.0092709093418564E-2</v>
      </c>
      <c r="AJ142" s="27">
        <f t="shared" si="305"/>
        <v>0.26228331857524634</v>
      </c>
      <c r="AK142" s="27">
        <f t="shared" si="305"/>
        <v>0.1075773989100719</v>
      </c>
      <c r="AL142" s="27">
        <f t="shared" si="305"/>
        <v>0.33484337509477435</v>
      </c>
      <c r="AM142" s="27">
        <f t="shared" si="306"/>
        <v>0.44242077400484625</v>
      </c>
      <c r="AS142" t="str">
        <f t="shared" si="320"/>
        <v>82 Transport and mobile machine drivers and operatives</v>
      </c>
      <c r="AT142" s="27">
        <f t="shared" si="307"/>
        <v>2.3314228777890023E-2</v>
      </c>
      <c r="AU142" s="27">
        <f t="shared" si="307"/>
        <v>0.34179601141575278</v>
      </c>
      <c r="AV142" s="27">
        <f t="shared" si="307"/>
        <v>0.14368488554281478</v>
      </c>
      <c r="AW142" s="27">
        <f t="shared" si="307"/>
        <v>0.39801498092078491</v>
      </c>
      <c r="AX142" s="27">
        <f t="shared" si="308"/>
        <v>0.54169986646359969</v>
      </c>
      <c r="BD142" t="str">
        <f t="shared" si="321"/>
        <v>82 Transport and mobile machine drivers and operatives</v>
      </c>
      <c r="BE142" s="27">
        <f t="shared" si="309"/>
        <v>1.5940213635500298</v>
      </c>
      <c r="BF142" s="27">
        <f t="shared" si="309"/>
        <v>-0.3958932476695729</v>
      </c>
      <c r="BG142" s="27">
        <f t="shared" si="309"/>
        <v>0.99743842082668976</v>
      </c>
      <c r="BH142" s="27">
        <f t="shared" si="309"/>
        <v>1.6048228119342021</v>
      </c>
      <c r="BI142" s="27">
        <f t="shared" si="310"/>
        <v>2.6022612327608918</v>
      </c>
      <c r="BO142" t="str">
        <f t="shared" si="322"/>
        <v>82 Transport and mobile machine drivers and operatives</v>
      </c>
      <c r="BP142" s="27">
        <f t="shared" si="311"/>
        <v>2.1291769689875988</v>
      </c>
      <c r="BQ142" s="27">
        <f t="shared" si="311"/>
        <v>-0.98664734651763197</v>
      </c>
      <c r="BR142" s="27">
        <f t="shared" si="311"/>
        <v>8.1608512804875133E-2</v>
      </c>
      <c r="BS142" s="27">
        <f t="shared" si="311"/>
        <v>-0.39630343142856894</v>
      </c>
      <c r="BT142" s="27">
        <f t="shared" si="312"/>
        <v>-0.31469491862369381</v>
      </c>
      <c r="BZ142" t="str">
        <f t="shared" si="323"/>
        <v>82 Transport and mobile machine drivers and operatives</v>
      </c>
      <c r="CA142" s="68">
        <f t="shared" si="313"/>
        <v>-0.45387862042200666</v>
      </c>
      <c r="CB142" s="68">
        <f t="shared" si="313"/>
        <v>0.14274932166903476</v>
      </c>
      <c r="CC142" s="68">
        <f t="shared" si="313"/>
        <v>-2.1303386604856183</v>
      </c>
      <c r="CD142" s="68">
        <f t="shared" si="313"/>
        <v>-2.9096667733235089</v>
      </c>
      <c r="CE142" s="68">
        <f t="shared" si="314"/>
        <v>-5.0400054338091271</v>
      </c>
      <c r="CK142" t="str">
        <f t="shared" si="324"/>
        <v>82 Transport and mobile machine drivers and operatives</v>
      </c>
      <c r="CL142" s="68">
        <f t="shared" si="315"/>
        <v>0.42909023020237047</v>
      </c>
      <c r="CM142" s="68">
        <f t="shared" si="315"/>
        <v>-0.42459228767733936</v>
      </c>
      <c r="CN142" s="68">
        <f t="shared" si="315"/>
        <v>-9.4495714258602703E-2</v>
      </c>
      <c r="CO142" s="68">
        <f t="shared" si="315"/>
        <v>-1.9034338545210017</v>
      </c>
      <c r="CP142" s="68">
        <f t="shared" si="316"/>
        <v>-1.9979295687796044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8.0554468259446451E-5</v>
      </c>
      <c r="C143" s="27">
        <f t="shared" si="299"/>
        <v>-1.0834945398716664E-4</v>
      </c>
      <c r="D143" s="27">
        <f t="shared" si="299"/>
        <v>2.9853524133962783E-3</v>
      </c>
      <c r="E143" s="27">
        <f t="shared" si="299"/>
        <v>3.4223159186737876E-3</v>
      </c>
      <c r="F143" s="27">
        <f t="shared" si="300"/>
        <v>6.4076683320700659E-3</v>
      </c>
      <c r="L143" t="str">
        <f t="shared" si="317"/>
        <v>91 Elementary trades and related occupations</v>
      </c>
      <c r="M143" s="27">
        <f t="shared" si="301"/>
        <v>5.547997031072871E-2</v>
      </c>
      <c r="N143" s="27">
        <f t="shared" si="301"/>
        <v>-3.593810274833345E-2</v>
      </c>
      <c r="O143" s="27">
        <f t="shared" si="301"/>
        <v>0.21421295457156894</v>
      </c>
      <c r="P143" s="27">
        <f t="shared" si="301"/>
        <v>0.32174199605296744</v>
      </c>
      <c r="Q143" s="27">
        <f t="shared" si="302"/>
        <v>0.53595495062453635</v>
      </c>
      <c r="W143" t="str">
        <f t="shared" si="318"/>
        <v>91 Elementary trades and related occupations</v>
      </c>
      <c r="X143" s="27">
        <f t="shared" si="303"/>
        <v>2.2879340836217787E-2</v>
      </c>
      <c r="Y143" s="27">
        <f t="shared" si="303"/>
        <v>3.5968098836901108E-2</v>
      </c>
      <c r="Z143" s="27">
        <f t="shared" si="303"/>
        <v>1.1853459488572149</v>
      </c>
      <c r="AA143" s="27">
        <f t="shared" si="303"/>
        <v>1.0939085849597379</v>
      </c>
      <c r="AB143" s="27">
        <f t="shared" si="304"/>
        <v>2.2792545338169528</v>
      </c>
      <c r="AH143" t="str">
        <f t="shared" si="319"/>
        <v>91 Elementary trades and related occupations</v>
      </c>
      <c r="AI143" s="27">
        <f t="shared" si="305"/>
        <v>3.8303600632083046E-2</v>
      </c>
      <c r="AJ143" s="27">
        <f t="shared" si="305"/>
        <v>2.8189209162590156E-2</v>
      </c>
      <c r="AK143" s="27">
        <f t="shared" si="305"/>
        <v>0.87642050431948704</v>
      </c>
      <c r="AL143" s="27">
        <f t="shared" si="305"/>
        <v>0.91956551966921274</v>
      </c>
      <c r="AM143" s="27">
        <f t="shared" si="306"/>
        <v>1.7959860239886998</v>
      </c>
      <c r="AS143" t="str">
        <f t="shared" si="320"/>
        <v>91 Elementary trades and related occupations</v>
      </c>
      <c r="AT143" s="27">
        <f t="shared" si="307"/>
        <v>-1.0114992389980482E-2</v>
      </c>
      <c r="AU143" s="27">
        <f t="shared" si="307"/>
        <v>0.10590317498487867</v>
      </c>
      <c r="AV143" s="27">
        <f t="shared" si="307"/>
        <v>0.81319594323537958</v>
      </c>
      <c r="AW143" s="27">
        <f t="shared" si="307"/>
        <v>0.70038139127950472</v>
      </c>
      <c r="AX143" s="27">
        <f t="shared" si="308"/>
        <v>1.5135773345148844</v>
      </c>
      <c r="BD143" t="str">
        <f t="shared" si="321"/>
        <v>91 Elementary trades and related occupations</v>
      </c>
      <c r="BE143" s="27">
        <f t="shared" si="309"/>
        <v>-7.5421896760666574E-2</v>
      </c>
      <c r="BF143" s="27">
        <f t="shared" si="309"/>
        <v>-0.33315806412759752</v>
      </c>
      <c r="BG143" s="27">
        <f t="shared" si="309"/>
        <v>2.5021287432510766</v>
      </c>
      <c r="BH143" s="27">
        <f t="shared" si="309"/>
        <v>1.684252224800745</v>
      </c>
      <c r="BI143" s="27">
        <f t="shared" si="310"/>
        <v>4.1863809680518216</v>
      </c>
      <c r="BO143" t="str">
        <f t="shared" si="322"/>
        <v>91 Elementary trades and related occupations</v>
      </c>
      <c r="BP143" s="27">
        <f t="shared" si="311"/>
        <v>-0.6686643691308678</v>
      </c>
      <c r="BQ143" s="27">
        <f t="shared" si="311"/>
        <v>-0.57240505418262089</v>
      </c>
      <c r="BR143" s="27">
        <f t="shared" si="311"/>
        <v>2.8561192523526326</v>
      </c>
      <c r="BS143" s="27">
        <f t="shared" si="311"/>
        <v>6.7380378809929198E-3</v>
      </c>
      <c r="BT143" s="27">
        <f t="shared" si="312"/>
        <v>2.8628572902336256</v>
      </c>
      <c r="BZ143" t="str">
        <f t="shared" si="323"/>
        <v>91 Elementary trades and related occupations</v>
      </c>
      <c r="CA143" s="68">
        <f t="shared" si="313"/>
        <v>-1.2313176435952613</v>
      </c>
      <c r="CB143" s="68">
        <f t="shared" si="313"/>
        <v>-0.43280071770780015</v>
      </c>
      <c r="CC143" s="68">
        <f t="shared" si="313"/>
        <v>3.6129749567318443</v>
      </c>
      <c r="CD143" s="68">
        <f t="shared" si="313"/>
        <v>-1.0669527052719676</v>
      </c>
      <c r="CE143" s="68">
        <f t="shared" si="314"/>
        <v>2.5460222514598767</v>
      </c>
      <c r="CK143" t="str">
        <f t="shared" si="324"/>
        <v>91 Elementary trades and related occupations</v>
      </c>
      <c r="CL143" s="68">
        <f t="shared" si="315"/>
        <v>-0.27173682571014846</v>
      </c>
      <c r="CM143" s="68">
        <f t="shared" si="315"/>
        <v>-0.43939620858035244</v>
      </c>
      <c r="CN143" s="68">
        <f t="shared" si="315"/>
        <v>1.4354982209471836</v>
      </c>
      <c r="CO143" s="68">
        <f t="shared" si="315"/>
        <v>-0.9823934477881533</v>
      </c>
      <c r="CP143" s="68">
        <f t="shared" si="316"/>
        <v>0.45310477315903031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1.1094206478241705E-2</v>
      </c>
      <c r="C144" s="27">
        <f t="shared" si="299"/>
        <v>-1.1075001672120402E-2</v>
      </c>
      <c r="D144" s="27">
        <f t="shared" si="299"/>
        <v>1.0664682315804003E-2</v>
      </c>
      <c r="E144" s="27">
        <f t="shared" si="299"/>
        <v>3.1580602271582894E-2</v>
      </c>
      <c r="F144" s="27">
        <f t="shared" si="300"/>
        <v>4.2245284587386897E-2</v>
      </c>
      <c r="L144" t="str">
        <f t="shared" ref="L144" si="325">A144</f>
        <v>92 Elementary administration and service occupations</v>
      </c>
      <c r="M144" s="27">
        <f t="shared" si="301"/>
        <v>0.39392328935353893</v>
      </c>
      <c r="N144" s="27">
        <f t="shared" si="301"/>
        <v>-0.25559827783808342</v>
      </c>
      <c r="O144" s="27">
        <f t="shared" si="301"/>
        <v>0.33421698892948704</v>
      </c>
      <c r="P144" s="27">
        <f t="shared" si="301"/>
        <v>0.84222454513415856</v>
      </c>
      <c r="Q144" s="27">
        <f t="shared" si="302"/>
        <v>1.1764415340636456</v>
      </c>
      <c r="W144" t="str">
        <f t="shared" ref="W144" si="326">A144</f>
        <v>92 Elementary administration and service occupations</v>
      </c>
      <c r="X144" s="27">
        <f t="shared" si="303"/>
        <v>0.58857562180171108</v>
      </c>
      <c r="Y144" s="27">
        <f t="shared" si="303"/>
        <v>0.18321378125181287</v>
      </c>
      <c r="Z144" s="27">
        <f t="shared" si="303"/>
        <v>0.46877493564595252</v>
      </c>
      <c r="AA144" s="27">
        <f t="shared" si="303"/>
        <v>2.1490583703264958</v>
      </c>
      <c r="AB144" s="27">
        <f t="shared" si="304"/>
        <v>2.6178333059724483</v>
      </c>
      <c r="AH144" t="str">
        <f t="shared" ref="AH144" si="327">L144</f>
        <v>92 Elementary administration and service occupations</v>
      </c>
      <c r="AI144" s="27">
        <f t="shared" si="305"/>
        <v>0.17890462981149557</v>
      </c>
      <c r="AJ144" s="27">
        <f t="shared" si="305"/>
        <v>0.12011662959076252</v>
      </c>
      <c r="AK144" s="27">
        <f t="shared" si="305"/>
        <v>8.5656806607237179E-2</v>
      </c>
      <c r="AL144" s="27">
        <f t="shared" si="305"/>
        <v>0.94558980604635678</v>
      </c>
      <c r="AM144" s="27">
        <f t="shared" si="306"/>
        <v>1.031246612653594</v>
      </c>
      <c r="AS144" t="str">
        <f t="shared" ref="AS144" si="328">W144</f>
        <v>92 Elementary administration and service occupations</v>
      </c>
      <c r="AT144" s="27">
        <f t="shared" si="307"/>
        <v>0.18746824662326045</v>
      </c>
      <c r="AU144" s="27">
        <f t="shared" si="307"/>
        <v>0.16400418845804499</v>
      </c>
      <c r="AV144" s="27">
        <f t="shared" si="307"/>
        <v>-3.8410701171448292E-2</v>
      </c>
      <c r="AW144" s="27">
        <f t="shared" si="307"/>
        <v>0.74448648901582848</v>
      </c>
      <c r="AX144" s="27">
        <f t="shared" si="308"/>
        <v>0.70607578784438019</v>
      </c>
      <c r="BD144" t="str">
        <f t="shared" ref="BD144" si="329">AH144</f>
        <v>92 Elementary administration and service occupations</v>
      </c>
      <c r="BE144" s="27">
        <f t="shared" si="309"/>
        <v>0.39874416002402668</v>
      </c>
      <c r="BF144" s="27">
        <f t="shared" si="309"/>
        <v>-1.0848014017767973</v>
      </c>
      <c r="BG144" s="27">
        <f t="shared" si="309"/>
        <v>-2.4944318710388913</v>
      </c>
      <c r="BH144" s="27">
        <f t="shared" si="309"/>
        <v>-0.13458546254506487</v>
      </c>
      <c r="BI144" s="27">
        <f t="shared" si="310"/>
        <v>-2.6290173335839562</v>
      </c>
      <c r="BO144" t="str">
        <f t="shared" ref="BO144" si="330">AS144</f>
        <v>92 Elementary administration and service occupations</v>
      </c>
      <c r="BP144" s="27">
        <f t="shared" si="311"/>
        <v>-5.4757583656844133E-2</v>
      </c>
      <c r="BQ144" s="27">
        <f t="shared" si="311"/>
        <v>-2.8847844785023042</v>
      </c>
      <c r="BR144" s="27">
        <f t="shared" si="311"/>
        <v>-3.5863729491902454</v>
      </c>
      <c r="BS144" s="27">
        <f t="shared" si="311"/>
        <v>-3.1139039217379896</v>
      </c>
      <c r="BT144" s="27">
        <f t="shared" si="312"/>
        <v>-6.700276870928235</v>
      </c>
      <c r="BZ144" t="str">
        <f t="shared" ref="BZ144" si="331">BD144</f>
        <v>92 Elementary administration and service occupations</v>
      </c>
      <c r="CA144" s="68">
        <f t="shared" si="313"/>
        <v>-6.0237147551660435</v>
      </c>
      <c r="CB144" s="68">
        <f t="shared" si="313"/>
        <v>-1.1379153112086975</v>
      </c>
      <c r="CC144" s="68">
        <f t="shared" si="313"/>
        <v>-3.7791067909367371</v>
      </c>
      <c r="CD144" s="68">
        <f t="shared" si="313"/>
        <v>-7.8604122396105716</v>
      </c>
      <c r="CE144" s="68">
        <f t="shared" si="314"/>
        <v>-11.639519030547309</v>
      </c>
      <c r="CK144" t="str">
        <f t="shared" ref="CK144" si="332">BO144</f>
        <v>92 Elementary administration and service occupations</v>
      </c>
      <c r="CL144" s="68">
        <f t="shared" si="315"/>
        <v>-3.1269943681757955</v>
      </c>
      <c r="CM144" s="68">
        <f t="shared" si="315"/>
        <v>-2.3459806479916852</v>
      </c>
      <c r="CN144" s="68">
        <f t="shared" si="315"/>
        <v>-2.2999498200433806</v>
      </c>
      <c r="CO144" s="68">
        <f t="shared" si="315"/>
        <v>-1.8343286878874059</v>
      </c>
      <c r="CP144" s="68">
        <f t="shared" si="316"/>
        <v>-4.1342785079307864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4.0994880589445639</v>
      </c>
      <c r="C146" s="29">
        <f>D35-C35</f>
        <v>-0.80309604272466295</v>
      </c>
      <c r="D146" s="29">
        <f>E35-D35</f>
        <v>3.0475453089719355</v>
      </c>
      <c r="E146" s="29">
        <f>F35-E35</f>
        <v>5.1639111412333314</v>
      </c>
      <c r="F146" s="29">
        <f t="shared" ref="F146" si="334">F35-D35</f>
        <v>8.2114564502052669</v>
      </c>
      <c r="L146" s="24" t="str">
        <f t="shared" ref="L146" si="335">L35</f>
        <v>All occupations</v>
      </c>
      <c r="M146" s="29">
        <f>N35-M35</f>
        <v>30.926443507587365</v>
      </c>
      <c r="N146" s="29">
        <f t="shared" ref="N146" si="336">O35-N35</f>
        <v>-7.0033890311299984</v>
      </c>
      <c r="O146" s="29">
        <f>P35-O35</f>
        <v>20.690360045620437</v>
      </c>
      <c r="P146" s="29">
        <f>Q35-P35</f>
        <v>36.837692753993124</v>
      </c>
      <c r="Q146" s="29">
        <f>Q35-O35</f>
        <v>57.528052799613562</v>
      </c>
      <c r="W146" s="24" t="str">
        <f t="shared" ref="W146" si="337">W35</f>
        <v>All occupations</v>
      </c>
      <c r="X146" s="29">
        <f>Y35-X35</f>
        <v>14.067702038819846</v>
      </c>
      <c r="Y146" s="29">
        <f t="shared" ref="Y146" si="338">Z35-Y35</f>
        <v>20.282888921953571</v>
      </c>
      <c r="Z146" s="29">
        <f>AA35-Z35</f>
        <v>19.571730674260976</v>
      </c>
      <c r="AA146" s="29">
        <f>AB35-AA35</f>
        <v>47.682794338687501</v>
      </c>
      <c r="AB146" s="29">
        <f>AB35-Z35</f>
        <v>67.254525012948477</v>
      </c>
      <c r="AH146" s="24" t="str">
        <f t="shared" ref="AH146" si="339">AH35</f>
        <v>All occupations</v>
      </c>
      <c r="AI146" s="29">
        <f>AJ35-AI35</f>
        <v>-1.1082050268580801</v>
      </c>
      <c r="AJ146" s="29">
        <f t="shared" ref="AJ146" si="340">AK35-AJ35</f>
        <v>2.8530972114763955</v>
      </c>
      <c r="AK146" s="29">
        <f>AL35-AK35</f>
        <v>1.1546934346928737</v>
      </c>
      <c r="AL146" s="29">
        <f>AM35-AL35</f>
        <v>8.5531208651081911</v>
      </c>
      <c r="AM146" s="29">
        <f>AM35-AK35</f>
        <v>9.7078142998010648</v>
      </c>
      <c r="AS146" s="24" t="str">
        <f t="shared" ref="AS146" si="341">AS35</f>
        <v>All occupations</v>
      </c>
      <c r="AT146" s="29">
        <f>AU35-AT35</f>
        <v>1.1136357625812039</v>
      </c>
      <c r="AU146" s="29">
        <f t="shared" ref="AU146" si="342">AV35-AU35</f>
        <v>6.6779122098131793</v>
      </c>
      <c r="AV146" s="29">
        <f>AW35-AV35</f>
        <v>3.0581864207106122</v>
      </c>
      <c r="AW146" s="29">
        <f>AX35-AW35</f>
        <v>11.816241420460727</v>
      </c>
      <c r="AX146" s="29">
        <f>AX35-AV35</f>
        <v>14.87442784117134</v>
      </c>
      <c r="BD146" s="24" t="str">
        <f t="shared" ref="BD146" si="343">BD35</f>
        <v>All occupations</v>
      </c>
      <c r="BE146" s="29">
        <f>BF35-BE35</f>
        <v>25.51038420373834</v>
      </c>
      <c r="BF146" s="29">
        <f t="shared" ref="BF146" si="344">BG35-BF35</f>
        <v>-4.8081787199744213</v>
      </c>
      <c r="BG146" s="29">
        <f>BH35-BG35</f>
        <v>3.4261648361975858</v>
      </c>
      <c r="BH146" s="29">
        <f>BI35-BH35</f>
        <v>10.764055833616453</v>
      </c>
      <c r="BI146" s="29">
        <f>BI35-BG35</f>
        <v>14.190220669814039</v>
      </c>
      <c r="BO146" s="24" t="str">
        <f t="shared" ref="BO146" si="345">BO35</f>
        <v>All occupations</v>
      </c>
      <c r="BP146" s="29">
        <f>BQ35-BP35</f>
        <v>5.3354841139299936</v>
      </c>
      <c r="BQ146" s="29">
        <f t="shared" ref="BQ146" si="346">BR35-BQ35</f>
        <v>-10.99203450672033</v>
      </c>
      <c r="BR146" s="29">
        <f>BS35-BR35</f>
        <v>-17.106953227950811</v>
      </c>
      <c r="BS146" s="29">
        <f>BT35-BS35</f>
        <v>-35.414918297861306</v>
      </c>
      <c r="BT146" s="29">
        <f>BT35-BR35</f>
        <v>-52.521871525812116</v>
      </c>
      <c r="BZ146" s="24" t="str">
        <f t="shared" ref="BZ146" si="347">BZ35</f>
        <v>All occupations</v>
      </c>
      <c r="CA146" s="70">
        <f>CB35-CA35</f>
        <v>-25.069138127283708</v>
      </c>
      <c r="CB146" s="70">
        <f t="shared" ref="CB146" si="348">CC35-CB35</f>
        <v>-1.902791595553623</v>
      </c>
      <c r="CC146" s="70">
        <f>CD35-CC35</f>
        <v>-17.200414445779842</v>
      </c>
      <c r="CD146" s="70">
        <f>CE35-CD35</f>
        <v>-46.544453394141669</v>
      </c>
      <c r="CE146" s="70">
        <f>CE35-CC35</f>
        <v>-63.744867839921511</v>
      </c>
      <c r="CK146" s="24" t="str">
        <f t="shared" ref="CK146" si="349">CK35</f>
        <v>All occupations</v>
      </c>
      <c r="CL146" s="70">
        <f>CM35-CL35</f>
        <v>-3.8537945314602382</v>
      </c>
      <c r="CM146" s="70">
        <f t="shared" ref="CM146" si="350">CN35-CM35</f>
        <v>-7.3924084471390472</v>
      </c>
      <c r="CN146" s="70">
        <f>CO35-CN35</f>
        <v>-2.1843130467240286</v>
      </c>
      <c r="CO146" s="70">
        <f>CP35-CO35</f>
        <v>-10.052444661096388</v>
      </c>
      <c r="CP146" s="70">
        <f>CP35-CN35</f>
        <v>-12.236757707820416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Derbyshire and Nottinghamshire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1.0259816889607376</v>
      </c>
      <c r="C8" s="69">
        <f>'Basic T2'!O8</f>
        <v>8.6211955173440735</v>
      </c>
      <c r="D8" s="69">
        <f>'Basic T2'!Z8</f>
        <v>22.784811176360265</v>
      </c>
      <c r="E8" s="69">
        <f>'Basic T2'!AK8</f>
        <v>4.2464521779165105</v>
      </c>
      <c r="F8" s="69">
        <f>'Basic T2'!AV8</f>
        <v>6.6704719858281525</v>
      </c>
      <c r="G8" s="69">
        <f>'Basic T2'!BG8</f>
        <v>16.761988925871531</v>
      </c>
      <c r="H8" s="69">
        <f>'Basic T2'!BR8</f>
        <v>11.691577853025722</v>
      </c>
      <c r="I8" s="69">
        <f>'Basic T2'!CC8</f>
        <v>8.5404788425106162</v>
      </c>
      <c r="J8" s="69">
        <f>'Basic T2'!CN8</f>
        <v>1.4027299342551902</v>
      </c>
      <c r="K8" s="309">
        <f>SUM(B8:J8)</f>
        <v>81.745688102072805</v>
      </c>
      <c r="L8" s="97"/>
      <c r="M8" s="97">
        <f t="shared" ref="M8:M33" si="0">B8/B$35*100</f>
        <v>7.1606592146878052</v>
      </c>
      <c r="N8" s="97">
        <f t="shared" ref="N8:N33" si="1">C8/C$35*100</f>
        <v>8.8035863439898208</v>
      </c>
      <c r="O8" s="97">
        <f t="shared" ref="O8:O33" si="2">D8/D$35*100</f>
        <v>10.885055381111412</v>
      </c>
      <c r="P8" s="97">
        <f t="shared" ref="P8:P33" si="3">E8/E$35*100</f>
        <v>7.2075594278567801</v>
      </c>
      <c r="Q8" s="97">
        <f t="shared" ref="Q8:Q33" si="4">F8/F$35*100</f>
        <v>10.913211256867882</v>
      </c>
      <c r="R8" s="97">
        <f t="shared" ref="R8:R33" si="5">G8/G$35*100</f>
        <v>6.92689113823005</v>
      </c>
      <c r="S8" s="97">
        <f t="shared" ref="S8:S33" si="6">H8/H$35*100</f>
        <v>5.2494970990110703</v>
      </c>
      <c r="T8" s="97">
        <f t="shared" ref="T8:T33" si="7">I8/I$35*100</f>
        <v>6.028362298941552</v>
      </c>
      <c r="U8" s="97">
        <f t="shared" ref="U8:U33" si="8">J8/J$35*100</f>
        <v>3.6686820715547794</v>
      </c>
      <c r="V8" s="97">
        <f t="shared" ref="V8:V33" si="9">K8/K$35*100</f>
        <v>7.5256542234793251</v>
      </c>
      <c r="W8" s="97"/>
      <c r="X8" s="97">
        <f t="shared" ref="X8:X32" si="10">IF($K8&gt;0,B8/$K8*100,0)</f>
        <v>1.2550896723502192</v>
      </c>
      <c r="Y8" s="97">
        <f t="shared" ref="Y8:AG23" si="11">IF($K8&gt;0,C8/$K8*100,0)</f>
        <v>10.546361181251672</v>
      </c>
      <c r="Z8" s="97">
        <f t="shared" si="11"/>
        <v>27.87279880488585</v>
      </c>
      <c r="AA8" s="97">
        <f t="shared" si="11"/>
        <v>5.1947109095395021</v>
      </c>
      <c r="AB8" s="97">
        <f t="shared" si="11"/>
        <v>8.1600291595796239</v>
      </c>
      <c r="AC8" s="97">
        <f t="shared" si="11"/>
        <v>20.505043525893939</v>
      </c>
      <c r="AD8" s="97">
        <f t="shared" si="11"/>
        <v>14.30237866299062</v>
      </c>
      <c r="AE8" s="97">
        <f t="shared" si="11"/>
        <v>10.447619979473947</v>
      </c>
      <c r="AF8" s="97">
        <f>IF($K8&gt;0,J8/$K8*100,0)</f>
        <v>1.7159681040346171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0.36294586719757033</v>
      </c>
      <c r="C9" s="69">
        <f>'Basic T2'!O9</f>
        <v>3.1953348104843413</v>
      </c>
      <c r="D9" s="69">
        <f>'Basic T2'!Z9</f>
        <v>7.922850827437788</v>
      </c>
      <c r="E9" s="69">
        <f>'Basic T2'!AK9</f>
        <v>2.1937811642543306</v>
      </c>
      <c r="F9" s="69">
        <f>'Basic T2'!AV9</f>
        <v>2.5984589804001681</v>
      </c>
      <c r="G9" s="69">
        <f>'Basic T2'!BG9</f>
        <v>7.1517869451327449</v>
      </c>
      <c r="H9" s="69">
        <f>'Basic T2'!BR9</f>
        <v>6.7345870186799859</v>
      </c>
      <c r="I9" s="69">
        <f>'Basic T2'!CC9</f>
        <v>4.5284061830571058</v>
      </c>
      <c r="J9" s="69">
        <f>'Basic T2'!CN9</f>
        <v>1.4001692260807164</v>
      </c>
      <c r="K9" s="309">
        <f>SUM(B9:J9)</f>
        <v>36.088321022724749</v>
      </c>
      <c r="L9" s="97"/>
      <c r="M9" s="97">
        <f t="shared" si="0"/>
        <v>2.5331170101229694</v>
      </c>
      <c r="N9" s="97">
        <f t="shared" si="1"/>
        <v>3.2629356155376197</v>
      </c>
      <c r="O9" s="97">
        <f t="shared" si="2"/>
        <v>3.7850070103903808</v>
      </c>
      <c r="P9" s="97">
        <f t="shared" si="3"/>
        <v>3.7235337761024465</v>
      </c>
      <c r="Q9" s="97">
        <f t="shared" si="4"/>
        <v>4.2512031915672468</v>
      </c>
      <c r="R9" s="97">
        <f t="shared" si="5"/>
        <v>2.9554756199776917</v>
      </c>
      <c r="S9" s="97">
        <f t="shared" si="6"/>
        <v>3.0238172693216914</v>
      </c>
      <c r="T9" s="97">
        <f t="shared" si="7"/>
        <v>3.1964101324569665</v>
      </c>
      <c r="U9" s="97">
        <f t="shared" si="8"/>
        <v>3.6619848278867293</v>
      </c>
      <c r="V9" s="97">
        <f t="shared" si="9"/>
        <v>3.3223553661181993</v>
      </c>
      <c r="W9" s="97"/>
      <c r="X9" s="97">
        <f t="shared" si="10"/>
        <v>1.005715580309275</v>
      </c>
      <c r="Y9" s="97">
        <f t="shared" si="11"/>
        <v>8.8542074552934871</v>
      </c>
      <c r="Z9" s="97">
        <f t="shared" si="11"/>
        <v>21.95405771980576</v>
      </c>
      <c r="AA9" s="97">
        <f t="shared" si="11"/>
        <v>6.078922770812504</v>
      </c>
      <c r="AB9" s="97">
        <f t="shared" si="11"/>
        <v>7.2002767287619811</v>
      </c>
      <c r="AC9" s="97">
        <f t="shared" si="11"/>
        <v>19.817455460533278</v>
      </c>
      <c r="AD9" s="97">
        <f t="shared" si="11"/>
        <v>18.661402990843573</v>
      </c>
      <c r="AE9" s="97">
        <f t="shared" si="11"/>
        <v>12.548120984086728</v>
      </c>
      <c r="AF9" s="97">
        <f t="shared" si="11"/>
        <v>3.8798403095534213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2.9910302444666272</v>
      </c>
      <c r="C10" s="69">
        <f>'Basic T2'!O10</f>
        <v>11.486787749614317</v>
      </c>
      <c r="D10" s="69">
        <f>'Basic T2'!Z10</f>
        <v>21.743792895696071</v>
      </c>
      <c r="E10" s="69">
        <f>'Basic T2'!AK10</f>
        <v>2.3267817588561419</v>
      </c>
      <c r="F10" s="69">
        <f>'Basic T2'!AV10</f>
        <v>6.2504054730943732</v>
      </c>
      <c r="G10" s="69">
        <f>'Basic T2'!BG10</f>
        <v>10.939863996443341</v>
      </c>
      <c r="H10" s="69">
        <f>'Basic T2'!BR10</f>
        <v>6.9570464047644789</v>
      </c>
      <c r="I10" s="69">
        <f>'Basic T2'!CC10</f>
        <v>4.3854668955362257</v>
      </c>
      <c r="J10" s="69">
        <f>'Basic T2'!CN10</f>
        <v>0.77534716260927228</v>
      </c>
      <c r="K10" s="309">
        <f t="shared" ref="K10:K32" si="12">SUM(B10:J10)</f>
        <v>67.856522581080853</v>
      </c>
      <c r="L10" s="97"/>
      <c r="M10" s="97">
        <f t="shared" si="0"/>
        <v>20.87537088809534</v>
      </c>
      <c r="N10" s="97">
        <f t="shared" si="1"/>
        <v>11.729803316184119</v>
      </c>
      <c r="O10" s="97">
        <f t="shared" si="2"/>
        <v>10.387726632144826</v>
      </c>
      <c r="P10" s="97">
        <f t="shared" si="3"/>
        <v>3.9492774438442035</v>
      </c>
      <c r="Q10" s="97">
        <f t="shared" si="4"/>
        <v>10.225962347774328</v>
      </c>
      <c r="R10" s="97">
        <f t="shared" si="5"/>
        <v>4.5208982839406842</v>
      </c>
      <c r="S10" s="97">
        <f t="shared" si="6"/>
        <v>3.1237011273072164</v>
      </c>
      <c r="T10" s="97">
        <f t="shared" si="7"/>
        <v>3.0955153433218019</v>
      </c>
      <c r="U10" s="97">
        <f t="shared" si="8"/>
        <v>2.0278331311193241</v>
      </c>
      <c r="V10" s="97">
        <f t="shared" si="9"/>
        <v>6.2469928091532267</v>
      </c>
      <c r="W10" s="97"/>
      <c r="X10" s="97">
        <f t="shared" si="10"/>
        <v>4.4078743364614432</v>
      </c>
      <c r="Y10" s="97">
        <f t="shared" si="11"/>
        <v>16.928052474084428</v>
      </c>
      <c r="Z10" s="97">
        <f t="shared" si="11"/>
        <v>32.043777176637221</v>
      </c>
      <c r="AA10" s="97">
        <f t="shared" si="11"/>
        <v>3.4289728833007933</v>
      </c>
      <c r="AB10" s="97">
        <f t="shared" si="11"/>
        <v>9.2112080539138255</v>
      </c>
      <c r="AC10" s="97">
        <f t="shared" si="11"/>
        <v>16.12205220709836</v>
      </c>
      <c r="AD10" s="97">
        <f t="shared" si="11"/>
        <v>10.252583156544159</v>
      </c>
      <c r="AE10" s="97">
        <f t="shared" si="11"/>
        <v>6.4628523960921962</v>
      </c>
      <c r="AF10" s="97">
        <f t="shared" si="11"/>
        <v>1.1426273158675651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2.745117935439108</v>
      </c>
      <c r="C11" s="69">
        <f>'Basic T2'!O11</f>
        <v>8.0772749067096825</v>
      </c>
      <c r="D11" s="69">
        <f>'Basic T2'!Z11</f>
        <v>18.317339326105245</v>
      </c>
      <c r="E11" s="69">
        <f>'Basic T2'!AK11</f>
        <v>5.7191051244373412</v>
      </c>
      <c r="F11" s="69">
        <f>'Basic T2'!AV11</f>
        <v>1.3259328168478239</v>
      </c>
      <c r="G11" s="69">
        <f>'Basic T2'!BG11</f>
        <v>5.0720274305739803</v>
      </c>
      <c r="H11" s="69">
        <f>'Basic T2'!BR11</f>
        <v>3.691426829695883</v>
      </c>
      <c r="I11" s="69">
        <f>'Basic T2'!CC11</f>
        <v>1.990908351882646</v>
      </c>
      <c r="J11" s="69">
        <f>'Basic T2'!CN11</f>
        <v>0.23019774233810059</v>
      </c>
      <c r="K11" s="309">
        <f t="shared" si="12"/>
        <v>47.169330464029812</v>
      </c>
      <c r="L11" s="97"/>
      <c r="M11" s="97">
        <f t="shared" si="0"/>
        <v>19.15906906654261</v>
      </c>
      <c r="N11" s="97">
        <f t="shared" si="1"/>
        <v>8.2481584975429865</v>
      </c>
      <c r="O11" s="97">
        <f t="shared" si="2"/>
        <v>8.7507968117871489</v>
      </c>
      <c r="P11" s="97">
        <f t="shared" si="3"/>
        <v>9.7071127452957811</v>
      </c>
      <c r="Q11" s="97">
        <f t="shared" si="4"/>
        <v>2.1692895155570775</v>
      </c>
      <c r="R11" s="97">
        <f t="shared" si="5"/>
        <v>2.0960150980338326</v>
      </c>
      <c r="S11" s="97">
        <f t="shared" si="6"/>
        <v>1.6574439034065198</v>
      </c>
      <c r="T11" s="97">
        <f t="shared" si="7"/>
        <v>1.4052978843993063</v>
      </c>
      <c r="U11" s="97">
        <f t="shared" si="8"/>
        <v>0.60205625445399347</v>
      </c>
      <c r="V11" s="97">
        <f t="shared" si="9"/>
        <v>4.3424929102323722</v>
      </c>
      <c r="W11" s="97"/>
      <c r="X11" s="97">
        <f t="shared" si="10"/>
        <v>5.8197093501941231</v>
      </c>
      <c r="Y11" s="97">
        <f t="shared" si="11"/>
        <v>17.1239973670375</v>
      </c>
      <c r="Z11" s="97">
        <f t="shared" si="11"/>
        <v>38.833155242840689</v>
      </c>
      <c r="AA11" s="97">
        <f t="shared" si="11"/>
        <v>12.124626464220416</v>
      </c>
      <c r="AB11" s="97">
        <f t="shared" si="11"/>
        <v>2.8110062275718501</v>
      </c>
      <c r="AC11" s="97">
        <f t="shared" si="11"/>
        <v>10.752807768687294</v>
      </c>
      <c r="AD11" s="97">
        <f t="shared" si="11"/>
        <v>7.8259046574995921</v>
      </c>
      <c r="AE11" s="97">
        <f t="shared" si="11"/>
        <v>4.2207687331938377</v>
      </c>
      <c r="AF11" s="97">
        <f t="shared" si="11"/>
        <v>0.48802418875469056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3.6534973617621613</v>
      </c>
      <c r="C12" s="69">
        <f>'Basic T2'!O12</f>
        <v>20.090643841375066</v>
      </c>
      <c r="D12" s="69">
        <f>'Basic T2'!Z12</f>
        <v>12.025939499567224</v>
      </c>
      <c r="E12" s="69">
        <f>'Basic T2'!AK12</f>
        <v>0.97730998025892679</v>
      </c>
      <c r="F12" s="69">
        <f>'Basic T2'!AV12</f>
        <v>0.52845435747595459</v>
      </c>
      <c r="G12" s="69">
        <f>'Basic T2'!BG12</f>
        <v>2.2705250176617455</v>
      </c>
      <c r="H12" s="69">
        <f>'Basic T2'!BR12</f>
        <v>1.5662464183394085</v>
      </c>
      <c r="I12" s="69">
        <f>'Basic T2'!CC12</f>
        <v>1.181406396184647</v>
      </c>
      <c r="J12" s="69">
        <f>'Basic T2'!CN12</f>
        <v>0.27281527663198218</v>
      </c>
      <c r="K12" s="309">
        <f t="shared" si="12"/>
        <v>42.566838149257123</v>
      </c>
      <c r="L12" s="97"/>
      <c r="M12" s="97">
        <f t="shared" si="0"/>
        <v>25.498943919593632</v>
      </c>
      <c r="N12" s="97">
        <f t="shared" si="1"/>
        <v>20.515683400065249</v>
      </c>
      <c r="O12" s="97">
        <f t="shared" si="2"/>
        <v>5.7451877239386215</v>
      </c>
      <c r="P12" s="97">
        <f t="shared" si="3"/>
        <v>1.6588011514143193</v>
      </c>
      <c r="Q12" s="97">
        <f t="shared" si="4"/>
        <v>0.86457660792221591</v>
      </c>
      <c r="R12" s="97">
        <f t="shared" si="5"/>
        <v>0.93829435716281018</v>
      </c>
      <c r="S12" s="97">
        <f t="shared" si="6"/>
        <v>0.70324178077310506</v>
      </c>
      <c r="T12" s="97">
        <f t="shared" si="7"/>
        <v>0.83390473881138016</v>
      </c>
      <c r="U12" s="97">
        <f t="shared" si="8"/>
        <v>0.71351761289491955</v>
      </c>
      <c r="V12" s="97">
        <f t="shared" si="9"/>
        <v>3.9187792376047645</v>
      </c>
      <c r="W12" s="97"/>
      <c r="X12" s="97">
        <f t="shared" si="10"/>
        <v>8.582966272833028</v>
      </c>
      <c r="Y12" s="97">
        <f t="shared" si="11"/>
        <v>47.197876832967658</v>
      </c>
      <c r="Z12" s="97">
        <f t="shared" si="11"/>
        <v>28.251897539110736</v>
      </c>
      <c r="AA12" s="97">
        <f t="shared" si="11"/>
        <v>2.2959421529784985</v>
      </c>
      <c r="AB12" s="97">
        <f t="shared" si="11"/>
        <v>1.2414696051019172</v>
      </c>
      <c r="AC12" s="97">
        <f t="shared" si="11"/>
        <v>5.3340231888972722</v>
      </c>
      <c r="AD12" s="97">
        <f t="shared" si="11"/>
        <v>3.6794990805929588</v>
      </c>
      <c r="AE12" s="97">
        <f t="shared" si="11"/>
        <v>2.7754149651476165</v>
      </c>
      <c r="AF12" s="97">
        <f t="shared" si="11"/>
        <v>0.6409103623702983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1.0830497571528153</v>
      </c>
      <c r="C13" s="69">
        <f>'Basic T2'!O13</f>
        <v>14.66816442427551</v>
      </c>
      <c r="D13" s="69">
        <f>'Basic T2'!Z13</f>
        <v>26.848801281114998</v>
      </c>
      <c r="E13" s="69">
        <f>'Basic T2'!AK13</f>
        <v>2.383555328034431</v>
      </c>
      <c r="F13" s="69">
        <f>'Basic T2'!AV13</f>
        <v>4.3625776786179919</v>
      </c>
      <c r="G13" s="69">
        <f>'Basic T2'!BG13</f>
        <v>10.606477182127296</v>
      </c>
      <c r="H13" s="69">
        <f>'Basic T2'!BR13</f>
        <v>6.9438368698436097</v>
      </c>
      <c r="I13" s="69">
        <f>'Basic T2'!CC13</f>
        <v>4.4125366330196396</v>
      </c>
      <c r="J13" s="69">
        <f>'Basic T2'!CN13</f>
        <v>0.85674410094566378</v>
      </c>
      <c r="K13" s="309">
        <f t="shared" si="12"/>
        <v>72.165743255131957</v>
      </c>
      <c r="L13" s="97"/>
      <c r="M13" s="97">
        <f t="shared" si="0"/>
        <v>7.558955785436515</v>
      </c>
      <c r="N13" s="97">
        <f t="shared" si="1"/>
        <v>14.978485496258756</v>
      </c>
      <c r="O13" s="97">
        <f t="shared" si="2"/>
        <v>12.826557420173323</v>
      </c>
      <c r="P13" s="97">
        <f t="shared" si="3"/>
        <v>4.0456399734664794</v>
      </c>
      <c r="Q13" s="97">
        <f t="shared" si="4"/>
        <v>7.1373857700631023</v>
      </c>
      <c r="R13" s="97">
        <f t="shared" si="5"/>
        <v>4.3831261985454848</v>
      </c>
      <c r="S13" s="97">
        <f t="shared" si="6"/>
        <v>3.117770070257595</v>
      </c>
      <c r="T13" s="97">
        <f t="shared" si="7"/>
        <v>3.1146227245233091</v>
      </c>
      <c r="U13" s="97">
        <f t="shared" si="8"/>
        <v>2.2407176508417379</v>
      </c>
      <c r="V13" s="97">
        <f t="shared" si="9"/>
        <v>6.6437073701106604</v>
      </c>
      <c r="W13" s="97"/>
      <c r="X13" s="97">
        <f t="shared" si="10"/>
        <v>1.5007809915070691</v>
      </c>
      <c r="Y13" s="97">
        <f t="shared" si="11"/>
        <v>20.325661127632614</v>
      </c>
      <c r="Z13" s="97">
        <f t="shared" si="11"/>
        <v>37.204357732719238</v>
      </c>
      <c r="AA13" s="97">
        <f t="shared" si="11"/>
        <v>3.3028902918767185</v>
      </c>
      <c r="AB13" s="97">
        <f t="shared" si="11"/>
        <v>6.0452196316952005</v>
      </c>
      <c r="AC13" s="97">
        <f t="shared" si="11"/>
        <v>14.697385080105905</v>
      </c>
      <c r="AD13" s="97">
        <f t="shared" si="11"/>
        <v>9.6220679738510277</v>
      </c>
      <c r="AE13" s="97">
        <f t="shared" si="11"/>
        <v>6.1144477060531752</v>
      </c>
      <c r="AF13" s="97">
        <f t="shared" si="11"/>
        <v>1.1871894645590555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0.37221107413576893</v>
      </c>
      <c r="C14" s="69">
        <f>'Basic T2'!O14</f>
        <v>2.0796070852129986</v>
      </c>
      <c r="D14" s="69">
        <f>'Basic T2'!Z14</f>
        <v>5.1260001504606771</v>
      </c>
      <c r="E14" s="69">
        <f>'Basic T2'!AK14</f>
        <v>0.94794988581050399</v>
      </c>
      <c r="F14" s="69">
        <f>'Basic T2'!AV14</f>
        <v>2.353744675833362</v>
      </c>
      <c r="G14" s="69">
        <f>'Basic T2'!BG14</f>
        <v>4.6850636496950218</v>
      </c>
      <c r="H14" s="69">
        <f>'Basic T2'!BR14</f>
        <v>3.2265941349952696</v>
      </c>
      <c r="I14" s="69">
        <f>'Basic T2'!CC14</f>
        <v>2.797497385279176</v>
      </c>
      <c r="J14" s="69">
        <f>'Basic T2'!CN14</f>
        <v>0.45778066944860712</v>
      </c>
      <c r="K14" s="309">
        <f t="shared" si="12"/>
        <v>22.046448710871385</v>
      </c>
      <c r="L14" s="97"/>
      <c r="M14" s="97">
        <f t="shared" si="0"/>
        <v>2.5977818965939989</v>
      </c>
      <c r="N14" s="97">
        <f t="shared" si="1"/>
        <v>2.1236034491288009</v>
      </c>
      <c r="O14" s="97">
        <f t="shared" si="2"/>
        <v>2.4488592461648437</v>
      </c>
      <c r="P14" s="97">
        <f t="shared" si="3"/>
        <v>1.6089678749099969</v>
      </c>
      <c r="Q14" s="97">
        <f t="shared" si="4"/>
        <v>3.8508388831661371</v>
      </c>
      <c r="R14" s="97">
        <f t="shared" si="5"/>
        <v>1.9361023337168688</v>
      </c>
      <c r="S14" s="97">
        <f t="shared" si="6"/>
        <v>1.4487348725955185</v>
      </c>
      <c r="T14" s="97">
        <f t="shared" si="7"/>
        <v>1.9746349215059942</v>
      </c>
      <c r="U14" s="97">
        <f t="shared" si="8"/>
        <v>1.1972737543397414</v>
      </c>
      <c r="V14" s="97">
        <f t="shared" si="9"/>
        <v>2.0296354915566797</v>
      </c>
      <c r="W14" s="97"/>
      <c r="X14" s="97">
        <f t="shared" si="10"/>
        <v>1.6883039940678832</v>
      </c>
      <c r="Y14" s="97">
        <f t="shared" si="11"/>
        <v>9.432843867445726</v>
      </c>
      <c r="Z14" s="97">
        <f t="shared" si="11"/>
        <v>23.250910918514421</v>
      </c>
      <c r="AA14" s="97">
        <f t="shared" si="11"/>
        <v>4.2997849596658977</v>
      </c>
      <c r="AB14" s="97">
        <f t="shared" si="11"/>
        <v>10.676298512751854</v>
      </c>
      <c r="AC14" s="97">
        <f t="shared" si="11"/>
        <v>21.250876779010479</v>
      </c>
      <c r="AD14" s="97">
        <f t="shared" si="11"/>
        <v>14.635437105134283</v>
      </c>
      <c r="AE14" s="97">
        <f t="shared" si="11"/>
        <v>12.689106631036202</v>
      </c>
      <c r="AF14" s="97">
        <f t="shared" si="11"/>
        <v>2.0764372323732556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8.464712043495716E-2</v>
      </c>
      <c r="C15" s="69">
        <f>'Basic T2'!O15</f>
        <v>2.0482144299038203</v>
      </c>
      <c r="D15" s="69">
        <f>'Basic T2'!Z15</f>
        <v>6.1173644192495722</v>
      </c>
      <c r="E15" s="69">
        <f>'Basic T2'!AK15</f>
        <v>2.9903362547847081</v>
      </c>
      <c r="F15" s="69">
        <f>'Basic T2'!AV15</f>
        <v>1.0145052026643679</v>
      </c>
      <c r="G15" s="69">
        <f>'Basic T2'!BG15</f>
        <v>4.4232177519050913</v>
      </c>
      <c r="H15" s="69">
        <f>'Basic T2'!BR15</f>
        <v>3.235773048349988</v>
      </c>
      <c r="I15" s="69">
        <f>'Basic T2'!CC15</f>
        <v>0.93895796403439313</v>
      </c>
      <c r="J15" s="69">
        <f>'Basic T2'!CN15</f>
        <v>0.13313609797968445</v>
      </c>
      <c r="K15" s="309">
        <f t="shared" si="12"/>
        <v>20.986152289306581</v>
      </c>
      <c r="L15" s="97"/>
      <c r="M15" s="97">
        <f t="shared" si="0"/>
        <v>0.59077972780716925</v>
      </c>
      <c r="N15" s="97">
        <f t="shared" si="1"/>
        <v>2.0915466478388329</v>
      </c>
      <c r="O15" s="97">
        <f t="shared" si="2"/>
        <v>2.922466636855801</v>
      </c>
      <c r="P15" s="97">
        <f t="shared" si="3"/>
        <v>5.0755372632526115</v>
      </c>
      <c r="Q15" s="97">
        <f t="shared" si="4"/>
        <v>1.6597790413317</v>
      </c>
      <c r="R15" s="97">
        <f t="shared" si="5"/>
        <v>1.8278945287240218</v>
      </c>
      <c r="S15" s="97">
        <f t="shared" si="6"/>
        <v>1.452856187924672</v>
      </c>
      <c r="T15" s="97">
        <f t="shared" si="7"/>
        <v>0.66277065900580001</v>
      </c>
      <c r="U15" s="97">
        <f t="shared" si="8"/>
        <v>0.34820246136272376</v>
      </c>
      <c r="V15" s="97">
        <f t="shared" si="9"/>
        <v>1.9320227069762188</v>
      </c>
      <c r="W15" s="97"/>
      <c r="X15" s="97">
        <f t="shared" si="10"/>
        <v>0.40334749918920965</v>
      </c>
      <c r="Y15" s="97">
        <f t="shared" si="11"/>
        <v>9.7598378286213077</v>
      </c>
      <c r="Z15" s="97">
        <f t="shared" si="11"/>
        <v>29.149528388615824</v>
      </c>
      <c r="AA15" s="97">
        <f t="shared" si="11"/>
        <v>14.249092513773586</v>
      </c>
      <c r="AB15" s="97">
        <f t="shared" si="11"/>
        <v>4.834164875384543</v>
      </c>
      <c r="AC15" s="97">
        <f t="shared" si="11"/>
        <v>21.076840055901652</v>
      </c>
      <c r="AD15" s="97">
        <f t="shared" si="11"/>
        <v>15.418610347160994</v>
      </c>
      <c r="AE15" s="97">
        <f t="shared" si="11"/>
        <v>4.4741787398199522</v>
      </c>
      <c r="AF15" s="97">
        <f t="shared" si="11"/>
        <v>0.63439975153293571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3.749277920722402E-2</v>
      </c>
      <c r="C16" s="69">
        <f>'Basic T2'!O16</f>
        <v>0.64663930734871888</v>
      </c>
      <c r="D16" s="69">
        <f>'Basic T2'!Z16</f>
        <v>3.1569147894325655</v>
      </c>
      <c r="E16" s="69">
        <f>'Basic T2'!AK16</f>
        <v>0.88198372090645583</v>
      </c>
      <c r="F16" s="69">
        <f>'Basic T2'!AV16</f>
        <v>0.64354600434387366</v>
      </c>
      <c r="G16" s="69">
        <f>'Basic T2'!BG16</f>
        <v>3.0322323187093985</v>
      </c>
      <c r="H16" s="69">
        <f>'Basic T2'!BR16</f>
        <v>3.0377962738883073</v>
      </c>
      <c r="I16" s="69">
        <f>'Basic T2'!CC16</f>
        <v>1.5864462636969938</v>
      </c>
      <c r="J16" s="69">
        <f>'Basic T2'!CN16</f>
        <v>0.2080965606513899</v>
      </c>
      <c r="K16" s="309">
        <f t="shared" si="12"/>
        <v>13.231148018184927</v>
      </c>
      <c r="L16" s="97"/>
      <c r="M16" s="97">
        <f t="shared" si="0"/>
        <v>0.2616742752849831</v>
      </c>
      <c r="N16" s="97">
        <f t="shared" si="1"/>
        <v>0.66031966961073851</v>
      </c>
      <c r="O16" s="97">
        <f t="shared" si="2"/>
        <v>1.5081622599565674</v>
      </c>
      <c r="P16" s="97">
        <f t="shared" si="3"/>
        <v>1.4970026310185645</v>
      </c>
      <c r="Q16" s="97">
        <f t="shared" si="4"/>
        <v>1.0528720477110243</v>
      </c>
      <c r="R16" s="97">
        <f t="shared" si="5"/>
        <v>1.2530698636308042</v>
      </c>
      <c r="S16" s="97">
        <f t="shared" si="6"/>
        <v>1.3639649778354195</v>
      </c>
      <c r="T16" s="97">
        <f t="shared" si="7"/>
        <v>1.1198052265833194</v>
      </c>
      <c r="U16" s="97">
        <f t="shared" si="8"/>
        <v>0.54425310430074414</v>
      </c>
      <c r="V16" s="97">
        <f t="shared" si="9"/>
        <v>1.2180831463575219</v>
      </c>
      <c r="W16" s="97"/>
      <c r="X16" s="97">
        <f t="shared" si="10"/>
        <v>0.28336754418961863</v>
      </c>
      <c r="Y16" s="97">
        <f t="shared" si="11"/>
        <v>4.8872501952209744</v>
      </c>
      <c r="Z16" s="97">
        <f t="shared" si="11"/>
        <v>23.859719391648351</v>
      </c>
      <c r="AA16" s="97">
        <f t="shared" si="11"/>
        <v>6.6659651883136286</v>
      </c>
      <c r="AB16" s="97">
        <f t="shared" si="11"/>
        <v>4.8638712488091151</v>
      </c>
      <c r="AC16" s="97">
        <f t="shared" si="11"/>
        <v>22.917378858900904</v>
      </c>
      <c r="AD16" s="97">
        <f t="shared" si="11"/>
        <v>22.95943080459195</v>
      </c>
      <c r="AE16" s="97">
        <f t="shared" si="11"/>
        <v>11.990238953691529</v>
      </c>
      <c r="AF16" s="97">
        <f t="shared" si="11"/>
        <v>1.5727778146339335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0.18405242965654592</v>
      </c>
      <c r="C17" s="69">
        <f>'Basic T2'!O17</f>
        <v>2.5830528595580029</v>
      </c>
      <c r="D17" s="69">
        <f>'Basic T2'!Z17</f>
        <v>5.512381170285904</v>
      </c>
      <c r="E17" s="69">
        <f>'Basic T2'!AK17</f>
        <v>0.74581052693918681</v>
      </c>
      <c r="F17" s="69">
        <f>'Basic T2'!AV17</f>
        <v>0.91537518891798908</v>
      </c>
      <c r="G17" s="69">
        <f>'Basic T2'!BG17</f>
        <v>2.4534780967230452</v>
      </c>
      <c r="H17" s="69">
        <f>'Basic T2'!BR17</f>
        <v>1.1397037367595955</v>
      </c>
      <c r="I17" s="69">
        <f>'Basic T2'!CC17</f>
        <v>0.98176771358873527</v>
      </c>
      <c r="J17" s="69">
        <f>'Basic T2'!CN17</f>
        <v>0.3139120682253041</v>
      </c>
      <c r="K17" s="309">
        <f t="shared" si="12"/>
        <v>14.829533790654308</v>
      </c>
      <c r="L17" s="97"/>
      <c r="M17" s="97">
        <f t="shared" si="0"/>
        <v>1.2845616452870821</v>
      </c>
      <c r="N17" s="97">
        <f t="shared" si="1"/>
        <v>2.6377001698268212</v>
      </c>
      <c r="O17" s="97">
        <f t="shared" si="2"/>
        <v>2.633446196061163</v>
      </c>
      <c r="P17" s="97">
        <f t="shared" si="3"/>
        <v>1.2658740684259406</v>
      </c>
      <c r="Q17" s="97">
        <f t="shared" si="4"/>
        <v>1.4975975968688704</v>
      </c>
      <c r="R17" s="97">
        <f t="shared" si="5"/>
        <v>1.0138997085125889</v>
      </c>
      <c r="S17" s="97">
        <f t="shared" si="6"/>
        <v>0.51172489590900139</v>
      </c>
      <c r="T17" s="97">
        <f t="shared" si="7"/>
        <v>0.69298824808944237</v>
      </c>
      <c r="U17" s="97">
        <f t="shared" si="8"/>
        <v>0.82100164017269939</v>
      </c>
      <c r="V17" s="97">
        <f t="shared" si="9"/>
        <v>1.3652333987881262</v>
      </c>
      <c r="W17" s="97"/>
      <c r="X17" s="97">
        <f t="shared" si="10"/>
        <v>1.2411208083462288</v>
      </c>
      <c r="Y17" s="97">
        <f t="shared" si="11"/>
        <v>17.418301182103672</v>
      </c>
      <c r="Z17" s="97">
        <f t="shared" si="11"/>
        <v>37.171641725917581</v>
      </c>
      <c r="AA17" s="97">
        <f t="shared" si="11"/>
        <v>5.0292243671827537</v>
      </c>
      <c r="AB17" s="97">
        <f t="shared" si="11"/>
        <v>6.1726498070685532</v>
      </c>
      <c r="AC17" s="97">
        <f t="shared" si="11"/>
        <v>16.544539642030063</v>
      </c>
      <c r="AD17" s="97">
        <f t="shared" si="11"/>
        <v>7.6853645761800413</v>
      </c>
      <c r="AE17" s="97">
        <f t="shared" si="11"/>
        <v>6.620354540123528</v>
      </c>
      <c r="AF17" s="97">
        <f t="shared" si="11"/>
        <v>2.1168033510475834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0.69421327433818514</v>
      </c>
      <c r="C18" s="69">
        <f>'Basic T2'!O18</f>
        <v>7.376222196875128</v>
      </c>
      <c r="D18" s="69">
        <f>'Basic T2'!Z18</f>
        <v>16.345571748614308</v>
      </c>
      <c r="E18" s="69">
        <f>'Basic T2'!AK18</f>
        <v>4.6326537264506982</v>
      </c>
      <c r="F18" s="69">
        <f>'Basic T2'!AV18</f>
        <v>4.1466040166336162</v>
      </c>
      <c r="G18" s="69">
        <f>'Basic T2'!BG18</f>
        <v>13.188939234332619</v>
      </c>
      <c r="H18" s="69">
        <f>'Basic T2'!BR18</f>
        <v>9.9269894106646479</v>
      </c>
      <c r="I18" s="69">
        <f>'Basic T2'!CC18</f>
        <v>5.9761412502311613</v>
      </c>
      <c r="J18" s="69">
        <f>'Basic T2'!CN18</f>
        <v>1.0595681829659283</v>
      </c>
      <c r="K18" s="309">
        <f t="shared" si="12"/>
        <v>63.346903041106287</v>
      </c>
      <c r="L18" s="97"/>
      <c r="M18" s="97">
        <f t="shared" si="0"/>
        <v>4.8451397654900541</v>
      </c>
      <c r="N18" s="97">
        <f t="shared" si="1"/>
        <v>7.5322742503640194</v>
      </c>
      <c r="O18" s="97">
        <f t="shared" si="2"/>
        <v>7.8088184423575679</v>
      </c>
      <c r="P18" s="97">
        <f t="shared" si="3"/>
        <v>7.8630644225123918</v>
      </c>
      <c r="Q18" s="97">
        <f t="shared" si="4"/>
        <v>6.7840425277614482</v>
      </c>
      <c r="R18" s="97">
        <f t="shared" si="5"/>
        <v>5.4503285206175551</v>
      </c>
      <c r="S18" s="97">
        <f t="shared" si="6"/>
        <v>4.4572001117634814</v>
      </c>
      <c r="T18" s="97">
        <f t="shared" si="7"/>
        <v>4.2183050002676925</v>
      </c>
      <c r="U18" s="97">
        <f t="shared" si="8"/>
        <v>2.7711811814303218</v>
      </c>
      <c r="V18" s="97">
        <f t="shared" si="9"/>
        <v>5.831829170247679</v>
      </c>
      <c r="W18" s="97"/>
      <c r="X18" s="97">
        <f t="shared" si="10"/>
        <v>1.0958914185397584</v>
      </c>
      <c r="Y18" s="97">
        <f t="shared" si="11"/>
        <v>11.644171763359356</v>
      </c>
      <c r="Z18" s="97">
        <f t="shared" si="11"/>
        <v>25.803268926986917</v>
      </c>
      <c r="AA18" s="97">
        <f t="shared" si="11"/>
        <v>7.3131495054218103</v>
      </c>
      <c r="AB18" s="97">
        <f t="shared" si="11"/>
        <v>6.545866992018305</v>
      </c>
      <c r="AC18" s="97">
        <f t="shared" si="11"/>
        <v>20.820179994867651</v>
      </c>
      <c r="AD18" s="97">
        <f t="shared" si="11"/>
        <v>15.670836195769427</v>
      </c>
      <c r="AE18" s="97">
        <f t="shared" si="11"/>
        <v>9.4339911871511664</v>
      </c>
      <c r="AF18" s="97">
        <f t="shared" si="11"/>
        <v>1.6726440158856171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0.43781222652756657</v>
      </c>
      <c r="C19" s="69">
        <f>'Basic T2'!O19</f>
        <v>5.3285226478644798</v>
      </c>
      <c r="D19" s="69">
        <f>'Basic T2'!Z19</f>
        <v>17.4076925917024</v>
      </c>
      <c r="E19" s="69">
        <f>'Basic T2'!AK19</f>
        <v>6.7405605552597656</v>
      </c>
      <c r="F19" s="69">
        <f>'Basic T2'!AV19</f>
        <v>6.2724223106237265</v>
      </c>
      <c r="G19" s="69">
        <f>'Basic T2'!BG19</f>
        <v>20.960179095003699</v>
      </c>
      <c r="H19" s="69">
        <f>'Basic T2'!BR19</f>
        <v>22.959629229190028</v>
      </c>
      <c r="I19" s="69">
        <f>'Basic T2'!CC19</f>
        <v>10.444402177861603</v>
      </c>
      <c r="J19" s="69">
        <f>'Basic T2'!CN19</f>
        <v>1.9923200531514365</v>
      </c>
      <c r="K19" s="309">
        <f t="shared" si="12"/>
        <v>92.543540887184705</v>
      </c>
      <c r="L19" s="97"/>
      <c r="M19" s="97">
        <f t="shared" si="0"/>
        <v>3.0556336315935706</v>
      </c>
      <c r="N19" s="97">
        <f t="shared" si="1"/>
        <v>5.4412533762871655</v>
      </c>
      <c r="O19" s="97">
        <f t="shared" si="2"/>
        <v>8.3162285810222958</v>
      </c>
      <c r="P19" s="97">
        <f t="shared" si="3"/>
        <v>11.440842553639431</v>
      </c>
      <c r="Q19" s="97">
        <f t="shared" si="4"/>
        <v>10.26198294716766</v>
      </c>
      <c r="R19" s="97">
        <f t="shared" si="5"/>
        <v>8.6617930289168736</v>
      </c>
      <c r="S19" s="97">
        <f t="shared" si="6"/>
        <v>10.308831583566899</v>
      </c>
      <c r="T19" s="97">
        <f t="shared" si="7"/>
        <v>7.3722611442586299</v>
      </c>
      <c r="U19" s="97">
        <f t="shared" si="8"/>
        <v>5.2106885875196731</v>
      </c>
      <c r="V19" s="97">
        <f t="shared" si="9"/>
        <v>8.5197238594865219</v>
      </c>
      <c r="W19" s="97"/>
      <c r="X19" s="97">
        <f t="shared" si="10"/>
        <v>0.47308782690872175</v>
      </c>
      <c r="Y19" s="97">
        <f t="shared" si="11"/>
        <v>5.7578547317097151</v>
      </c>
      <c r="Z19" s="97">
        <f t="shared" si="11"/>
        <v>18.81027289945958</v>
      </c>
      <c r="AA19" s="97">
        <f t="shared" si="11"/>
        <v>7.2836639819918423</v>
      </c>
      <c r="AB19" s="97">
        <f t="shared" si="11"/>
        <v>6.7778066956289571</v>
      </c>
      <c r="AC19" s="97">
        <f t="shared" si="11"/>
        <v>22.648991916740279</v>
      </c>
      <c r="AD19" s="97">
        <f t="shared" si="11"/>
        <v>24.809542631591096</v>
      </c>
      <c r="AE19" s="97">
        <f t="shared" si="11"/>
        <v>11.285933170197001</v>
      </c>
      <c r="AF19" s="97">
        <f t="shared" si="11"/>
        <v>2.1528461457728056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4.0066247127465274E-2</v>
      </c>
      <c r="C20" s="69">
        <f>'Basic T2'!O20</f>
        <v>0.84748860981833241</v>
      </c>
      <c r="D20" s="69">
        <f>'Basic T2'!Z20</f>
        <v>3.0964040265362072</v>
      </c>
      <c r="E20" s="69">
        <f>'Basic T2'!AK20</f>
        <v>1.4178044935898926</v>
      </c>
      <c r="F20" s="69">
        <f>'Basic T2'!AV20</f>
        <v>1.084643614809063</v>
      </c>
      <c r="G20" s="69">
        <f>'Basic T2'!BG20</f>
        <v>4.0879530629794578</v>
      </c>
      <c r="H20" s="69">
        <f>'Basic T2'!BR20</f>
        <v>5.0687672256141072</v>
      </c>
      <c r="I20" s="69">
        <f>'Basic T2'!CC20</f>
        <v>4.0954378483733311</v>
      </c>
      <c r="J20" s="69">
        <f>'Basic T2'!CN20</f>
        <v>0.90452504872181305</v>
      </c>
      <c r="K20" s="309">
        <f t="shared" si="12"/>
        <v>20.643090177569665</v>
      </c>
      <c r="L20" s="97"/>
      <c r="M20" s="97">
        <f t="shared" si="0"/>
        <v>0.27963534318225258</v>
      </c>
      <c r="N20" s="97">
        <f t="shared" si="1"/>
        <v>0.86541815889382323</v>
      </c>
      <c r="O20" s="97">
        <f t="shared" si="2"/>
        <v>1.4792542738344994</v>
      </c>
      <c r="P20" s="97">
        <f t="shared" si="3"/>
        <v>2.4064583130770987</v>
      </c>
      <c r="Q20" s="97">
        <f t="shared" si="4"/>
        <v>1.7745288387347236</v>
      </c>
      <c r="R20" s="97">
        <f t="shared" si="5"/>
        <v>1.6893464117343981</v>
      </c>
      <c r="S20" s="97">
        <f t="shared" si="6"/>
        <v>2.2758672251870187</v>
      </c>
      <c r="T20" s="97">
        <f t="shared" si="7"/>
        <v>2.8907961225666381</v>
      </c>
      <c r="U20" s="97">
        <f t="shared" si="8"/>
        <v>2.3656833353883711</v>
      </c>
      <c r="V20" s="97">
        <f t="shared" si="9"/>
        <v>1.9004397955095624</v>
      </c>
      <c r="W20" s="97"/>
      <c r="X20" s="97">
        <f t="shared" si="10"/>
        <v>0.19409035557573831</v>
      </c>
      <c r="Y20" s="97">
        <f t="shared" si="11"/>
        <v>4.1054348090732811</v>
      </c>
      <c r="Z20" s="97">
        <f t="shared" si="11"/>
        <v>14.999711767478946</v>
      </c>
      <c r="AA20" s="97">
        <f t="shared" si="11"/>
        <v>6.868179528326861</v>
      </c>
      <c r="AB20" s="97">
        <f t="shared" si="11"/>
        <v>5.2542696150579884</v>
      </c>
      <c r="AC20" s="97">
        <f t="shared" si="11"/>
        <v>19.803009277270604</v>
      </c>
      <c r="AD20" s="97">
        <f t="shared" si="11"/>
        <v>24.554304525209698</v>
      </c>
      <c r="AE20" s="97">
        <f t="shared" si="11"/>
        <v>19.839267343914166</v>
      </c>
      <c r="AF20" s="97">
        <f t="shared" si="11"/>
        <v>4.3817327780927409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2.4957204038359673E-2</v>
      </c>
      <c r="C21" s="69">
        <f>'Basic T2'!O21</f>
        <v>0.15880425256029557</v>
      </c>
      <c r="D21" s="69">
        <f>'Basic T2'!Z21</f>
        <v>2.2960076195886621</v>
      </c>
      <c r="E21" s="69">
        <f>'Basic T2'!AK21</f>
        <v>0.77278378249930235</v>
      </c>
      <c r="F21" s="69">
        <f>'Basic T2'!AV21</f>
        <v>1.1463818309676883</v>
      </c>
      <c r="G21" s="69">
        <f>'Basic T2'!BG21</f>
        <v>2.3039188257217544</v>
      </c>
      <c r="H21" s="69">
        <f>'Basic T2'!BR21</f>
        <v>3.40490945804232</v>
      </c>
      <c r="I21" s="69">
        <f>'Basic T2'!CC21</f>
        <v>2.5196369372015504</v>
      </c>
      <c r="J21" s="69">
        <f>'Basic T2'!CN21</f>
        <v>1.3723914080492794</v>
      </c>
      <c r="K21" s="309">
        <f t="shared" si="12"/>
        <v>13.999791318669212</v>
      </c>
      <c r="L21" s="97"/>
      <c r="M21" s="97">
        <f t="shared" si="0"/>
        <v>0.17418442745420457</v>
      </c>
      <c r="N21" s="97">
        <f t="shared" si="1"/>
        <v>0.16216393032668677</v>
      </c>
      <c r="O21" s="97">
        <f t="shared" si="2"/>
        <v>1.0968785258403322</v>
      </c>
      <c r="P21" s="97">
        <f t="shared" si="3"/>
        <v>1.3116561317265303</v>
      </c>
      <c r="Q21" s="97">
        <f t="shared" si="4"/>
        <v>1.8755355136735739</v>
      </c>
      <c r="R21" s="97">
        <f t="shared" si="5"/>
        <v>0.95209434677893534</v>
      </c>
      <c r="S21" s="97">
        <f t="shared" si="6"/>
        <v>1.528798126915162</v>
      </c>
      <c r="T21" s="97">
        <f t="shared" si="7"/>
        <v>1.7785049994668973</v>
      </c>
      <c r="U21" s="97">
        <f t="shared" si="8"/>
        <v>3.5893350750653106</v>
      </c>
      <c r="V21" s="97">
        <f t="shared" si="9"/>
        <v>1.2888458230801854</v>
      </c>
      <c r="W21" s="97"/>
      <c r="X21" s="97">
        <f t="shared" si="10"/>
        <v>0.17826840036592809</v>
      </c>
      <c r="Y21" s="97">
        <f t="shared" si="11"/>
        <v>1.1343329978677934</v>
      </c>
      <c r="Z21" s="97">
        <f t="shared" si="11"/>
        <v>16.400298885361639</v>
      </c>
      <c r="AA21" s="97">
        <f t="shared" si="11"/>
        <v>5.5199664402766357</v>
      </c>
      <c r="AB21" s="97">
        <f t="shared" si="11"/>
        <v>8.1885637069386021</v>
      </c>
      <c r="AC21" s="97">
        <f t="shared" si="11"/>
        <v>16.456808342917213</v>
      </c>
      <c r="AD21" s="97">
        <f t="shared" si="11"/>
        <v>24.321144369500381</v>
      </c>
      <c r="AE21" s="97">
        <f t="shared" si="11"/>
        <v>17.997674964208404</v>
      </c>
      <c r="AF21" s="97">
        <f t="shared" si="11"/>
        <v>9.8029418925634086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3.6571185236449748E-2</v>
      </c>
      <c r="C22" s="69">
        <f>'Basic T2'!O22</f>
        <v>0.60912400355018625</v>
      </c>
      <c r="D22" s="69">
        <f>'Basic T2'!Z22</f>
        <v>1.9463123194686354</v>
      </c>
      <c r="E22" s="69">
        <f>'Basic T2'!AK22</f>
        <v>0.74447210535092079</v>
      </c>
      <c r="F22" s="69">
        <f>'Basic T2'!AV22</f>
        <v>2.9292536293339517</v>
      </c>
      <c r="G22" s="69">
        <f>'Basic T2'!BG22</f>
        <v>17.421959235784453</v>
      </c>
      <c r="H22" s="69">
        <f>'Basic T2'!BR22</f>
        <v>9.5162382100196599</v>
      </c>
      <c r="I22" s="69">
        <f>'Basic T2'!CC22</f>
        <v>4.8777192899754782</v>
      </c>
      <c r="J22" s="69">
        <f>'Basic T2'!CN22</f>
        <v>1.5683713779367507</v>
      </c>
      <c r="K22" s="309">
        <f t="shared" si="12"/>
        <v>39.650021356656488</v>
      </c>
      <c r="L22" s="97"/>
      <c r="M22" s="97">
        <f t="shared" si="0"/>
        <v>0.25524217183710374</v>
      </c>
      <c r="N22" s="97">
        <f t="shared" si="1"/>
        <v>0.62201068850168495</v>
      </c>
      <c r="O22" s="97">
        <f t="shared" si="2"/>
        <v>0.92981755356112605</v>
      </c>
      <c r="P22" s="97">
        <f t="shared" si="3"/>
        <v>1.2636023477676646</v>
      </c>
      <c r="Q22" s="97">
        <f t="shared" si="4"/>
        <v>4.7923990610837626</v>
      </c>
      <c r="R22" s="97">
        <f t="shared" si="5"/>
        <v>7.1996238378785229</v>
      </c>
      <c r="S22" s="97">
        <f t="shared" si="6"/>
        <v>4.2727735729928256</v>
      </c>
      <c r="T22" s="97">
        <f t="shared" si="7"/>
        <v>3.4429754601281983</v>
      </c>
      <c r="U22" s="97">
        <f t="shared" si="8"/>
        <v>4.1018986016230965</v>
      </c>
      <c r="V22" s="97">
        <f t="shared" si="9"/>
        <v>3.6502518678560256</v>
      </c>
      <c r="W22" s="97"/>
      <c r="X22" s="97">
        <f t="shared" si="10"/>
        <v>9.2234969831384822E-2</v>
      </c>
      <c r="Y22" s="97">
        <f t="shared" si="11"/>
        <v>1.5362513882932016</v>
      </c>
      <c r="Z22" s="97">
        <f t="shared" si="11"/>
        <v>4.9087295614832911</v>
      </c>
      <c r="AA22" s="97">
        <f t="shared" si="11"/>
        <v>1.877608333812254</v>
      </c>
      <c r="AB22" s="97">
        <f t="shared" si="11"/>
        <v>7.3877731438905911</v>
      </c>
      <c r="AC22" s="97">
        <f t="shared" si="11"/>
        <v>43.939343888549089</v>
      </c>
      <c r="AD22" s="97">
        <f t="shared" si="11"/>
        <v>24.000587854467987</v>
      </c>
      <c r="AE22" s="97">
        <f t="shared" si="11"/>
        <v>12.301933575520261</v>
      </c>
      <c r="AF22" s="97">
        <f t="shared" si="11"/>
        <v>3.955537284151931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7.250729275586734E-3</v>
      </c>
      <c r="C23" s="69">
        <f>'Basic T2'!O23</f>
        <v>0.19255814842970323</v>
      </c>
      <c r="D23" s="69">
        <f>'Basic T2'!Z23</f>
        <v>0.84011209090311489</v>
      </c>
      <c r="E23" s="69">
        <f>'Basic T2'!AK23</f>
        <v>0.54716542864601636</v>
      </c>
      <c r="F23" s="69">
        <f>'Basic T2'!AV23</f>
        <v>0.77980436543704357</v>
      </c>
      <c r="G23" s="69">
        <f>'Basic T2'!BG23</f>
        <v>8.0389651690401536</v>
      </c>
      <c r="H23" s="69">
        <f>'Basic T2'!BR23</f>
        <v>7.5561774927276826</v>
      </c>
      <c r="I23" s="69">
        <f>'Basic T2'!CC23</f>
        <v>3.8793615493422124</v>
      </c>
      <c r="J23" s="69">
        <f>'Basic T2'!CN23</f>
        <v>1.5627118285419446</v>
      </c>
      <c r="K23" s="309">
        <f t="shared" si="12"/>
        <v>23.404106802343456</v>
      </c>
      <c r="L23" s="97"/>
      <c r="M23" s="97">
        <f t="shared" si="0"/>
        <v>5.0605193015704639E-2</v>
      </c>
      <c r="N23" s="97">
        <f t="shared" si="1"/>
        <v>0.19663192680519792</v>
      </c>
      <c r="O23" s="97">
        <f t="shared" si="2"/>
        <v>0.40134923941390838</v>
      </c>
      <c r="P23" s="97">
        <f t="shared" si="3"/>
        <v>0.92871111662202954</v>
      </c>
      <c r="Q23" s="97">
        <f t="shared" si="4"/>
        <v>1.275797244501238</v>
      </c>
      <c r="R23" s="97">
        <f t="shared" si="5"/>
        <v>3.3221019794385147</v>
      </c>
      <c r="S23" s="97">
        <f t="shared" si="6"/>
        <v>3.3927098913703353</v>
      </c>
      <c r="T23" s="97">
        <f t="shared" si="7"/>
        <v>2.7382770145875477</v>
      </c>
      <c r="U23" s="97">
        <f t="shared" si="8"/>
        <v>4.0870966879469419</v>
      </c>
      <c r="V23" s="97">
        <f t="shared" si="9"/>
        <v>2.1546239232078972</v>
      </c>
      <c r="W23" s="97"/>
      <c r="X23" s="97">
        <f t="shared" si="10"/>
        <v>3.0980585317021019E-2</v>
      </c>
      <c r="Y23" s="97">
        <f t="shared" si="11"/>
        <v>0.82275367334429683</v>
      </c>
      <c r="Z23" s="97">
        <f t="shared" si="11"/>
        <v>3.589592621492371</v>
      </c>
      <c r="AA23" s="97">
        <f t="shared" si="11"/>
        <v>2.3379034853456941</v>
      </c>
      <c r="AB23" s="97">
        <f t="shared" si="11"/>
        <v>3.3319125229720865</v>
      </c>
      <c r="AC23" s="97">
        <f t="shared" si="11"/>
        <v>34.348523688309314</v>
      </c>
      <c r="AD23" s="97">
        <f t="shared" si="11"/>
        <v>32.28569052663476</v>
      </c>
      <c r="AE23" s="97">
        <f t="shared" si="11"/>
        <v>16.575559076468458</v>
      </c>
      <c r="AF23" s="97">
        <f t="shared" si="11"/>
        <v>6.6770838201160059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7.2413537695369873E-2</v>
      </c>
      <c r="C24" s="69">
        <f>'Basic T2'!O24</f>
        <v>0.64116311088547628</v>
      </c>
      <c r="D24" s="69">
        <f>'Basic T2'!Z24</f>
        <v>1.4261868019620765</v>
      </c>
      <c r="E24" s="69">
        <f>'Basic T2'!AK24</f>
        <v>0.62613644408182956</v>
      </c>
      <c r="F24" s="69">
        <f>'Basic T2'!AV24</f>
        <v>0.63723382236962101</v>
      </c>
      <c r="G24" s="69">
        <f>'Basic T2'!BG24</f>
        <v>4.0476589881197507</v>
      </c>
      <c r="H24" s="69">
        <f>'Basic T2'!BR24</f>
        <v>4.7495705180444281</v>
      </c>
      <c r="I24" s="69">
        <f>'Basic T2'!CC24</f>
        <v>3.850587056673143</v>
      </c>
      <c r="J24" s="69">
        <f>'Basic T2'!CN24</f>
        <v>1.3387103376989338</v>
      </c>
      <c r="K24" s="309">
        <f t="shared" si="12"/>
        <v>17.389660617530627</v>
      </c>
      <c r="L24" s="97"/>
      <c r="M24" s="97">
        <f t="shared" si="0"/>
        <v>0.50539758315933847</v>
      </c>
      <c r="N24" s="97">
        <f t="shared" si="1"/>
        <v>0.65472761821788716</v>
      </c>
      <c r="O24" s="97">
        <f t="shared" si="2"/>
        <v>0.68133644834739693</v>
      </c>
      <c r="P24" s="97">
        <f t="shared" si="3"/>
        <v>1.0627496652702062</v>
      </c>
      <c r="Q24" s="97">
        <f t="shared" si="4"/>
        <v>1.0425450160522201</v>
      </c>
      <c r="R24" s="97">
        <f t="shared" si="5"/>
        <v>1.6726948871866112</v>
      </c>
      <c r="S24" s="97">
        <f t="shared" si="6"/>
        <v>2.1325484865646458</v>
      </c>
      <c r="T24" s="97">
        <f t="shared" si="7"/>
        <v>2.7179663189021994</v>
      </c>
      <c r="U24" s="97">
        <f t="shared" si="8"/>
        <v>3.5012460310322568</v>
      </c>
      <c r="V24" s="97">
        <f t="shared" si="9"/>
        <v>1.6009232524629398</v>
      </c>
      <c r="W24" s="97"/>
      <c r="X24" s="97">
        <f t="shared" si="10"/>
        <v>0.41641719920841541</v>
      </c>
      <c r="Y24" s="97">
        <f t="shared" ref="Y24:AG32" si="13">IF($K24&gt;0,C24/$K24*100,0)</f>
        <v>3.6870363659605623</v>
      </c>
      <c r="Z24" s="97">
        <f t="shared" si="13"/>
        <v>8.2013492576406506</v>
      </c>
      <c r="AA24" s="97">
        <f t="shared" si="13"/>
        <v>3.6006248647004497</v>
      </c>
      <c r="AB24" s="97">
        <f t="shared" si="13"/>
        <v>3.664440821387978</v>
      </c>
      <c r="AC24" s="97">
        <f t="shared" si="13"/>
        <v>23.276239123604746</v>
      </c>
      <c r="AD24" s="97">
        <f t="shared" si="13"/>
        <v>27.312611916395628</v>
      </c>
      <c r="AE24" s="97">
        <f t="shared" si="13"/>
        <v>22.142968407280712</v>
      </c>
      <c r="AF24" s="97">
        <f t="shared" si="13"/>
        <v>7.6983120438208639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5.8985491512900487E-2</v>
      </c>
      <c r="C25" s="69">
        <f>'Basic T2'!O25</f>
        <v>3.43302628587421</v>
      </c>
      <c r="D25" s="69">
        <f>'Basic T2'!Z25</f>
        <v>11.460035481039947</v>
      </c>
      <c r="E25" s="69">
        <f>'Basic T2'!AK25</f>
        <v>8.8007347866887926</v>
      </c>
      <c r="F25" s="69">
        <f>'Basic T2'!AV25</f>
        <v>5.1026398864125566</v>
      </c>
      <c r="G25" s="69">
        <f>'Basic T2'!BG25</f>
        <v>34.984191373399383</v>
      </c>
      <c r="H25" s="69">
        <f>'Basic T2'!BR25</f>
        <v>24.228518730885551</v>
      </c>
      <c r="I25" s="69">
        <f>'Basic T2'!CC25</f>
        <v>3.7200949706214033</v>
      </c>
      <c r="J25" s="69">
        <f>'Basic T2'!CN25</f>
        <v>0.71118232889781829</v>
      </c>
      <c r="K25" s="309">
        <f t="shared" si="12"/>
        <v>92.499409335332572</v>
      </c>
      <c r="L25" s="97"/>
      <c r="M25" s="97">
        <f t="shared" si="0"/>
        <v>0.41167889045133205</v>
      </c>
      <c r="N25" s="97">
        <f t="shared" si="1"/>
        <v>3.5056557142310414</v>
      </c>
      <c r="O25" s="97">
        <f t="shared" si="2"/>
        <v>5.474836719737457</v>
      </c>
      <c r="P25" s="97">
        <f t="shared" si="3"/>
        <v>14.937603516116429</v>
      </c>
      <c r="Q25" s="97">
        <f t="shared" si="4"/>
        <v>8.3481629435592346</v>
      </c>
      <c r="R25" s="97">
        <f t="shared" si="5"/>
        <v>14.457215445865975</v>
      </c>
      <c r="S25" s="97">
        <f t="shared" si="6"/>
        <v>10.878560651948581</v>
      </c>
      <c r="T25" s="97">
        <f t="shared" si="7"/>
        <v>2.625857482106194</v>
      </c>
      <c r="U25" s="97">
        <f t="shared" si="8"/>
        <v>1.8600172391839345</v>
      </c>
      <c r="V25" s="97">
        <f t="shared" si="9"/>
        <v>8.5156610299074238</v>
      </c>
      <c r="W25" s="97"/>
      <c r="X25" s="97">
        <f t="shared" si="10"/>
        <v>6.3768506130740699E-2</v>
      </c>
      <c r="Y25" s="97">
        <f t="shared" si="13"/>
        <v>3.7114034679169303</v>
      </c>
      <c r="Z25" s="97">
        <f t="shared" si="13"/>
        <v>12.389306659780459</v>
      </c>
      <c r="AA25" s="97">
        <f t="shared" si="13"/>
        <v>9.5143686321109531</v>
      </c>
      <c r="AB25" s="97">
        <f t="shared" si="13"/>
        <v>5.5164026701124778</v>
      </c>
      <c r="AC25" s="97">
        <f t="shared" si="13"/>
        <v>37.820988939046394</v>
      </c>
      <c r="AD25" s="97">
        <f t="shared" si="13"/>
        <v>26.193160480680856</v>
      </c>
      <c r="AE25" s="97">
        <f t="shared" si="13"/>
        <v>4.0217499737054165</v>
      </c>
      <c r="AF25" s="97">
        <f t="shared" si="13"/>
        <v>0.76885067051575606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2.4317381162968551E-2</v>
      </c>
      <c r="C26" s="69">
        <f>'Basic T2'!O26</f>
        <v>0.53861199190764009</v>
      </c>
      <c r="D26" s="69">
        <f>'Basic T2'!Z26</f>
        <v>2.5258870249090277</v>
      </c>
      <c r="E26" s="69">
        <f>'Basic T2'!AK26</f>
        <v>1.6591666100768565</v>
      </c>
      <c r="F26" s="69">
        <f>'Basic T2'!AV26</f>
        <v>2.1214496370119251</v>
      </c>
      <c r="G26" s="69">
        <f>'Basic T2'!BG26</f>
        <v>6.8835632240906905</v>
      </c>
      <c r="H26" s="69">
        <f>'Basic T2'!BR26</f>
        <v>6.8463876050468171</v>
      </c>
      <c r="I26" s="69">
        <f>'Basic T2'!CC26</f>
        <v>4.5098716128261671</v>
      </c>
      <c r="J26" s="69">
        <f>'Basic T2'!CN26</f>
        <v>1.0000121549165781</v>
      </c>
      <c r="K26" s="309">
        <f t="shared" si="12"/>
        <v>26.109267241948672</v>
      </c>
      <c r="L26" s="97"/>
      <c r="M26" s="97">
        <f t="shared" si="0"/>
        <v>0.16971889593669925</v>
      </c>
      <c r="N26" s="97">
        <f t="shared" si="1"/>
        <v>0.55000691808089675</v>
      </c>
      <c r="O26" s="97">
        <f t="shared" si="2"/>
        <v>1.2066994955433981</v>
      </c>
      <c r="P26" s="97">
        <f t="shared" si="3"/>
        <v>2.8161254246626153</v>
      </c>
      <c r="Q26" s="97">
        <f t="shared" si="4"/>
        <v>3.4707930876112472</v>
      </c>
      <c r="R26" s="97">
        <f t="shared" si="5"/>
        <v>2.8446321798247394</v>
      </c>
      <c r="S26" s="97">
        <f t="shared" si="6"/>
        <v>3.0740155283743418</v>
      </c>
      <c r="T26" s="97">
        <f t="shared" si="7"/>
        <v>3.1833273643279569</v>
      </c>
      <c r="U26" s="97">
        <f t="shared" si="8"/>
        <v>2.6154191013449077</v>
      </c>
      <c r="V26" s="97">
        <f t="shared" si="9"/>
        <v>2.4036658306181544</v>
      </c>
      <c r="W26" s="97"/>
      <c r="X26" s="97">
        <f t="shared" si="10"/>
        <v>9.3136972928519524E-2</v>
      </c>
      <c r="Y26" s="97">
        <f t="shared" si="13"/>
        <v>2.0629150060644927</v>
      </c>
      <c r="Z26" s="97">
        <f t="shared" si="13"/>
        <v>9.6742930450793736</v>
      </c>
      <c r="AA26" s="97">
        <f t="shared" si="13"/>
        <v>6.3547038478779783</v>
      </c>
      <c r="AB26" s="97">
        <f t="shared" si="13"/>
        <v>8.1252745140372244</v>
      </c>
      <c r="AC26" s="97">
        <f t="shared" si="13"/>
        <v>26.364444318954906</v>
      </c>
      <c r="AD26" s="97">
        <f t="shared" si="13"/>
        <v>26.222059553042577</v>
      </c>
      <c r="AE26" s="97">
        <f t="shared" si="13"/>
        <v>17.273068489568118</v>
      </c>
      <c r="AF26" s="97">
        <f t="shared" si="13"/>
        <v>3.8301042524468101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2.2132077789127147E-3</v>
      </c>
      <c r="C27" s="69">
        <f>'Basic T2'!O27</f>
        <v>3.7248384663604105E-2</v>
      </c>
      <c r="D27" s="69">
        <f>'Basic T2'!Z27</f>
        <v>0.18601196492000419</v>
      </c>
      <c r="E27" s="69">
        <f>'Basic T2'!AK27</f>
        <v>5.6261338014993702E-2</v>
      </c>
      <c r="F27" s="69">
        <f>'Basic T2'!AV27</f>
        <v>4.7185232464116288E-2</v>
      </c>
      <c r="G27" s="69">
        <f>'Basic T2'!BG27</f>
        <v>0.22108279422990185</v>
      </c>
      <c r="H27" s="69">
        <f>'Basic T2'!BR27</f>
        <v>0.30076079230456759</v>
      </c>
      <c r="I27" s="69">
        <f>'Basic T2'!CC27</f>
        <v>0.25745582961043367</v>
      </c>
      <c r="J27" s="69">
        <f>'Basic T2'!CN27</f>
        <v>5.5486383318674753E-2</v>
      </c>
      <c r="K27" s="309">
        <f t="shared" si="12"/>
        <v>1.1637059273052088</v>
      </c>
      <c r="L27" s="97"/>
      <c r="M27" s="97">
        <f t="shared" si="0"/>
        <v>1.5446695439704417E-2</v>
      </c>
      <c r="N27" s="97">
        <f t="shared" si="1"/>
        <v>3.8036415007695702E-2</v>
      </c>
      <c r="O27" s="97">
        <f t="shared" si="2"/>
        <v>8.8864047370483437E-2</v>
      </c>
      <c r="P27" s="97">
        <f t="shared" si="3"/>
        <v>9.5493112896131521E-2</v>
      </c>
      <c r="Q27" s="97">
        <f t="shared" si="4"/>
        <v>7.7197297459512607E-2</v>
      </c>
      <c r="R27" s="97">
        <f t="shared" si="5"/>
        <v>9.1362454356628167E-2</v>
      </c>
      <c r="S27" s="97">
        <f t="shared" si="6"/>
        <v>0.13504104634521183</v>
      </c>
      <c r="T27" s="97">
        <f t="shared" si="7"/>
        <v>0.18172716606250749</v>
      </c>
      <c r="U27" s="97">
        <f t="shared" si="8"/>
        <v>0.14511838289436937</v>
      </c>
      <c r="V27" s="97">
        <f t="shared" si="9"/>
        <v>0.10713284859474199</v>
      </c>
      <c r="W27" s="97"/>
      <c r="X27" s="97">
        <f t="shared" si="10"/>
        <v>0.19018617392779247</v>
      </c>
      <c r="Y27" s="97">
        <f t="shared" si="13"/>
        <v>3.2008417066208565</v>
      </c>
      <c r="Z27" s="97">
        <f t="shared" si="13"/>
        <v>15.984447664604723</v>
      </c>
      <c r="AA27" s="97">
        <f t="shared" si="13"/>
        <v>4.8346697129297906</v>
      </c>
      <c r="AB27" s="97">
        <f t="shared" si="13"/>
        <v>4.0547385174348145</v>
      </c>
      <c r="AC27" s="97">
        <f t="shared" si="13"/>
        <v>18.998166894437222</v>
      </c>
      <c r="AD27" s="97">
        <f t="shared" si="13"/>
        <v>25.845085536432617</v>
      </c>
      <c r="AE27" s="97">
        <f t="shared" si="13"/>
        <v>22.123787768841527</v>
      </c>
      <c r="AF27" s="97">
        <f t="shared" si="13"/>
        <v>4.7680760247706608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0.13359217012119612</v>
      </c>
      <c r="C28" s="69">
        <f>'Basic T2'!O28</f>
        <v>1.920950820498323</v>
      </c>
      <c r="D28" s="69">
        <f>'Basic T2'!Z28</f>
        <v>8.5858884498955579</v>
      </c>
      <c r="E28" s="69">
        <f>'Basic T2'!AK28</f>
        <v>2.9903190508432216</v>
      </c>
      <c r="F28" s="69">
        <f>'Basic T2'!AV28</f>
        <v>2.5081764197855527</v>
      </c>
      <c r="G28" s="69">
        <f>'Basic T2'!BG28</f>
        <v>19.147082104201079</v>
      </c>
      <c r="H28" s="69">
        <f>'Basic T2'!BR28</f>
        <v>18.171965494778863</v>
      </c>
      <c r="I28" s="69">
        <f>'Basic T2'!CC28</f>
        <v>12.014909510366426</v>
      </c>
      <c r="J28" s="69">
        <f>'Basic T2'!CN28</f>
        <v>3.5926615695167423</v>
      </c>
      <c r="K28" s="309">
        <f t="shared" si="12"/>
        <v>69.065545590006948</v>
      </c>
      <c r="L28" s="97"/>
      <c r="M28" s="97">
        <f t="shared" si="0"/>
        <v>0.93238311587946021</v>
      </c>
      <c r="N28" s="97">
        <f t="shared" si="1"/>
        <v>1.9615906374925736</v>
      </c>
      <c r="O28" s="97">
        <f t="shared" si="2"/>
        <v>4.1017619391168161</v>
      </c>
      <c r="P28" s="97">
        <f t="shared" si="3"/>
        <v>5.0755080627752571</v>
      </c>
      <c r="Q28" s="97">
        <f t="shared" si="4"/>
        <v>4.1034966036538947</v>
      </c>
      <c r="R28" s="97">
        <f t="shared" si="5"/>
        <v>7.9125307824207143</v>
      </c>
      <c r="S28" s="97">
        <f t="shared" si="6"/>
        <v>8.1591793124384413</v>
      </c>
      <c r="T28" s="97">
        <f t="shared" si="7"/>
        <v>8.4808157543769767</v>
      </c>
      <c r="U28" s="97">
        <f t="shared" si="8"/>
        <v>9.3962014835366823</v>
      </c>
      <c r="V28" s="97">
        <f t="shared" si="9"/>
        <v>6.3582976293175291</v>
      </c>
      <c r="W28" s="97"/>
      <c r="X28" s="97">
        <f t="shared" si="10"/>
        <v>0.19342809642631056</v>
      </c>
      <c r="Y28" s="97">
        <f t="shared" si="13"/>
        <v>2.7813445967713664</v>
      </c>
      <c r="Z28" s="97">
        <f t="shared" si="13"/>
        <v>12.43150745650208</v>
      </c>
      <c r="AA28" s="97">
        <f t="shared" si="13"/>
        <v>4.3296828039187876</v>
      </c>
      <c r="AB28" s="97">
        <f t="shared" si="13"/>
        <v>3.6315885125628533</v>
      </c>
      <c r="AC28" s="97">
        <f t="shared" si="13"/>
        <v>27.723059219518365</v>
      </c>
      <c r="AD28" s="97">
        <f t="shared" si="13"/>
        <v>26.311187929583451</v>
      </c>
      <c r="AE28" s="97">
        <f t="shared" si="13"/>
        <v>17.396386878184387</v>
      </c>
      <c r="AF28" s="97">
        <f t="shared" si="13"/>
        <v>5.2018145065324184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5.461803451954958E-2</v>
      </c>
      <c r="C29" s="69">
        <f>'Basic T2'!O29</f>
        <v>0.65786386843827316</v>
      </c>
      <c r="D29" s="69">
        <f>'Basic T2'!Z29</f>
        <v>2.7048729848663293</v>
      </c>
      <c r="E29" s="69">
        <f>'Basic T2'!AK29</f>
        <v>0.97355600793110908</v>
      </c>
      <c r="F29" s="69">
        <f>'Basic T2'!AV29</f>
        <v>1.1571899772809227</v>
      </c>
      <c r="G29" s="69">
        <f>'Basic T2'!BG29</f>
        <v>4.7627654380219866</v>
      </c>
      <c r="H29" s="69">
        <f>'Basic T2'!BR29</f>
        <v>4.498356928422397</v>
      </c>
      <c r="I29" s="69">
        <f>'Basic T2'!CC29</f>
        <v>2.1215547515882092</v>
      </c>
      <c r="J29" s="69">
        <f>'Basic T2'!CN29</f>
        <v>0.61534794626519351</v>
      </c>
      <c r="K29" s="309">
        <f t="shared" si="12"/>
        <v>17.546125937333969</v>
      </c>
      <c r="L29" s="97"/>
      <c r="M29" s="97">
        <f t="shared" si="0"/>
        <v>0.38119699052983391</v>
      </c>
      <c r="N29" s="97">
        <f t="shared" si="1"/>
        <v>0.6717816985748748</v>
      </c>
      <c r="O29" s="97">
        <f t="shared" si="2"/>
        <v>1.2922069887368457</v>
      </c>
      <c r="P29" s="97">
        <f t="shared" si="3"/>
        <v>1.6524294845475678</v>
      </c>
      <c r="Q29" s="97">
        <f t="shared" si="4"/>
        <v>1.8932181580594676</v>
      </c>
      <c r="R29" s="97">
        <f t="shared" si="5"/>
        <v>1.9682125941022539</v>
      </c>
      <c r="S29" s="97">
        <f t="shared" si="6"/>
        <v>2.0197540437160506</v>
      </c>
      <c r="T29" s="97">
        <f t="shared" si="7"/>
        <v>1.4975156446678795</v>
      </c>
      <c r="U29" s="97">
        <f t="shared" si="8"/>
        <v>1.6093732108382264</v>
      </c>
      <c r="V29" s="97">
        <f t="shared" si="9"/>
        <v>1.6153277295937185</v>
      </c>
      <c r="W29" s="97"/>
      <c r="X29" s="97">
        <f>IF($K29&gt;0,B29/$K29*100,0)</f>
        <v>0.31128258576632822</v>
      </c>
      <c r="Y29" s="97">
        <f t="shared" si="13"/>
        <v>3.7493397162874329</v>
      </c>
      <c r="Z29" s="97">
        <f t="shared" si="13"/>
        <v>15.415784626913029</v>
      </c>
      <c r="AA29" s="97">
        <f t="shared" si="13"/>
        <v>5.5485524919185396</v>
      </c>
      <c r="AB29" s="97">
        <f t="shared" si="13"/>
        <v>6.5951309218560805</v>
      </c>
      <c r="AC29" s="97">
        <f t="shared" si="13"/>
        <v>27.144256544334716</v>
      </c>
      <c r="AD29" s="97">
        <f t="shared" si="13"/>
        <v>25.637322702961836</v>
      </c>
      <c r="AE29" s="97">
        <f t="shared" si="13"/>
        <v>12.091300148906642</v>
      </c>
      <c r="AF29" s="97">
        <f t="shared" si="13"/>
        <v>3.5070302610554043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6.153324643896621E-2</v>
      </c>
      <c r="C30" s="69">
        <f>'Basic T2'!O30</f>
        <v>0.40176902257400954</v>
      </c>
      <c r="D30" s="69">
        <f>'Basic T2'!Z30</f>
        <v>1.3230479105806288</v>
      </c>
      <c r="E30" s="69">
        <f>'Basic T2'!AK30</f>
        <v>0.64331260257960099</v>
      </c>
      <c r="F30" s="69">
        <f>'Basic T2'!AV30</f>
        <v>1.4414759043076262</v>
      </c>
      <c r="G30" s="69">
        <f>'Basic T2'!BG30</f>
        <v>9.7675701636044678</v>
      </c>
      <c r="H30" s="69">
        <f>'Basic T2'!BR30</f>
        <v>11.774178289832856</v>
      </c>
      <c r="I30" s="69">
        <f>'Basic T2'!CC30</f>
        <v>9.7345390295996719</v>
      </c>
      <c r="J30" s="69">
        <f>'Basic T2'!CN30</f>
        <v>2.8368550316200754</v>
      </c>
      <c r="K30" s="309">
        <f t="shared" si="12"/>
        <v>37.984281201137904</v>
      </c>
      <c r="L30" s="97"/>
      <c r="M30" s="97">
        <f t="shared" si="0"/>
        <v>0.42946049901646982</v>
      </c>
      <c r="N30" s="97">
        <f t="shared" si="1"/>
        <v>0.41026888596308425</v>
      </c>
      <c r="O30" s="97">
        <f t="shared" si="2"/>
        <v>0.63206360004754836</v>
      </c>
      <c r="P30" s="97">
        <f t="shared" si="3"/>
        <v>1.0919029861903811</v>
      </c>
      <c r="Q30" s="97">
        <f t="shared" si="4"/>
        <v>2.3583235337492754</v>
      </c>
      <c r="R30" s="97">
        <f t="shared" si="5"/>
        <v>4.0364479124480823</v>
      </c>
      <c r="S30" s="97">
        <f t="shared" si="6"/>
        <v>5.2865845442513102</v>
      </c>
      <c r="T30" s="97">
        <f t="shared" si="7"/>
        <v>6.8711988128247388</v>
      </c>
      <c r="U30" s="97">
        <f t="shared" si="8"/>
        <v>7.4194746543500809</v>
      </c>
      <c r="V30" s="97">
        <f t="shared" si="9"/>
        <v>3.4969008504794932</v>
      </c>
      <c r="W30" s="97"/>
      <c r="X30" s="97">
        <f t="shared" si="10"/>
        <v>0.16199660620963086</v>
      </c>
      <c r="Y30" s="97">
        <f t="shared" si="13"/>
        <v>1.0577244319736492</v>
      </c>
      <c r="Z30" s="97">
        <f t="shared" si="13"/>
        <v>3.4831458401824222</v>
      </c>
      <c r="AA30" s="97">
        <f t="shared" si="13"/>
        <v>1.6936284753502961</v>
      </c>
      <c r="AB30" s="97">
        <f t="shared" si="13"/>
        <v>3.7949274245169695</v>
      </c>
      <c r="AC30" s="97">
        <f t="shared" si="13"/>
        <v>25.714768990578811</v>
      </c>
      <c r="AD30" s="97">
        <f t="shared" si="13"/>
        <v>30.997501907394614</v>
      </c>
      <c r="AE30" s="97">
        <f t="shared" si="13"/>
        <v>25.627808982490503</v>
      </c>
      <c r="AF30" s="97">
        <f t="shared" si="13"/>
        <v>7.4684973413030944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7.4672737909954587E-2</v>
      </c>
      <c r="C31" s="69">
        <f>'Basic T2'!O31</f>
        <v>0.48586216426400547</v>
      </c>
      <c r="D31" s="69">
        <f>'Basic T2'!Z31</f>
        <v>2.0014534427974118</v>
      </c>
      <c r="E31" s="69">
        <f>'Basic T2'!AK31</f>
        <v>1.0280611982411965</v>
      </c>
      <c r="F31" s="69">
        <f>'Basic T2'!AV31</f>
        <v>1.4766382446062181</v>
      </c>
      <c r="G31" s="69">
        <f>'Basic T2'!BG31</f>
        <v>8.8113557778092755</v>
      </c>
      <c r="H31" s="69">
        <f>'Basic T2'!BR31</f>
        <v>13.185004900036272</v>
      </c>
      <c r="I31" s="69">
        <f>'Basic T2'!CC31</f>
        <v>11.061922215302644</v>
      </c>
      <c r="J31" s="69">
        <f>'Basic T2'!CN31</f>
        <v>4.2403336277005907</v>
      </c>
      <c r="K31" s="309">
        <f t="shared" si="12"/>
        <v>42.365304308667575</v>
      </c>
      <c r="L31" s="97"/>
      <c r="M31" s="97">
        <f t="shared" si="0"/>
        <v>0.52116527473556673</v>
      </c>
      <c r="N31" s="97">
        <f t="shared" si="1"/>
        <v>0.49614111010135775</v>
      </c>
      <c r="O31" s="97">
        <f t="shared" si="2"/>
        <v>0.95616028585610158</v>
      </c>
      <c r="P31" s="97">
        <f t="shared" si="3"/>
        <v>1.7449418647245056</v>
      </c>
      <c r="Q31" s="97">
        <f t="shared" si="4"/>
        <v>2.4158508045000828</v>
      </c>
      <c r="R31" s="97">
        <f t="shared" si="5"/>
        <v>3.6412923623218365</v>
      </c>
      <c r="S31" s="97">
        <f t="shared" si="6"/>
        <v>5.9200431150766155</v>
      </c>
      <c r="T31" s="97">
        <f t="shared" si="7"/>
        <v>7.8081423847835714</v>
      </c>
      <c r="U31" s="97">
        <f t="shared" si="8"/>
        <v>11.090114766543444</v>
      </c>
      <c r="V31" s="97">
        <f t="shared" si="9"/>
        <v>3.90022567185934</v>
      </c>
      <c r="W31" s="97"/>
      <c r="X31" s="97">
        <f t="shared" si="10"/>
        <v>0.17625917983711303</v>
      </c>
      <c r="Y31" s="97">
        <f t="shared" si="13"/>
        <v>1.1468397836212456</v>
      </c>
      <c r="Z31" s="97">
        <f t="shared" si="13"/>
        <v>4.7242749118833345</v>
      </c>
      <c r="AA31" s="97">
        <f t="shared" si="13"/>
        <v>2.4266583588091071</v>
      </c>
      <c r="AB31" s="97">
        <f t="shared" si="13"/>
        <v>3.4854895266363295</v>
      </c>
      <c r="AC31" s="97">
        <f t="shared" si="13"/>
        <v>20.798518791723982</v>
      </c>
      <c r="AD31" s="97">
        <f t="shared" si="13"/>
        <v>31.122176779310269</v>
      </c>
      <c r="AE31" s="97">
        <f t="shared" si="13"/>
        <v>26.110805518371954</v>
      </c>
      <c r="AF31" s="97">
        <f t="shared" si="13"/>
        <v>10.008977149806652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7.2336958919885113E-4</v>
      </c>
      <c r="C32" s="69">
        <f>'Basic T2'!O32</f>
        <v>0.24024950267582076</v>
      </c>
      <c r="D32" s="69">
        <f>'Basic T2'!Z32</f>
        <v>0.86608377068624176</v>
      </c>
      <c r="E32" s="69">
        <f>'Basic T2'!AK32</f>
        <v>0.67309355460237952</v>
      </c>
      <c r="F32" s="69">
        <f>'Basic T2'!AV32</f>
        <v>0.70191826370281707</v>
      </c>
      <c r="G32" s="69">
        <f>'Basic T2'!BG32</f>
        <v>2.8817876315487609</v>
      </c>
      <c r="H32" s="69">
        <f>'Basic T2'!BR32</f>
        <v>4.5927926114696396</v>
      </c>
      <c r="I32" s="69">
        <f>'Basic T2'!CC32</f>
        <v>6.5758313464748896</v>
      </c>
      <c r="J32" s="69">
        <f>'Basic T2'!CN32</f>
        <v>2.4727812350765617</v>
      </c>
      <c r="K32" s="309">
        <f t="shared" si="12"/>
        <v>19.005261285826307</v>
      </c>
      <c r="L32" s="97"/>
      <c r="M32" s="97">
        <f t="shared" si="0"/>
        <v>5.0486311502971727E-3</v>
      </c>
      <c r="N32" s="97">
        <f t="shared" si="1"/>
        <v>0.245332243846244</v>
      </c>
      <c r="O32" s="97">
        <f t="shared" si="2"/>
        <v>0.41375676698091923</v>
      </c>
      <c r="P32" s="97">
        <f t="shared" si="3"/>
        <v>1.1424505898202053</v>
      </c>
      <c r="Q32" s="97">
        <f t="shared" si="4"/>
        <v>1.1483718563120111</v>
      </c>
      <c r="R32" s="97">
        <f t="shared" si="5"/>
        <v>1.1908986037107867</v>
      </c>
      <c r="S32" s="97">
        <f t="shared" si="6"/>
        <v>2.062155492898663</v>
      </c>
      <c r="T32" s="97">
        <f t="shared" si="7"/>
        <v>4.6416008404552187</v>
      </c>
      <c r="U32" s="97">
        <f t="shared" si="8"/>
        <v>6.4672806664095042</v>
      </c>
      <c r="V32" s="97">
        <f t="shared" si="9"/>
        <v>1.7496583389868137</v>
      </c>
      <c r="W32" s="97"/>
      <c r="X32" s="97">
        <f t="shared" si="10"/>
        <v>3.8061544028248837E-3</v>
      </c>
      <c r="Y32" s="97">
        <f t="shared" si="13"/>
        <v>1.264121019241095</v>
      </c>
      <c r="Z32" s="97">
        <f t="shared" si="13"/>
        <v>4.5570737369033036</v>
      </c>
      <c r="AA32" s="97">
        <f t="shared" si="13"/>
        <v>3.5416169474310646</v>
      </c>
      <c r="AB32" s="97">
        <f t="shared" si="13"/>
        <v>3.6932839446216494</v>
      </c>
      <c r="AC32" s="97">
        <f t="shared" si="13"/>
        <v>15.163104512001278</v>
      </c>
      <c r="AD32" s="97">
        <f t="shared" si="13"/>
        <v>24.165900917630843</v>
      </c>
      <c r="AE32" s="97">
        <f t="shared" si="13"/>
        <v>34.600057571315766</v>
      </c>
      <c r="AF32" s="97">
        <f t="shared" si="13"/>
        <v>13.011035196452184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6.4067727028193772E-2</v>
      </c>
      <c r="C33" s="69">
        <f>'Basic T2'!O33</f>
        <v>1.5618413580339137</v>
      </c>
      <c r="D33" s="69">
        <f>'Basic T2'!Z33</f>
        <v>6.7541953679538942</v>
      </c>
      <c r="E33" s="69">
        <f>'Basic T2'!AK33</f>
        <v>3.197497068869863</v>
      </c>
      <c r="F33" s="69">
        <f>'Basic T2'!AV33</f>
        <v>2.9064176504751398</v>
      </c>
      <c r="G33" s="69">
        <f>'Basic T2'!BG33</f>
        <v>17.078665026369052</v>
      </c>
      <c r="H33" s="69">
        <f>'Basic T2'!BR33</f>
        <v>27.713219835119858</v>
      </c>
      <c r="I33" s="69">
        <f>'Basic T2'!CC33</f>
        <v>24.688287206043967</v>
      </c>
      <c r="J33" s="69">
        <f>'Basic T2'!CN33</f>
        <v>6.8610673481725657</v>
      </c>
      <c r="K33" s="309">
        <f t="shared" ref="K33" si="14">SUM(B33:J33)</f>
        <v>90.825258588066447</v>
      </c>
      <c r="L33" s="97"/>
      <c r="M33" s="97">
        <f t="shared" si="0"/>
        <v>0.44714946167630359</v>
      </c>
      <c r="N33" s="97">
        <f t="shared" si="1"/>
        <v>1.5948838213220078</v>
      </c>
      <c r="O33" s="97">
        <f t="shared" si="2"/>
        <v>3.2267017736492236</v>
      </c>
      <c r="P33" s="97">
        <f t="shared" si="3"/>
        <v>5.4271540520644272</v>
      </c>
      <c r="Q33" s="97">
        <f t="shared" si="4"/>
        <v>4.7550383072910689</v>
      </c>
      <c r="R33" s="97">
        <f t="shared" si="5"/>
        <v>7.0577575219227278</v>
      </c>
      <c r="S33" s="97">
        <f t="shared" si="6"/>
        <v>12.443185082248597</v>
      </c>
      <c r="T33" s="97">
        <f t="shared" si="7"/>
        <v>17.426416312578262</v>
      </c>
      <c r="U33" s="97">
        <f t="shared" si="8"/>
        <v>17.944348485965484</v>
      </c>
      <c r="V33" s="97">
        <f t="shared" si="9"/>
        <v>8.3615357184148813</v>
      </c>
      <c r="W33" s="97"/>
      <c r="X33" s="97">
        <f t="shared" ref="X33" si="15">IF($K33&gt;0,B33/$K33*100,0)</f>
        <v>7.0539548165527211E-2</v>
      </c>
      <c r="Y33" s="97">
        <f t="shared" ref="Y33" si="16">IF($K33&gt;0,C33/$K33*100,0)</f>
        <v>1.7196112428565378</v>
      </c>
      <c r="Z33" s="97">
        <f t="shared" ref="Z33" si="17">IF($K33&gt;0,D33/$K33*100,0)</f>
        <v>7.4364724889881346</v>
      </c>
      <c r="AA33" s="97">
        <f t="shared" ref="AA33" si="18">IF($K33&gt;0,E33/$K33*100,0)</f>
        <v>3.5204932180506701</v>
      </c>
      <c r="AB33" s="97">
        <f t="shared" ref="AB33" si="19">IF($K33&gt;0,F33/$K33*100,0)</f>
        <v>3.2000103227418886</v>
      </c>
      <c r="AC33" s="97">
        <f t="shared" ref="AC33" si="20">IF($K33&gt;0,G33/$K33*100,0)</f>
        <v>18.803871623232595</v>
      </c>
      <c r="AD33" s="97">
        <f t="shared" ref="AD33" si="21">IF($K33&gt;0,H33/$K33*100,0)</f>
        <v>30.512679254580295</v>
      </c>
      <c r="AE33" s="97">
        <f t="shared" ref="AE33" si="22">IF($K33&gt;0,I33/$K33*100,0)</f>
        <v>27.182182126248044</v>
      </c>
      <c r="AF33" s="97">
        <f>IF($K33&gt;0,J33/$K33*100,0)</f>
        <v>7.5541401751363066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14.32803402871434</v>
      </c>
      <c r="C35" s="310">
        <f t="shared" ref="C35:K35" si="24">SUM(C8:C33)</f>
        <v>97.928221300739949</v>
      </c>
      <c r="D35" s="310">
        <f t="shared" si="24"/>
        <v>209.32195913213474</v>
      </c>
      <c r="E35" s="310">
        <f t="shared" si="24"/>
        <v>58.916644675924978</v>
      </c>
      <c r="F35" s="310">
        <f t="shared" si="24"/>
        <v>61.122907170245639</v>
      </c>
      <c r="G35" s="310">
        <f t="shared" si="24"/>
        <v>241.9842984590997</v>
      </c>
      <c r="H35" s="310">
        <f t="shared" si="24"/>
        <v>222.71805532054196</v>
      </c>
      <c r="I35" s="310">
        <f t="shared" si="24"/>
        <v>141.6716252108825</v>
      </c>
      <c r="J35" s="310">
        <f t="shared" si="24"/>
        <v>38.235254701716798</v>
      </c>
      <c r="K35" s="310">
        <f t="shared" si="24"/>
        <v>1086.2270000000005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1.3190644339271931</v>
      </c>
      <c r="Y35" s="98">
        <f t="shared" ref="Y35:AG35" si="26">IF($K35&gt;0,C35/$K35*100,0)</f>
        <v>9.0154471671888015</v>
      </c>
      <c r="Z35" s="98">
        <f t="shared" si="26"/>
        <v>19.27055386508848</v>
      </c>
      <c r="AA35" s="98">
        <f t="shared" si="26"/>
        <v>5.423971663006439</v>
      </c>
      <c r="AB35" s="98">
        <f t="shared" si="26"/>
        <v>5.6270841334496025</v>
      </c>
      <c r="AC35" s="98">
        <f t="shared" si="26"/>
        <v>22.277507229989642</v>
      </c>
      <c r="AD35" s="98">
        <f t="shared" si="26"/>
        <v>20.503822434955296</v>
      </c>
      <c r="AE35" s="98">
        <f t="shared" si="26"/>
        <v>13.042543152663525</v>
      </c>
      <c r="AF35" s="98">
        <f t="shared" si="26"/>
        <v>3.5200059197310307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automation\Data\Results\Workbooks\LSIPs\DN_LSIP\[DN_LSIP_MainTables.Main.xlsm]Manager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automation\Data\Results\Workbooks\LSIPs\DN_LSIP\[DN_LSIP_MainTables.Main.xlsm]Manager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automation\Data\Results\Workbooks\LSIPs\DN_LSIP\[DN_LSIP_MainTables.Main.xlsm]Manager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automation\Data\Results\Workbooks\LSIPs\DN_LSIP\[DN_LSIP_MainTables.Main.xlsm]Manager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automation\Data\Results\Workbooks\LSIPs\DN_LSIP\[DN_LSIP_MainTables.Main.xlsm]Manager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automation\Data\Results\Workbooks\LSIPs\DN_LSIP\[DN_LSIP_MainTables.Main.xlsm]Manager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automation\Data\Results\Workbooks\LSIPs\DN_LSIP\[DN_LSIP_MainTables.Main.xlsm]Manager</v>
      </c>
      <c r="Y79" s="91" t="str">
        <f ca="1">CELL("filename")</f>
        <v>M:\IE\Projects\Nuffield via NFER AI and automation\Data\Results\Workbooks\LSIPs\DN_LSIP\[DN_LSIP_MainTables.Main.xlsm]Manager</v>
      </c>
      <c r="AW79" s="91" t="str">
        <f ca="1">CELL("filename")</f>
        <v>M:\IE\Projects\Nuffield via NFER AI and automation\Data\Results\Workbooks\LSIPs\DN_LSIP\[DN_LSIP_MainTables.Main.xlsm]Manager</v>
      </c>
      <c r="BU79" s="91" t="str">
        <f ca="1">CELL("filename")</f>
        <v>M:\IE\Projects\Nuffield via NFER AI and automation\Data\Results\Workbooks\LSIPs\DN_LSIP\[DN_LSIP_MainTables.Main.xlsm]Manager</v>
      </c>
      <c r="CS79" s="91" t="str">
        <f ca="1">CELL("filename")</f>
        <v>M:\IE\Projects\Nuffield via NFER AI and automation\Data\Results\Workbooks\LSIPs\DN_LSIP\[DN_LSIP_MainTables.Main.xlsm]Manager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automation\Data\Results\Workbooks\LSIPs\DN_LSIP\[DN_LSIP_MainTables.Main.xlsm]Manager</v>
      </c>
      <c r="Y96" s="91" t="str">
        <f ca="1">CELL("filename")</f>
        <v>M:\IE\Projects\Nuffield via NFER AI and automation\Data\Results\Workbooks\LSIPs\DN_LSIP\[DN_LSIP_MainTables.Main.xlsm]Manager</v>
      </c>
      <c r="AW96" s="91" t="str">
        <f ca="1">CELL("filename")</f>
        <v>M:\IE\Projects\Nuffield via NFER AI and automation\Data\Results\Workbooks\LSIPs\DN_LSIP\[DN_LSIP_MainTables.Main.xlsm]Manager</v>
      </c>
      <c r="BU96" s="91" t="str">
        <f ca="1">CELL("filename")</f>
        <v>M:\IE\Projects\Nuffield via NFER AI and automation\Data\Results\Workbooks\LSIPs\DN_LSIP\[DN_LSIP_MainTables.Main.xlsm]Manager</v>
      </c>
      <c r="CS96" s="91" t="str">
        <f ca="1">CELL("filename")</f>
        <v>M:\IE\Projects\Nuffield via NFER AI and automation\Data\Results\Workbooks\LSIPs\DN_LSIP\[DN_LSIP_MainTables.Main.xlsm]Manager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84D6B1-E92B-44DF-80C2-EDB3DA99EACE}"/>
</file>

<file path=customXml/itemProps2.xml><?xml version="1.0" encoding="utf-8"?>
<ds:datastoreItem xmlns:ds="http://schemas.openxmlformats.org/officeDocument/2006/customXml" ds:itemID="{F05B90F2-6546-4154-A13A-BF741937CE9F}"/>
</file>

<file path=customXml/itemProps3.xml><?xml version="1.0" encoding="utf-8"?>
<ds:datastoreItem xmlns:ds="http://schemas.openxmlformats.org/officeDocument/2006/customXml" ds:itemID="{8E39F86A-68AE-45CC-A5C9-2359143121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