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GM_LEP\"/>
    </mc:Choice>
  </mc:AlternateContent>
  <xr:revisionPtr revIDLastSave="0" documentId="13_ncr:1_{65ED2285-C045-4B0D-81AA-6C4B5F14CFE6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A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50" i="75" l="1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A1" i="44" l="1"/>
  <c r="F7" i="44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B36" i="44" s="1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F49" i="44" l="1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<sst xmlns="http://schemas.openxmlformats.org/spreadsheetml/2006/main" count="2354" uniqueCount="530">
  <si>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</si>
  <si>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</si>
  <si>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</si>
  <si>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</si>
  <si>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</si>
  <si>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</si>
  <si>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</si>
  <si>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</si>
  <si>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</si>
  <si>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</si>
  <si>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</si>
  <si>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</si>
  <si>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</si>
  <si>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</si>
  <si>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</si>
  <si>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</si>
  <si>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</si>
  <si>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</si>
  <si>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</si>
  <si>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</si>
  <si>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</si>
  <si>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</si>
  <si>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</si>
  <si>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</si>
  <si>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</si>
  <si>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</si>
  <si>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</si>
  <si>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</si>
  <si>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</si>
  <si>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</si>
  <si>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</si>
  <si>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</si>
  <si>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</si>
  <si>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</si>
  <si>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</si>
  <si>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</si>
  <si>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</si>
  <si>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</si>
  <si>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</si>
  <si>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</si>
  <si>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</si>
  <si>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</si>
  <si>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</si>
  <si>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</si>
  <si>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</si>
  <si>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</si>
  <si>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</si>
  <si>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</si>
  <si>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</si>
  <si>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</si>
  <si>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</si>
  <si>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</si>
  <si>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</si>
  <si>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</si>
  <si>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</si>
  <si>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</si>
  <si>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</si>
  <si>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</si>
  <si>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</si>
  <si>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</si>
  <si>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</si>
  <si>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</si>
  <si>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</si>
  <si>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</si>
  <si>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</si>
  <si>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</si>
  <si>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</si>
  <si>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</si>
  <si>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</si>
  <si>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</si>
  <si>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</si>
  <si>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</si>
  <si>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</si>
  <si>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</si>
  <si>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</si>
  <si>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</si>
  <si>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</si>
  <si>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</si>
  <si>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</si>
  <si>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</si>
  <si>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</si>
  <si>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</si>
  <si>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</si>
  <si>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</si>
  <si>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</si>
  <si>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</si>
  <si>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</si>
  <si>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</si>
  <si>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</si>
  <si>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</si>
  <si>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</si>
  <si>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</si>
  <si>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</si>
  <si>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</si>
  <si>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</si>
  <si>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</si>
  <si>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</si>
  <si>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</si>
  <si>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</si>
  <si>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</si>
  <si>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</si>
  <si>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</si>
  <si>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</si>
  <si>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</si>
  <si>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</si>
  <si>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</si>
  <si>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</si>
  <si>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</si>
  <si>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</si>
  <si>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</si>
  <si>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</si>
  <si>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</si>
  <si>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</si>
  <si>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</si>
  <si>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</si>
  <si>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</si>
  <si>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</si>
  <si>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</si>
  <si>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</si>
  <si>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</si>
  <si>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</si>
  <si>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</si>
  <si>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</si>
  <si>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</si>
  <si>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</si>
  <si>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</si>
  <si>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</si>
  <si>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</si>
  <si>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</si>
  <si>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</si>
  <si>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</si>
  <si>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</si>
  <si>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</si>
  <si>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</si>
  <si>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</si>
  <si>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</si>
  <si>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</si>
  <si>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</si>
  <si>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</si>
  <si>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</si>
  <si>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</si>
  <si>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</si>
  <si>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</si>
  <si>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</si>
  <si>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</si>
  <si>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</si>
  <si>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</si>
  <si>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</si>
  <si>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</si>
  <si>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</si>
  <si>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</si>
  <si>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</si>
  <si>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</si>
  <si>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</si>
  <si>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</si>
  <si>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</si>
  <si>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</si>
  <si>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</si>
  <si>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</si>
  <si>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</si>
  <si>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</si>
  <si>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</si>
  <si>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</si>
  <si>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</si>
  <si>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</si>
  <si>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</si>
  <si>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</si>
  <si>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</si>
  <si>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</si>
  <si>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</si>
  <si>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</si>
  <si>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</si>
  <si>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</si>
  <si>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</si>
  <si>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</si>
  <si>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</si>
  <si>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</si>
  <si>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</si>
  <si>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</si>
  <si>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</si>
  <si>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</si>
  <si>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</si>
  <si>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</si>
  <si>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</si>
  <si>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</si>
  <si>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</si>
  <si>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</si>
  <si>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</si>
  <si>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</si>
  <si>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</si>
  <si>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</si>
  <si>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</si>
  <si>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</si>
  <si>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</si>
  <si>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</si>
  <si>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</si>
  <si>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</si>
  <si>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</si>
  <si>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</si>
  <si>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</si>
  <si>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</si>
  <si>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</si>
  <si>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</si>
  <si>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</si>
  <si>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</si>
  <si>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</si>
  <si>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</si>
  <si>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</si>
  <si>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</si>
  <si>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</si>
  <si>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</si>
  <si>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</si>
  <si>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</si>
  <si>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</si>
  <si>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</si>
  <si>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</si>
  <si>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</si>
  <si>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</si>
  <si>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</si>
  <si>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</si>
  <si>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</si>
  <si>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</si>
  <si>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</si>
  <si>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</si>
  <si>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</si>
  <si>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</si>
  <si>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</si>
  <si>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</si>
  <si>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</si>
  <si>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</si>
  <si>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</si>
  <si>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</si>
  <si>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</si>
  <si>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</si>
  <si>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</si>
  <si>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</si>
  <si>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</si>
  <si>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</si>
  <si>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</si>
  <si>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</si>
  <si>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</si>
  <si>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</si>
  <si>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</si>
  <si>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</si>
  <si>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</si>
  <si>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</si>
  <si>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</si>
  <si>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</si>
  <si>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</si>
  <si>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</si>
  <si>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</si>
  <si>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</si>
  <si>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</si>
  <si>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</si>
  <si>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</si>
  <si>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</si>
  <si>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</si>
  <si>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</si>
  <si>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</si>
  <si>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</si>
  <si>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</si>
  <si>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</si>
  <si>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</si>
  <si>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</si>
  <si>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</si>
  <si>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</si>
  <si>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</si>
  <si>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</si>
  <si>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</si>
  <si>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</si>
  <si>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</si>
  <si>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</si>
  <si>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</si>
  <si>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</si>
  <si>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</si>
  <si>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</si>
  <si>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</si>
  <si>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</si>
  <si>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</si>
  <si>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</si>
  <si>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</si>
  <si>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</si>
  <si>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</si>
  <si>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</si>
  <si>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</si>
  <si>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</si>
  <si>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</si>
  <si>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</si>
  <si>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</si>
  <si>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</si>
  <si>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</si>
  <si>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</si>
  <si>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</si>
  <si>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</si>
  <si>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</si>
  <si>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</si>
  <si>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</si>
  <si>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</si>
  <si>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</si>
  <si>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</si>
  <si>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</si>
  <si>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</si>
  <si>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</si>
  <si>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</si>
  <si>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</si>
  <si>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</si>
  <si>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</si>
  <si>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</si>
  <si>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</si>
  <si>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</si>
  <si>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</si>
  <si>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</si>
  <si>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</si>
  <si>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</si>
  <si>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</si>
  <si>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</si>
  <si>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</si>
  <si>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</si>
  <si>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</si>
  <si>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</si>
  <si>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</si>
  <si>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</si>
  <si>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</si>
  <si>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</si>
  <si>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</si>
  <si>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</si>
  <si>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</si>
  <si>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</si>
  <si>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</si>
  <si>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</si>
  <si>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</si>
  <si>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</si>
  <si>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</si>
  <si>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</si>
  <si>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</si>
  <si>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</si>
  <si>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</si>
  <si>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</si>
  <si>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</si>
  <si>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</si>
  <si>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</si>
  <si>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</si>
  <si>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</si>
  <si>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</si>
  <si>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</si>
  <si>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</si>
  <si>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</si>
  <si>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</si>
  <si>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</si>
  <si>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</si>
  <si>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</si>
  <si>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</si>
  <si>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</si>
  <si>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</si>
  <si>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</si>
  <si>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</si>
  <si>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</si>
  <si>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</si>
  <si>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</si>
  <si>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</si>
  <si>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</si>
  <si>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</si>
  <si>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</si>
  <si>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</si>
  <si>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</si>
  <si>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</si>
  <si>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</si>
  <si>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</si>
  <si>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</si>
  <si>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</si>
  <si>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</si>
  <si>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</si>
  <si>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</si>
  <si>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</si>
  <si>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</si>
  <si>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</si>
  <si>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</si>
  <si>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</si>
  <si>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</si>
  <si>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</si>
  <si>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</si>
  <si>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</si>
  <si>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</si>
  <si>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</si>
  <si>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</si>
  <si>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</si>
  <si>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</si>
  <si>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</si>
  <si>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</si>
  <si>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</si>
  <si>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</si>
  <si>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</si>
  <si>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</si>
  <si>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</si>
  <si>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</si>
  <si>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</si>
  <si>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</si>
  <si>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</si>
  <si>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</si>
  <si>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</si>
  <si>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</si>
  <si>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</si>
  <si>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</si>
  <si>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</si>
  <si>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</si>
  <si>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</si>
  <si>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</si>
  <si>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</si>
  <si>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</si>
  <si>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</si>
  <si>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</si>
  <si>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</si>
  <si>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</si>
  <si>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</si>
  <si>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</si>
  <si>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</si>
  <si>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</si>
  <si>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</si>
  <si>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</si>
  <si>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</si>
  <si>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</si>
  <si>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</si>
  <si>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</si>
  <si>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</si>
  <si>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</si>
  <si>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</si>
  <si>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</si>
  <si>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</si>
  <si>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</si>
  <si>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</si>
  <si>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</si>
  <si>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</si>
  <si>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</si>
  <si>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</si>
  <si>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</si>
  <si>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</si>
  <si>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</si>
  <si>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</si>
  <si>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</si>
  <si>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</si>
  <si>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</si>
  <si>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</si>
  <si>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</si>
  <si>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</si>
  <si>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</si>
  <si>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</si>
  <si>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</si>
  <si>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</si>
  <si>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</si>
  <si>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</si>
  <si>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</si>
  <si>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</si>
  <si>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</si>
  <si>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</si>
  <si>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</si>
  <si>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</si>
  <si>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</si>
  <si>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</si>
  <si>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</si>
  <si>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</si>
  <si>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</si>
  <si>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</si>
  <si>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</si>
  <si>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</si>
  <si>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</si>
  <si>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</si>
  <si>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</si>
  <si>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</si>
  <si>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</si>
  <si>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</si>
  <si>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</si>
  <si>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</si>
  <si>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</si>
  <si>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</si>
  <si>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</si>
  <si>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</si>
  <si>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</si>
  <si>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</si>
  <si>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</si>
  <si>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</si>
  <si>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</si>
  <si>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</si>
  <si>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</si>
  <si>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</si>
  <si>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</si>
  <si>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</si>
  <si>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</si>
  <si>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</si>
  <si>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</si>
  <si>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</si>
  <si>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</si>
  <si>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</si>
  <si>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</si>
  <si>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</si>
  <si>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</si>
  <si>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</si>
  <si>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</si>
  <si>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</si>
  <si>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</si>
  <si>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</si>
  <si>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</si>
  <si>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</si>
  <si>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</si>
  <si>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</si>
  <si>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</si>
  <si>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</si>
  <si>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</si>
  <si>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</si>
  <si>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</si>
  <si>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</si>
  <si>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</si>
  <si>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</si>
  <si>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</si>
  <si>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</si>
  <si>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</si>
  <si>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</si>
  <si>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</si>
  <si>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</si>
  <si>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</si>
  <si>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</si>
  <si>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</si>
  <si>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</si>
  <si>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</si>
  <si>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</si>
  <si>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</si>
  <si>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</si>
  <si>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automation/Data/Results/Workbooks/LEPs/GM_LEP/GM_LEP_Database.Main.xlsx</t>
  </si>
  <si>
    <t>15. Greater Manchester</t>
  </si>
  <si>
    <t>Greater Manchester</t>
  </si>
  <si>
    <t>09 03 2023 10:18:55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</si>
</sst>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1.6201128167602663</c:v>
                </c:pt>
                <c:pt idx="2">
                  <c:v>1.6198819484429583</c:v>
                </c:pt>
                <c:pt idx="3">
                  <c:v>1.9478822782191152</c:v>
                </c:pt>
                <c:pt idx="4">
                  <c:v>1.0903241873972291</c:v>
                </c:pt>
                <c:pt idx="5">
                  <c:v>1.6471617498461155</c:v>
                </c:pt>
                <c:pt idx="7">
                  <c:v>-0.84992546092806931</c:v>
                </c:pt>
                <c:pt idx="8">
                  <c:v>4.7280646415665206</c:v>
                </c:pt>
                <c:pt idx="9">
                  <c:v>0.99426466468945929</c:v>
                </c:pt>
                <c:pt idx="10">
                  <c:v>3.1873495054113965</c:v>
                </c:pt>
                <c:pt idx="11">
                  <c:v>-1.70646905401447</c:v>
                </c:pt>
                <c:pt idx="12">
                  <c:v>-0.18744883088186448</c:v>
                </c:pt>
                <c:pt idx="13">
                  <c:v>-1.2910675611518152</c:v>
                </c:pt>
                <c:pt idx="14">
                  <c:v>4.8916228737924783</c:v>
                </c:pt>
                <c:pt idx="15">
                  <c:v>1.4219899821754423</c:v>
                </c:pt>
                <c:pt idx="17">
                  <c:v>0.99545152038500451</c:v>
                </c:pt>
                <c:pt idx="18">
                  <c:v>5.4737665962890203</c:v>
                </c:pt>
                <c:pt idx="19">
                  <c:v>1.6929786895153232</c:v>
                </c:pt>
                <c:pt idx="20">
                  <c:v>2.3136055590600169</c:v>
                </c:pt>
                <c:pt idx="22">
                  <c:v>2.4741721336328792</c:v>
                </c:pt>
                <c:pt idx="24">
                  <c:v>-0.64848953717348001</c:v>
                </c:pt>
                <c:pt idx="25">
                  <c:v>-4.0993004545731626</c:v>
                </c:pt>
                <c:pt idx="26">
                  <c:v>-0.54192827212541372</c:v>
                </c:pt>
                <c:pt idx="27">
                  <c:v>-1.1238539146474769</c:v>
                </c:pt>
                <c:pt idx="29">
                  <c:v>-3.3029346487823741</c:v>
                </c:pt>
                <c:pt idx="30">
                  <c:v>9.4531633899285197</c:v>
                </c:pt>
                <c:pt idx="31">
                  <c:v>21.076404012612326</c:v>
                </c:pt>
                <c:pt idx="32">
                  <c:v>2.2289143386098109</c:v>
                </c:pt>
                <c:pt idx="33">
                  <c:v>3.3746451387622667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0.48264683667569308</c:v>
                </c:pt>
                <c:pt idx="2">
                  <c:v>0.97872891489023672</c:v>
                </c:pt>
                <c:pt idx="3">
                  <c:v>0.63654198409455187</c:v>
                </c:pt>
                <c:pt idx="4">
                  <c:v>9.6287537739780937E-2</c:v>
                </c:pt>
                <c:pt idx="5">
                  <c:v>0.73358551517057613</c:v>
                </c:pt>
                <c:pt idx="7">
                  <c:v>-0.17697527131974589</c:v>
                </c:pt>
                <c:pt idx="8">
                  <c:v>1.2910200013593887E-2</c:v>
                </c:pt>
                <c:pt idx="9">
                  <c:v>0.7472903315125734</c:v>
                </c:pt>
                <c:pt idx="10">
                  <c:v>0.7231794950006698</c:v>
                </c:pt>
                <c:pt idx="11">
                  <c:v>1.3155013118309133</c:v>
                </c:pt>
                <c:pt idx="12">
                  <c:v>-0.1499433519967619</c:v>
                </c:pt>
                <c:pt idx="13">
                  <c:v>0.99866310827108062</c:v>
                </c:pt>
                <c:pt idx="14">
                  <c:v>0.12271740522296071</c:v>
                </c:pt>
                <c:pt idx="15">
                  <c:v>0.56983604571034796</c:v>
                </c:pt>
                <c:pt idx="17">
                  <c:v>1.3933722070526677</c:v>
                </c:pt>
                <c:pt idx="18">
                  <c:v>0.65505621228683086</c:v>
                </c:pt>
                <c:pt idx="19">
                  <c:v>0.19972649076775983</c:v>
                </c:pt>
                <c:pt idx="20">
                  <c:v>0.57362671099381313</c:v>
                </c:pt>
                <c:pt idx="22">
                  <c:v>-1.3113198522518577E-2</c:v>
                </c:pt>
                <c:pt idx="24">
                  <c:v>-1.0073469393359624</c:v>
                </c:pt>
                <c:pt idx="25">
                  <c:v>0.36698104055390424</c:v>
                </c:pt>
                <c:pt idx="26">
                  <c:v>-0.6208875641256939</c:v>
                </c:pt>
                <c:pt idx="27">
                  <c:v>-0.73403395584981102</c:v>
                </c:pt>
                <c:pt idx="29">
                  <c:v>0.38161908198748318</c:v>
                </c:pt>
                <c:pt idx="30">
                  <c:v>-0.9763323945163882</c:v>
                </c:pt>
                <c:pt idx="31">
                  <c:v>-3.4206773141320035</c:v>
                </c:pt>
                <c:pt idx="32">
                  <c:v>0.46463799403173578</c:v>
                </c:pt>
                <c:pt idx="33">
                  <c:v>-0.22124878575302542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6.5839999999999783</c:v>
                </c:pt>
                <c:pt idx="1">
                  <c:v>4.3879999999999884</c:v>
                </c:pt>
                <c:pt idx="2">
                  <c:v>5.3920000000000092</c:v>
                </c:pt>
                <c:pt idx="3">
                  <c:v>6.8709999999999978</c:v>
                </c:pt>
                <c:pt idx="4">
                  <c:v>7.0799999999999788</c:v>
                </c:pt>
                <c:pt idx="5">
                  <c:v>6.5050000000000061</c:v>
                </c:pt>
                <c:pt idx="6">
                  <c:v>7.0359999999999925</c:v>
                </c:pt>
                <c:pt idx="7">
                  <c:v>5.4949999999999966</c:v>
                </c:pt>
                <c:pt idx="8">
                  <c:v>4.7840000000000069</c:v>
                </c:pt>
                <c:pt idx="9">
                  <c:v>7.2789999999999946</c:v>
                </c:pt>
                <c:pt idx="10">
                  <c:v>7.2630000000000026</c:v>
                </c:pt>
                <c:pt idx="11">
                  <c:v>7.3269999999999911</c:v>
                </c:pt>
                <c:pt idx="12">
                  <c:v>7.3829999999999956</c:v>
                </c:pt>
                <c:pt idx="13">
                  <c:v>7.4749999999999961</c:v>
                </c:pt>
                <c:pt idx="14">
                  <c:v>7.533000000000003</c:v>
                </c:pt>
                <c:pt idx="15">
                  <c:v>7.5500000000000069</c:v>
                </c:pt>
                <c:pt idx="16">
                  <c:v>7.5739999999999972</c:v>
                </c:pt>
                <c:pt idx="17">
                  <c:v>7.5949999999999989</c:v>
                </c:pt>
                <c:pt idx="18">
                  <c:v>7.6140000000000194</c:v>
                </c:pt>
                <c:pt idx="19">
                  <c:v>7.6319999999999908</c:v>
                </c:pt>
                <c:pt idx="20">
                  <c:v>7.6599999999999877</c:v>
                </c:pt>
                <c:pt idx="21">
                  <c:v>7.6869999999999798</c:v>
                </c:pt>
                <c:pt idx="22">
                  <c:v>7.7139999999999995</c:v>
                </c:pt>
                <c:pt idx="23">
                  <c:v>7.7389999999999999</c:v>
                </c:pt>
                <c:pt idx="24" formatCode="#,##0.00">
                  <c:v>7.7630000000000017</c:v>
                </c:pt>
                <c:pt idx="25">
                  <c:v>7.7859999999999978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0.14799999999999972</c:v>
                </c:pt>
                <c:pt idx="1">
                  <c:v>0.14500000000000024</c:v>
                </c:pt>
                <c:pt idx="2">
                  <c:v>0.55299999999999783</c:v>
                </c:pt>
                <c:pt idx="3">
                  <c:v>0.34800000000000053</c:v>
                </c:pt>
                <c:pt idx="4">
                  <c:v>0.17399999999999954</c:v>
                </c:pt>
                <c:pt idx="5">
                  <c:v>0.20600000000000007</c:v>
                </c:pt>
                <c:pt idx="6">
                  <c:v>0.39899999999999936</c:v>
                </c:pt>
                <c:pt idx="7">
                  <c:v>0.30000000000000027</c:v>
                </c:pt>
                <c:pt idx="8">
                  <c:v>0.4999999999999995</c:v>
                </c:pt>
                <c:pt idx="9">
                  <c:v>0.58799999999999952</c:v>
                </c:pt>
                <c:pt idx="10">
                  <c:v>0.53599999999999948</c:v>
                </c:pt>
                <c:pt idx="11">
                  <c:v>0.50899999999999934</c:v>
                </c:pt>
                <c:pt idx="12">
                  <c:v>0.49900000000000183</c:v>
                </c:pt>
                <c:pt idx="13">
                  <c:v>0.4760000000000007</c:v>
                </c:pt>
                <c:pt idx="14">
                  <c:v>0.45300000000000057</c:v>
                </c:pt>
                <c:pt idx="15">
                  <c:v>0.43400000000000022</c:v>
                </c:pt>
                <c:pt idx="16">
                  <c:v>0.41899999999999993</c:v>
                </c:pt>
                <c:pt idx="17">
                  <c:v>0.40400000000000119</c:v>
                </c:pt>
                <c:pt idx="18">
                  <c:v>0.39099999999999951</c:v>
                </c:pt>
                <c:pt idx="19">
                  <c:v>0.37800000000000028</c:v>
                </c:pt>
                <c:pt idx="20">
                  <c:v>0.3670000000000011</c:v>
                </c:pt>
                <c:pt idx="21">
                  <c:v>0.35600000000000015</c:v>
                </c:pt>
                <c:pt idx="22">
                  <c:v>0.34499999999999997</c:v>
                </c:pt>
                <c:pt idx="23">
                  <c:v>0.33499999999999985</c:v>
                </c:pt>
                <c:pt idx="24" formatCode="#,##0.00">
                  <c:v>0.32599999999999985</c:v>
                </c:pt>
                <c:pt idx="25">
                  <c:v>0.31800000000000112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7.9709999999999894</c:v>
                </c:pt>
                <c:pt idx="1">
                  <c:v>7.4739999999999753</c:v>
                </c:pt>
                <c:pt idx="2">
                  <c:v>7.6509999999999998</c:v>
                </c:pt>
                <c:pt idx="3">
                  <c:v>9.5709999999999891</c:v>
                </c:pt>
                <c:pt idx="4">
                  <c:v>5.4510000000000076</c:v>
                </c:pt>
                <c:pt idx="5">
                  <c:v>7.2239999999999922</c:v>
                </c:pt>
                <c:pt idx="6">
                  <c:v>6.9960000000000075</c:v>
                </c:pt>
                <c:pt idx="7">
                  <c:v>7.4489999999999972</c:v>
                </c:pt>
                <c:pt idx="8">
                  <c:v>11.942000000000025</c:v>
                </c:pt>
                <c:pt idx="9">
                  <c:v>13.856000000000035</c:v>
                </c:pt>
                <c:pt idx="10">
                  <c:v>11.347999999999979</c:v>
                </c:pt>
                <c:pt idx="11">
                  <c:v>10.956000000000001</c:v>
                </c:pt>
                <c:pt idx="12">
                  <c:v>10.613000000000008</c:v>
                </c:pt>
                <c:pt idx="13">
                  <c:v>10.51000000000001</c:v>
                </c:pt>
                <c:pt idx="14">
                  <c:v>10.43799999999997</c:v>
                </c:pt>
                <c:pt idx="15">
                  <c:v>10.381999999999998</c:v>
                </c:pt>
                <c:pt idx="16">
                  <c:v>10.318999999999981</c:v>
                </c:pt>
                <c:pt idx="17">
                  <c:v>10.260999999999997</c:v>
                </c:pt>
                <c:pt idx="18">
                  <c:v>10.196000000000028</c:v>
                </c:pt>
                <c:pt idx="19">
                  <c:v>10.135000000000003</c:v>
                </c:pt>
                <c:pt idx="20">
                  <c:v>10.079000000000006</c:v>
                </c:pt>
                <c:pt idx="21">
                  <c:v>10.021999999999991</c:v>
                </c:pt>
                <c:pt idx="22">
                  <c:v>9.9649999999999963</c:v>
                </c:pt>
                <c:pt idx="23">
                  <c:v>9.9079999999999959</c:v>
                </c:pt>
                <c:pt idx="24" formatCode="#,##0.00">
                  <c:v>9.851999999999995</c:v>
                </c:pt>
                <c:pt idx="25">
                  <c:v>9.7950000000000017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7.1850000000000165</c:v>
                </c:pt>
                <c:pt idx="1">
                  <c:v>6.3010000000000019</c:v>
                </c:pt>
                <c:pt idx="2">
                  <c:v>7.1369999999999845</c:v>
                </c:pt>
                <c:pt idx="3">
                  <c:v>8.0749999999999993</c:v>
                </c:pt>
                <c:pt idx="4">
                  <c:v>8.5000000000000089</c:v>
                </c:pt>
                <c:pt idx="5">
                  <c:v>8.0469999999999953</c:v>
                </c:pt>
                <c:pt idx="6">
                  <c:v>9.7909999999999791</c:v>
                </c:pt>
                <c:pt idx="7">
                  <c:v>8.7390000000000043</c:v>
                </c:pt>
                <c:pt idx="8">
                  <c:v>7.3039999999999941</c:v>
                </c:pt>
                <c:pt idx="9">
                  <c:v>7.384000000000011</c:v>
                </c:pt>
                <c:pt idx="10">
                  <c:v>6.8030000000000141</c:v>
                </c:pt>
                <c:pt idx="11">
                  <c:v>6.635000000000014</c:v>
                </c:pt>
                <c:pt idx="12">
                  <c:v>6.5770000000000097</c:v>
                </c:pt>
                <c:pt idx="13">
                  <c:v>6.6220000000000114</c:v>
                </c:pt>
                <c:pt idx="14">
                  <c:v>6.8530000000000033</c:v>
                </c:pt>
                <c:pt idx="15">
                  <c:v>6.9779999999999651</c:v>
                </c:pt>
                <c:pt idx="16">
                  <c:v>7.0649999999999951</c:v>
                </c:pt>
                <c:pt idx="17">
                  <c:v>7.1189999999999767</c:v>
                </c:pt>
                <c:pt idx="18">
                  <c:v>7.1520000000000081</c:v>
                </c:pt>
                <c:pt idx="19">
                  <c:v>7.1719999999999962</c:v>
                </c:pt>
                <c:pt idx="20">
                  <c:v>7.1839999999999753</c:v>
                </c:pt>
                <c:pt idx="21">
                  <c:v>7.1929999999999934</c:v>
                </c:pt>
                <c:pt idx="22">
                  <c:v>7.1979999999999897</c:v>
                </c:pt>
                <c:pt idx="23">
                  <c:v>7.1999999999999797</c:v>
                </c:pt>
                <c:pt idx="24" formatCode="#,##0.00">
                  <c:v>7.2019999999999884</c:v>
                </c:pt>
                <c:pt idx="25">
                  <c:v>7.2029999999999879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20.750999999999987</c:v>
                </c:pt>
                <c:pt idx="1">
                  <c:v>19.429000000000041</c:v>
                </c:pt>
                <c:pt idx="2">
                  <c:v>19.760000000000016</c:v>
                </c:pt>
                <c:pt idx="3">
                  <c:v>20.173999999999943</c:v>
                </c:pt>
                <c:pt idx="4">
                  <c:v>19.817999999999973</c:v>
                </c:pt>
                <c:pt idx="5">
                  <c:v>21.601000000000028</c:v>
                </c:pt>
                <c:pt idx="6">
                  <c:v>21.848999999999947</c:v>
                </c:pt>
                <c:pt idx="7">
                  <c:v>20.74200000000004</c:v>
                </c:pt>
                <c:pt idx="8">
                  <c:v>17.495000000000015</c:v>
                </c:pt>
                <c:pt idx="9">
                  <c:v>21.284000000000049</c:v>
                </c:pt>
                <c:pt idx="10">
                  <c:v>21.02199999999997</c:v>
                </c:pt>
                <c:pt idx="11">
                  <c:v>20.954999999999998</c:v>
                </c:pt>
                <c:pt idx="12">
                  <c:v>20.905000000000047</c:v>
                </c:pt>
                <c:pt idx="13">
                  <c:v>20.957999999999981</c:v>
                </c:pt>
                <c:pt idx="14">
                  <c:v>20.864000000000026</c:v>
                </c:pt>
                <c:pt idx="15">
                  <c:v>20.684000000000037</c:v>
                </c:pt>
                <c:pt idx="16">
                  <c:v>20.548999999999964</c:v>
                </c:pt>
                <c:pt idx="17">
                  <c:v>20.399999999999991</c:v>
                </c:pt>
                <c:pt idx="18">
                  <c:v>20.243000000000031</c:v>
                </c:pt>
                <c:pt idx="19">
                  <c:v>20.084000000000003</c:v>
                </c:pt>
                <c:pt idx="20">
                  <c:v>19.930000000000014</c:v>
                </c:pt>
                <c:pt idx="21">
                  <c:v>19.777000000000022</c:v>
                </c:pt>
                <c:pt idx="22">
                  <c:v>19.621000000000013</c:v>
                </c:pt>
                <c:pt idx="23">
                  <c:v>19.465000000000025</c:v>
                </c:pt>
                <c:pt idx="24" formatCode="#,##0.00">
                  <c:v>19.306000000000044</c:v>
                </c:pt>
                <c:pt idx="25">
                  <c:v>19.147000000000023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13.872000000000009</c:v>
                </c:pt>
                <c:pt idx="1">
                  <c:v>19.335999999999991</c:v>
                </c:pt>
                <c:pt idx="2">
                  <c:v>14.732999999999977</c:v>
                </c:pt>
                <c:pt idx="3">
                  <c:v>15.837000000000041</c:v>
                </c:pt>
                <c:pt idx="4">
                  <c:v>15.169999999999972</c:v>
                </c:pt>
                <c:pt idx="5">
                  <c:v>16.893000000000001</c:v>
                </c:pt>
                <c:pt idx="6">
                  <c:v>14.982999999999986</c:v>
                </c:pt>
                <c:pt idx="7">
                  <c:v>18.587999999999987</c:v>
                </c:pt>
                <c:pt idx="8">
                  <c:v>15.809999999999949</c:v>
                </c:pt>
                <c:pt idx="9">
                  <c:v>15.026999999999987</c:v>
                </c:pt>
                <c:pt idx="10">
                  <c:v>13.702999999999998</c:v>
                </c:pt>
                <c:pt idx="11">
                  <c:v>14.296000000000033</c:v>
                </c:pt>
                <c:pt idx="12">
                  <c:v>14.421000000000017</c:v>
                </c:pt>
                <c:pt idx="13">
                  <c:v>14.633999999999961</c:v>
                </c:pt>
                <c:pt idx="14">
                  <c:v>14.794000000000045</c:v>
                </c:pt>
                <c:pt idx="15">
                  <c:v>14.866999999999987</c:v>
                </c:pt>
                <c:pt idx="16">
                  <c:v>14.829999999999968</c:v>
                </c:pt>
                <c:pt idx="17">
                  <c:v>14.788999999999993</c:v>
                </c:pt>
                <c:pt idx="18">
                  <c:v>14.746999999999986</c:v>
                </c:pt>
                <c:pt idx="19">
                  <c:v>14.704000000000006</c:v>
                </c:pt>
                <c:pt idx="20">
                  <c:v>14.679999999999959</c:v>
                </c:pt>
                <c:pt idx="21">
                  <c:v>14.645000000000012</c:v>
                </c:pt>
                <c:pt idx="22">
                  <c:v>14.607000000000031</c:v>
                </c:pt>
                <c:pt idx="23">
                  <c:v>14.565999999999985</c:v>
                </c:pt>
                <c:pt idx="24" formatCode="#,##0.00">
                  <c:v>14.522000000000002</c:v>
                </c:pt>
                <c:pt idx="25">
                  <c:v>14.477000000000011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73.969000000000264</c:v>
                </c:pt>
                <c:pt idx="1">
                  <c:v>76.860999999999891</c:v>
                </c:pt>
                <c:pt idx="2">
                  <c:v>69.773000000000181</c:v>
                </c:pt>
                <c:pt idx="3">
                  <c:v>72.194999999999922</c:v>
                </c:pt>
                <c:pt idx="4">
                  <c:v>75.8870000000001</c:v>
                </c:pt>
                <c:pt idx="5">
                  <c:v>72.109999999999971</c:v>
                </c:pt>
                <c:pt idx="6">
                  <c:v>73.789999999999935</c:v>
                </c:pt>
                <c:pt idx="7">
                  <c:v>73.271000000000029</c:v>
                </c:pt>
                <c:pt idx="8">
                  <c:v>79.834999999999923</c:v>
                </c:pt>
                <c:pt idx="9">
                  <c:v>73.762999999999778</c:v>
                </c:pt>
                <c:pt idx="10">
                  <c:v>69.80199999999995</c:v>
                </c:pt>
                <c:pt idx="11">
                  <c:v>69.318999999999946</c:v>
                </c:pt>
                <c:pt idx="12">
                  <c:v>68.319999999999837</c:v>
                </c:pt>
                <c:pt idx="13">
                  <c:v>67.058000000000035</c:v>
                </c:pt>
                <c:pt idx="14">
                  <c:v>66.218000000000089</c:v>
                </c:pt>
                <c:pt idx="15">
                  <c:v>65.344000000000037</c:v>
                </c:pt>
                <c:pt idx="16">
                  <c:v>64.703999999999979</c:v>
                </c:pt>
                <c:pt idx="17">
                  <c:v>64.058999999999969</c:v>
                </c:pt>
                <c:pt idx="18">
                  <c:v>63.449000000000083</c:v>
                </c:pt>
                <c:pt idx="19">
                  <c:v>62.866000000000149</c:v>
                </c:pt>
                <c:pt idx="20">
                  <c:v>62.334999999999845</c:v>
                </c:pt>
                <c:pt idx="21">
                  <c:v>61.806000000000004</c:v>
                </c:pt>
                <c:pt idx="22">
                  <c:v>61.303999999999881</c:v>
                </c:pt>
                <c:pt idx="23">
                  <c:v>60.830000000000169</c:v>
                </c:pt>
                <c:pt idx="24" formatCode="#,##0.00">
                  <c:v>60.382000000000168</c:v>
                </c:pt>
                <c:pt idx="25">
                  <c:v>59.967000000000048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85.337999999999894</c:v>
                </c:pt>
                <c:pt idx="1">
                  <c:v>77.166000000000039</c:v>
                </c:pt>
                <c:pt idx="2">
                  <c:v>85.541000000000039</c:v>
                </c:pt>
                <c:pt idx="3">
                  <c:v>78.919999999999931</c:v>
                </c:pt>
                <c:pt idx="4">
                  <c:v>81.319000000000102</c:v>
                </c:pt>
                <c:pt idx="5">
                  <c:v>77.455999999999975</c:v>
                </c:pt>
                <c:pt idx="6">
                  <c:v>79.104999999999876</c:v>
                </c:pt>
                <c:pt idx="7">
                  <c:v>84.357999999999805</c:v>
                </c:pt>
                <c:pt idx="8">
                  <c:v>90.631000000000071</c:v>
                </c:pt>
                <c:pt idx="9">
                  <c:v>89.675999999999974</c:v>
                </c:pt>
                <c:pt idx="10">
                  <c:v>87.523999999999987</c:v>
                </c:pt>
                <c:pt idx="11">
                  <c:v>85.961000000000098</c:v>
                </c:pt>
                <c:pt idx="12">
                  <c:v>85.991000000000014</c:v>
                </c:pt>
                <c:pt idx="13">
                  <c:v>86.198000000000164</c:v>
                </c:pt>
                <c:pt idx="14">
                  <c:v>86.4699999999998</c:v>
                </c:pt>
                <c:pt idx="15">
                  <c:v>86.675000000000054</c:v>
                </c:pt>
                <c:pt idx="16">
                  <c:v>86.801999999999808</c:v>
                </c:pt>
                <c:pt idx="17">
                  <c:v>86.757999999999967</c:v>
                </c:pt>
                <c:pt idx="18">
                  <c:v>86.792999999999779</c:v>
                </c:pt>
                <c:pt idx="19">
                  <c:v>86.784000000000205</c:v>
                </c:pt>
                <c:pt idx="20">
                  <c:v>86.856000000000009</c:v>
                </c:pt>
                <c:pt idx="21">
                  <c:v>86.939000000000192</c:v>
                </c:pt>
                <c:pt idx="22">
                  <c:v>87.033999999999978</c:v>
                </c:pt>
                <c:pt idx="23">
                  <c:v>87.136999999999915</c:v>
                </c:pt>
                <c:pt idx="24" formatCode="#,##0.00">
                  <c:v>87.243999999999716</c:v>
                </c:pt>
                <c:pt idx="25">
                  <c:v>87.352000000000359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203.26599999999974</c:v>
                </c:pt>
                <c:pt idx="1">
                  <c:v>195.76400000000049</c:v>
                </c:pt>
                <c:pt idx="2">
                  <c:v>204.81000000000026</c:v>
                </c:pt>
                <c:pt idx="3">
                  <c:v>206.221</c:v>
                </c:pt>
                <c:pt idx="4">
                  <c:v>204.63400000000058</c:v>
                </c:pt>
                <c:pt idx="5">
                  <c:v>213.12399999999982</c:v>
                </c:pt>
                <c:pt idx="6">
                  <c:v>213.55599999999941</c:v>
                </c:pt>
                <c:pt idx="7">
                  <c:v>225.22800000000021</c:v>
                </c:pt>
                <c:pt idx="8">
                  <c:v>235.9039999999992</c:v>
                </c:pt>
                <c:pt idx="9">
                  <c:v>241.92400000000035</c:v>
                </c:pt>
                <c:pt idx="10">
                  <c:v>231.78600000000048</c:v>
                </c:pt>
                <c:pt idx="11">
                  <c:v>233.49899999999971</c:v>
                </c:pt>
                <c:pt idx="12">
                  <c:v>233.93599999999992</c:v>
                </c:pt>
                <c:pt idx="13">
                  <c:v>233.79800000000071</c:v>
                </c:pt>
                <c:pt idx="14">
                  <c:v>234.15699999999944</c:v>
                </c:pt>
                <c:pt idx="15">
                  <c:v>234.73300000000046</c:v>
                </c:pt>
                <c:pt idx="16">
                  <c:v>235.08799999999954</c:v>
                </c:pt>
                <c:pt idx="17">
                  <c:v>235.39900000000031</c:v>
                </c:pt>
                <c:pt idx="18">
                  <c:v>235.69000000000045</c:v>
                </c:pt>
                <c:pt idx="19">
                  <c:v>235.98499999999979</c:v>
                </c:pt>
                <c:pt idx="20">
                  <c:v>236.34800000000007</c:v>
                </c:pt>
                <c:pt idx="21">
                  <c:v>236.76399999999938</c:v>
                </c:pt>
                <c:pt idx="22">
                  <c:v>237.18899999999994</c:v>
                </c:pt>
                <c:pt idx="23">
                  <c:v>237.74000000000021</c:v>
                </c:pt>
                <c:pt idx="24" formatCode="#,##0.00">
                  <c:v>238.28000000000054</c:v>
                </c:pt>
                <c:pt idx="25">
                  <c:v>238.82799999999989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69.641999999999911</c:v>
                </c:pt>
                <c:pt idx="1">
                  <c:v>63.961000000000013</c:v>
                </c:pt>
                <c:pt idx="2">
                  <c:v>67.081999999999965</c:v>
                </c:pt>
                <c:pt idx="3">
                  <c:v>69.705999999999932</c:v>
                </c:pt>
                <c:pt idx="4">
                  <c:v>72.299999999999869</c:v>
                </c:pt>
                <c:pt idx="5">
                  <c:v>71.066000000000173</c:v>
                </c:pt>
                <c:pt idx="6">
                  <c:v>82.332999999999984</c:v>
                </c:pt>
                <c:pt idx="7">
                  <c:v>87.641999999999953</c:v>
                </c:pt>
                <c:pt idx="8">
                  <c:v>92.300999999999888</c:v>
                </c:pt>
                <c:pt idx="9">
                  <c:v>94.279000000000295</c:v>
                </c:pt>
                <c:pt idx="10">
                  <c:v>92.764999999999702</c:v>
                </c:pt>
                <c:pt idx="11">
                  <c:v>96.357000000000028</c:v>
                </c:pt>
                <c:pt idx="12">
                  <c:v>97.675000000000097</c:v>
                </c:pt>
                <c:pt idx="13">
                  <c:v>98.578000000000046</c:v>
                </c:pt>
                <c:pt idx="14">
                  <c:v>99.496999999999971</c:v>
                </c:pt>
                <c:pt idx="15">
                  <c:v>99.922999999999888</c:v>
                </c:pt>
                <c:pt idx="16">
                  <c:v>100.20599999999993</c:v>
                </c:pt>
                <c:pt idx="17">
                  <c:v>100.47199999999994</c:v>
                </c:pt>
                <c:pt idx="18">
                  <c:v>100.72299999999989</c:v>
                </c:pt>
                <c:pt idx="19">
                  <c:v>100.96999999999993</c:v>
                </c:pt>
                <c:pt idx="20">
                  <c:v>101.23799999999969</c:v>
                </c:pt>
                <c:pt idx="21">
                  <c:v>101.47199999999947</c:v>
                </c:pt>
                <c:pt idx="22">
                  <c:v>101.69699999999976</c:v>
                </c:pt>
                <c:pt idx="23">
                  <c:v>101.91000000000014</c:v>
                </c:pt>
                <c:pt idx="24" formatCode="#,##0.00">
                  <c:v>102.11199999999982</c:v>
                </c:pt>
                <c:pt idx="25">
                  <c:v>102.31000000000009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72.531000000000034</c:v>
                </c:pt>
                <c:pt idx="1">
                  <c:v>77.896000000000129</c:v>
                </c:pt>
                <c:pt idx="2">
                  <c:v>77.196999999999846</c:v>
                </c:pt>
                <c:pt idx="3">
                  <c:v>75.890000000000057</c:v>
                </c:pt>
                <c:pt idx="4">
                  <c:v>82.500000000000114</c:v>
                </c:pt>
                <c:pt idx="5">
                  <c:v>84.236999999999938</c:v>
                </c:pt>
                <c:pt idx="6">
                  <c:v>90.78700000000002</c:v>
                </c:pt>
                <c:pt idx="7">
                  <c:v>85.864000000000019</c:v>
                </c:pt>
                <c:pt idx="8">
                  <c:v>91.053999999999988</c:v>
                </c:pt>
                <c:pt idx="9">
                  <c:v>90.376000000000261</c:v>
                </c:pt>
                <c:pt idx="10">
                  <c:v>88.514000000000053</c:v>
                </c:pt>
                <c:pt idx="11">
                  <c:v>84.249000000000066</c:v>
                </c:pt>
                <c:pt idx="12">
                  <c:v>85.901000000000167</c:v>
                </c:pt>
                <c:pt idx="13">
                  <c:v>88.643999999999949</c:v>
                </c:pt>
                <c:pt idx="14">
                  <c:v>91.312000000000126</c:v>
                </c:pt>
                <c:pt idx="15">
                  <c:v>93.449999999999847</c:v>
                </c:pt>
                <c:pt idx="16">
                  <c:v>95.329000000000136</c:v>
                </c:pt>
                <c:pt idx="17">
                  <c:v>97.056999999999888</c:v>
                </c:pt>
                <c:pt idx="18">
                  <c:v>98.69599999999997</c:v>
                </c:pt>
                <c:pt idx="19">
                  <c:v>100.27300000000001</c:v>
                </c:pt>
                <c:pt idx="20">
                  <c:v>101.8280000000001</c:v>
                </c:pt>
                <c:pt idx="21">
                  <c:v>103.34099999999992</c:v>
                </c:pt>
                <c:pt idx="22">
                  <c:v>104.81199999999995</c:v>
                </c:pt>
                <c:pt idx="23">
                  <c:v>106.23400000000004</c:v>
                </c:pt>
                <c:pt idx="24" formatCode="#,##0.00">
                  <c:v>107.60499999999979</c:v>
                </c:pt>
                <c:pt idx="25">
                  <c:v>108.93200000000017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9.4009999999999998</c:v>
                </c:pt>
                <c:pt idx="1">
                  <c:v>9.585000000000008</c:v>
                </c:pt>
                <c:pt idx="2">
                  <c:v>12.450000000000003</c:v>
                </c:pt>
                <c:pt idx="3">
                  <c:v>9.3309999999999693</c:v>
                </c:pt>
                <c:pt idx="4">
                  <c:v>12.028999999999998</c:v>
                </c:pt>
                <c:pt idx="5">
                  <c:v>11.835000000000008</c:v>
                </c:pt>
                <c:pt idx="6">
                  <c:v>12.453000000000015</c:v>
                </c:pt>
                <c:pt idx="7">
                  <c:v>11.662000000000013</c:v>
                </c:pt>
                <c:pt idx="8">
                  <c:v>14.838999999999933</c:v>
                </c:pt>
                <c:pt idx="9">
                  <c:v>18.230000000000004</c:v>
                </c:pt>
                <c:pt idx="10">
                  <c:v>15.026999999999997</c:v>
                </c:pt>
                <c:pt idx="11">
                  <c:v>14.898999999999999</c:v>
                </c:pt>
                <c:pt idx="12">
                  <c:v>14.880000000000011</c:v>
                </c:pt>
                <c:pt idx="13">
                  <c:v>14.848999999999988</c:v>
                </c:pt>
                <c:pt idx="14">
                  <c:v>14.84599999999997</c:v>
                </c:pt>
                <c:pt idx="15">
                  <c:v>14.905999999999979</c:v>
                </c:pt>
                <c:pt idx="16">
                  <c:v>14.948999999999971</c:v>
                </c:pt>
                <c:pt idx="17">
                  <c:v>14.990000000000038</c:v>
                </c:pt>
                <c:pt idx="18">
                  <c:v>15.032000000000012</c:v>
                </c:pt>
                <c:pt idx="19">
                  <c:v>15.073000000000008</c:v>
                </c:pt>
                <c:pt idx="20">
                  <c:v>15.110999999999974</c:v>
                </c:pt>
                <c:pt idx="21">
                  <c:v>15.149000000000051</c:v>
                </c:pt>
                <c:pt idx="22">
                  <c:v>15.188000000000056</c:v>
                </c:pt>
                <c:pt idx="23">
                  <c:v>15.226999999999984</c:v>
                </c:pt>
                <c:pt idx="24" formatCode="#,##0.00">
                  <c:v>15.266999999999992</c:v>
                </c:pt>
                <c:pt idx="25">
                  <c:v>15.305999999999996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26.057000000000023</c:v>
                </c:pt>
                <c:pt idx="1">
                  <c:v>30.64899999999998</c:v>
                </c:pt>
                <c:pt idx="2">
                  <c:v>29.121000000000045</c:v>
                </c:pt>
                <c:pt idx="3">
                  <c:v>30.879000000000079</c:v>
                </c:pt>
                <c:pt idx="4">
                  <c:v>32.256000000000043</c:v>
                </c:pt>
                <c:pt idx="5">
                  <c:v>38.611999999999988</c:v>
                </c:pt>
                <c:pt idx="6">
                  <c:v>33.043000000000056</c:v>
                </c:pt>
                <c:pt idx="7">
                  <c:v>39.315999999999974</c:v>
                </c:pt>
                <c:pt idx="8">
                  <c:v>39.453000000000017</c:v>
                </c:pt>
                <c:pt idx="9">
                  <c:v>39.209000000000003</c:v>
                </c:pt>
                <c:pt idx="10">
                  <c:v>36.182999999999979</c:v>
                </c:pt>
                <c:pt idx="11">
                  <c:v>37.008999999999958</c:v>
                </c:pt>
                <c:pt idx="12">
                  <c:v>37.319999999999958</c:v>
                </c:pt>
                <c:pt idx="13">
                  <c:v>37.95900000000001</c:v>
                </c:pt>
                <c:pt idx="14">
                  <c:v>38.456999999999908</c:v>
                </c:pt>
                <c:pt idx="15">
                  <c:v>38.866999999999976</c:v>
                </c:pt>
                <c:pt idx="16">
                  <c:v>39.246999999999879</c:v>
                </c:pt>
                <c:pt idx="17">
                  <c:v>39.577000000000055</c:v>
                </c:pt>
                <c:pt idx="18">
                  <c:v>39.889000000000024</c:v>
                </c:pt>
                <c:pt idx="19">
                  <c:v>40.197999999999887</c:v>
                </c:pt>
                <c:pt idx="20">
                  <c:v>40.523999999999901</c:v>
                </c:pt>
                <c:pt idx="21">
                  <c:v>40.842999999999883</c:v>
                </c:pt>
                <c:pt idx="22">
                  <c:v>41.153999999999982</c:v>
                </c:pt>
                <c:pt idx="23">
                  <c:v>41.45200000000014</c:v>
                </c:pt>
                <c:pt idx="24" formatCode="#,##0.00">
                  <c:v>41.732999999999862</c:v>
                </c:pt>
                <c:pt idx="25">
                  <c:v>41.998999999999867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49.131999999999856</c:v>
                </c:pt>
                <c:pt idx="1">
                  <c:v>50.945999999999984</c:v>
                </c:pt>
                <c:pt idx="2">
                  <c:v>50.387999999999899</c:v>
                </c:pt>
                <c:pt idx="3">
                  <c:v>48.412000000000042</c:v>
                </c:pt>
                <c:pt idx="4">
                  <c:v>45.076000000000015</c:v>
                </c:pt>
                <c:pt idx="5">
                  <c:v>43.267000000000031</c:v>
                </c:pt>
                <c:pt idx="6">
                  <c:v>49.489000000000054</c:v>
                </c:pt>
                <c:pt idx="7">
                  <c:v>47.503999999999962</c:v>
                </c:pt>
                <c:pt idx="8">
                  <c:v>44.387999999999955</c:v>
                </c:pt>
                <c:pt idx="9">
                  <c:v>44.982999999999926</c:v>
                </c:pt>
                <c:pt idx="10">
                  <c:v>42.862999999999971</c:v>
                </c:pt>
                <c:pt idx="11">
                  <c:v>43.660999999999945</c:v>
                </c:pt>
                <c:pt idx="12">
                  <c:v>43.551999999999943</c:v>
                </c:pt>
                <c:pt idx="13">
                  <c:v>43.413000000000103</c:v>
                </c:pt>
                <c:pt idx="14">
                  <c:v>43.197999999999944</c:v>
                </c:pt>
                <c:pt idx="15">
                  <c:v>43.057000000000016</c:v>
                </c:pt>
                <c:pt idx="16">
                  <c:v>42.962000000000032</c:v>
                </c:pt>
                <c:pt idx="17">
                  <c:v>42.861000000000047</c:v>
                </c:pt>
                <c:pt idx="18">
                  <c:v>42.757000000000033</c:v>
                </c:pt>
                <c:pt idx="19">
                  <c:v>42.649999999999942</c:v>
                </c:pt>
                <c:pt idx="20">
                  <c:v>42.548999999999886</c:v>
                </c:pt>
                <c:pt idx="21">
                  <c:v>42.42</c:v>
                </c:pt>
                <c:pt idx="22">
                  <c:v>42.293000000000077</c:v>
                </c:pt>
                <c:pt idx="23">
                  <c:v>42.164999999999999</c:v>
                </c:pt>
                <c:pt idx="24" formatCode="#,##0.00">
                  <c:v>42.035999999999973</c:v>
                </c:pt>
                <c:pt idx="25">
                  <c:v>41.908999999999999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18.462999999999994</c:v>
                </c:pt>
                <c:pt idx="1">
                  <c:v>21.589999999999975</c:v>
                </c:pt>
                <c:pt idx="2">
                  <c:v>19.345000000000038</c:v>
                </c:pt>
                <c:pt idx="3">
                  <c:v>28.340000000000064</c:v>
                </c:pt>
                <c:pt idx="4">
                  <c:v>27.191000000000034</c:v>
                </c:pt>
                <c:pt idx="5">
                  <c:v>28.17100000000001</c:v>
                </c:pt>
                <c:pt idx="6">
                  <c:v>27.976999999999972</c:v>
                </c:pt>
                <c:pt idx="7">
                  <c:v>30.834000000000007</c:v>
                </c:pt>
                <c:pt idx="8">
                  <c:v>23.046999999999997</c:v>
                </c:pt>
                <c:pt idx="9">
                  <c:v>26.128000000000043</c:v>
                </c:pt>
                <c:pt idx="10">
                  <c:v>25.848000000000084</c:v>
                </c:pt>
                <c:pt idx="11">
                  <c:v>25.908999999999981</c:v>
                </c:pt>
                <c:pt idx="12">
                  <c:v>25.829999999999984</c:v>
                </c:pt>
                <c:pt idx="13">
                  <c:v>25.964999999999993</c:v>
                </c:pt>
                <c:pt idx="14">
                  <c:v>26.324000000000002</c:v>
                </c:pt>
                <c:pt idx="15">
                  <c:v>26.667999999999957</c:v>
                </c:pt>
                <c:pt idx="16">
                  <c:v>27.08299999999997</c:v>
                </c:pt>
                <c:pt idx="17">
                  <c:v>27.535999999999966</c:v>
                </c:pt>
                <c:pt idx="18">
                  <c:v>28.008000000000013</c:v>
                </c:pt>
                <c:pt idx="19">
                  <c:v>28.490999999999961</c:v>
                </c:pt>
                <c:pt idx="20">
                  <c:v>28.980000000000022</c:v>
                </c:pt>
                <c:pt idx="21">
                  <c:v>29.475000000000016</c:v>
                </c:pt>
                <c:pt idx="22">
                  <c:v>29.971999999999952</c:v>
                </c:pt>
                <c:pt idx="23">
                  <c:v>30.467000000000002</c:v>
                </c:pt>
                <c:pt idx="24" formatCode="#,##0.00">
                  <c:v>30.95799999999997</c:v>
                </c:pt>
                <c:pt idx="25">
                  <c:v>31.446000000000112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102.194</c:v>
                </c:pt>
                <c:pt idx="1">
                  <c:v>103.12799999999983</c:v>
                </c:pt>
                <c:pt idx="2">
                  <c:v>111.0349999999996</c:v>
                </c:pt>
                <c:pt idx="3">
                  <c:v>113.7289999999997</c:v>
                </c:pt>
                <c:pt idx="4">
                  <c:v>124.71499999999963</c:v>
                </c:pt>
                <c:pt idx="5">
                  <c:v>128.04399999999993</c:v>
                </c:pt>
                <c:pt idx="6">
                  <c:v>131.2649999999999</c:v>
                </c:pt>
                <c:pt idx="7">
                  <c:v>133.33600000000015</c:v>
                </c:pt>
                <c:pt idx="8">
                  <c:v>128.23100000000017</c:v>
                </c:pt>
                <c:pt idx="9">
                  <c:v>140.36800000000048</c:v>
                </c:pt>
                <c:pt idx="10">
                  <c:v>149.79299999999989</c:v>
                </c:pt>
                <c:pt idx="11">
                  <c:v>153.13499999999956</c:v>
                </c:pt>
                <c:pt idx="12">
                  <c:v>154.17099999999948</c:v>
                </c:pt>
                <c:pt idx="13">
                  <c:v>155.47700000000006</c:v>
                </c:pt>
                <c:pt idx="14">
                  <c:v>156.80600000000018</c:v>
                </c:pt>
                <c:pt idx="15">
                  <c:v>157.79000000000013</c:v>
                </c:pt>
                <c:pt idx="16">
                  <c:v>158.67699999999965</c:v>
                </c:pt>
                <c:pt idx="17">
                  <c:v>159.60000000000034</c:v>
                </c:pt>
                <c:pt idx="18">
                  <c:v>160.55099999999979</c:v>
                </c:pt>
                <c:pt idx="19">
                  <c:v>161.53699999999972</c:v>
                </c:pt>
                <c:pt idx="20">
                  <c:v>162.46800000000019</c:v>
                </c:pt>
                <c:pt idx="21">
                  <c:v>163.35599999999999</c:v>
                </c:pt>
                <c:pt idx="22">
                  <c:v>164.24499999999995</c:v>
                </c:pt>
                <c:pt idx="23">
                  <c:v>165.12999999999985</c:v>
                </c:pt>
                <c:pt idx="24" formatCode="#,##0.00">
                  <c:v>166.01200000000023</c:v>
                </c:pt>
                <c:pt idx="25">
                  <c:v>166.89100000000019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116.99299999999997</c:v>
                </c:pt>
                <c:pt idx="1">
                  <c:v>112.32099999999973</c:v>
                </c:pt>
                <c:pt idx="2">
                  <c:v>116.09399999999981</c:v>
                </c:pt>
                <c:pt idx="3">
                  <c:v>121.91300000000008</c:v>
                </c:pt>
                <c:pt idx="4">
                  <c:v>127.84900000000016</c:v>
                </c:pt>
                <c:pt idx="5">
                  <c:v>126.32200000000005</c:v>
                </c:pt>
                <c:pt idx="6">
                  <c:v>144.91000000000048</c:v>
                </c:pt>
                <c:pt idx="7">
                  <c:v>141.01199999999974</c:v>
                </c:pt>
                <c:pt idx="8">
                  <c:v>150.87100000000001</c:v>
                </c:pt>
                <c:pt idx="9">
                  <c:v>149.4469999999996</c:v>
                </c:pt>
                <c:pt idx="10">
                  <c:v>132.72800000000009</c:v>
                </c:pt>
                <c:pt idx="11">
                  <c:v>134.45100000000022</c:v>
                </c:pt>
                <c:pt idx="12">
                  <c:v>136.53400000000016</c:v>
                </c:pt>
                <c:pt idx="13">
                  <c:v>137.41900000000004</c:v>
                </c:pt>
                <c:pt idx="14">
                  <c:v>138.45000000000002</c:v>
                </c:pt>
                <c:pt idx="15">
                  <c:v>139.28000000000014</c:v>
                </c:pt>
                <c:pt idx="16">
                  <c:v>140.21000000000012</c:v>
                </c:pt>
                <c:pt idx="17">
                  <c:v>141.12600000000032</c:v>
                </c:pt>
                <c:pt idx="18">
                  <c:v>142.03500000000025</c:v>
                </c:pt>
                <c:pt idx="19">
                  <c:v>142.94400000000013</c:v>
                </c:pt>
                <c:pt idx="20">
                  <c:v>143.87799999999987</c:v>
                </c:pt>
                <c:pt idx="21">
                  <c:v>144.78100000000035</c:v>
                </c:pt>
                <c:pt idx="22">
                  <c:v>145.68599999999944</c:v>
                </c:pt>
                <c:pt idx="23">
                  <c:v>146.59199999999976</c:v>
                </c:pt>
                <c:pt idx="24" formatCode="#,##0.00">
                  <c:v>147.49900000000031</c:v>
                </c:pt>
                <c:pt idx="25">
                  <c:v>148.41000000000014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35.563000000000059</c:v>
                </c:pt>
                <c:pt idx="1">
                  <c:v>28.094999999999903</c:v>
                </c:pt>
                <c:pt idx="2">
                  <c:v>27.852000000000004</c:v>
                </c:pt>
                <c:pt idx="3">
                  <c:v>30.784000000000013</c:v>
                </c:pt>
                <c:pt idx="4">
                  <c:v>34.483000000000068</c:v>
                </c:pt>
                <c:pt idx="5">
                  <c:v>31.123000000000008</c:v>
                </c:pt>
                <c:pt idx="6">
                  <c:v>29.749999999999964</c:v>
                </c:pt>
                <c:pt idx="7">
                  <c:v>35.845999999999918</c:v>
                </c:pt>
                <c:pt idx="8">
                  <c:v>40.087000000000053</c:v>
                </c:pt>
                <c:pt idx="9">
                  <c:v>41.157999999999916</c:v>
                </c:pt>
                <c:pt idx="10">
                  <c:v>39.209999999999937</c:v>
                </c:pt>
                <c:pt idx="11">
                  <c:v>38.692000000000064</c:v>
                </c:pt>
                <c:pt idx="12">
                  <c:v>36.785000000000039</c:v>
                </c:pt>
                <c:pt idx="13">
                  <c:v>36.331999999999908</c:v>
                </c:pt>
                <c:pt idx="14">
                  <c:v>36.776999999999994</c:v>
                </c:pt>
                <c:pt idx="15">
                  <c:v>37.003000000000014</c:v>
                </c:pt>
                <c:pt idx="16">
                  <c:v>37.271000000000029</c:v>
                </c:pt>
                <c:pt idx="17">
                  <c:v>37.527999999999984</c:v>
                </c:pt>
                <c:pt idx="18">
                  <c:v>37.734000000000066</c:v>
                </c:pt>
                <c:pt idx="19">
                  <c:v>37.917000000000023</c:v>
                </c:pt>
                <c:pt idx="20">
                  <c:v>38.123000000000054</c:v>
                </c:pt>
                <c:pt idx="21">
                  <c:v>38.348999999999954</c:v>
                </c:pt>
                <c:pt idx="22">
                  <c:v>38.587000000000018</c:v>
                </c:pt>
                <c:pt idx="23">
                  <c:v>38.825000000000003</c:v>
                </c:pt>
                <c:pt idx="24" formatCode="#,##0.00">
                  <c:v>39.058000000000042</c:v>
                </c:pt>
                <c:pt idx="25">
                  <c:v>39.286000000000044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37.20100000000005</c:v>
                </c:pt>
                <c:pt idx="1">
                  <c:v>36.41699999999998</c:v>
                </c:pt>
                <c:pt idx="2">
                  <c:v>33.977999999999938</c:v>
                </c:pt>
                <c:pt idx="3">
                  <c:v>31.031000000000034</c:v>
                </c:pt>
                <c:pt idx="4">
                  <c:v>44.027000000000058</c:v>
                </c:pt>
                <c:pt idx="5">
                  <c:v>38.966000000000037</c:v>
                </c:pt>
                <c:pt idx="6">
                  <c:v>34.197999999999901</c:v>
                </c:pt>
                <c:pt idx="7">
                  <c:v>36.550999999999938</c:v>
                </c:pt>
                <c:pt idx="8">
                  <c:v>41.487999999999936</c:v>
                </c:pt>
                <c:pt idx="9">
                  <c:v>40.097999999999978</c:v>
                </c:pt>
                <c:pt idx="10">
                  <c:v>37.337999999999944</c:v>
                </c:pt>
                <c:pt idx="11">
                  <c:v>36.717000000000006</c:v>
                </c:pt>
                <c:pt idx="12">
                  <c:v>36.287999999999954</c:v>
                </c:pt>
                <c:pt idx="13">
                  <c:v>36.323</c:v>
                </c:pt>
                <c:pt idx="14">
                  <c:v>36.395999999999987</c:v>
                </c:pt>
                <c:pt idx="15">
                  <c:v>36.355000000000025</c:v>
                </c:pt>
                <c:pt idx="16">
                  <c:v>36.292999999999893</c:v>
                </c:pt>
                <c:pt idx="17">
                  <c:v>36.237999999999907</c:v>
                </c:pt>
                <c:pt idx="18">
                  <c:v>36.195999999999998</c:v>
                </c:pt>
                <c:pt idx="19">
                  <c:v>36.172000000000075</c:v>
                </c:pt>
                <c:pt idx="20">
                  <c:v>36.174000000000028</c:v>
                </c:pt>
                <c:pt idx="21">
                  <c:v>36.190999999999931</c:v>
                </c:pt>
                <c:pt idx="22">
                  <c:v>36.219000000000037</c:v>
                </c:pt>
                <c:pt idx="23">
                  <c:v>36.256000000000043</c:v>
                </c:pt>
                <c:pt idx="24" formatCode="#,##0.00">
                  <c:v>36.302000000000035</c:v>
                </c:pt>
                <c:pt idx="25">
                  <c:v>36.358999999999952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65.81400000000005</c:v>
                </c:pt>
                <c:pt idx="1">
                  <c:v>58.240000000000094</c:v>
                </c:pt>
                <c:pt idx="2">
                  <c:v>54.031000000000049</c:v>
                </c:pt>
                <c:pt idx="3">
                  <c:v>56.264000000000102</c:v>
                </c:pt>
                <c:pt idx="4">
                  <c:v>54.546000000000021</c:v>
                </c:pt>
                <c:pt idx="5">
                  <c:v>55.045000000000009</c:v>
                </c:pt>
                <c:pt idx="6">
                  <c:v>54.509</c:v>
                </c:pt>
                <c:pt idx="7">
                  <c:v>55.363999999999862</c:v>
                </c:pt>
                <c:pt idx="8">
                  <c:v>55.508999999999958</c:v>
                </c:pt>
                <c:pt idx="9">
                  <c:v>55.883000000000102</c:v>
                </c:pt>
                <c:pt idx="10">
                  <c:v>58.11200000000008</c:v>
                </c:pt>
                <c:pt idx="11">
                  <c:v>57.741999999999948</c:v>
                </c:pt>
                <c:pt idx="12">
                  <c:v>57.578000000000074</c:v>
                </c:pt>
                <c:pt idx="13">
                  <c:v>57.59800000000017</c:v>
                </c:pt>
                <c:pt idx="14">
                  <c:v>57.579000000000072</c:v>
                </c:pt>
                <c:pt idx="15">
                  <c:v>57.755999999999901</c:v>
                </c:pt>
                <c:pt idx="16">
                  <c:v>57.886000000000074</c:v>
                </c:pt>
                <c:pt idx="17">
                  <c:v>58.013999999999967</c:v>
                </c:pt>
                <c:pt idx="18">
                  <c:v>58.138999999999918</c:v>
                </c:pt>
                <c:pt idx="19">
                  <c:v>58.262000000000079</c:v>
                </c:pt>
                <c:pt idx="20">
                  <c:v>58.382999999999953</c:v>
                </c:pt>
                <c:pt idx="21">
                  <c:v>58.502000000000066</c:v>
                </c:pt>
                <c:pt idx="22">
                  <c:v>58.617999999999945</c:v>
                </c:pt>
                <c:pt idx="23">
                  <c:v>58.732999999999983</c:v>
                </c:pt>
                <c:pt idx="24" formatCode="#,##0.00">
                  <c:v>58.846000000000025</c:v>
                </c:pt>
                <c:pt idx="25">
                  <c:v>58.956999999999937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114.31200000000005</c:v>
                </c:pt>
                <c:pt idx="1">
                  <c:v>111.02699999999994</c:v>
                </c:pt>
                <c:pt idx="2">
                  <c:v>108.79299999999988</c:v>
                </c:pt>
                <c:pt idx="3">
                  <c:v>113.56599999999995</c:v>
                </c:pt>
                <c:pt idx="4">
                  <c:v>122.22699999999971</c:v>
                </c:pt>
                <c:pt idx="5">
                  <c:v>116.15300000000011</c:v>
                </c:pt>
                <c:pt idx="6">
                  <c:v>119.53200000000014</c:v>
                </c:pt>
                <c:pt idx="7">
                  <c:v>122.45100000000014</c:v>
                </c:pt>
                <c:pt idx="8">
                  <c:v>122.44299999999987</c:v>
                </c:pt>
                <c:pt idx="9">
                  <c:v>125.82899999999995</c:v>
                </c:pt>
                <c:pt idx="10">
                  <c:v>127.91499999999978</c:v>
                </c:pt>
                <c:pt idx="11">
                  <c:v>129.50999999999993</c:v>
                </c:pt>
                <c:pt idx="12">
                  <c:v>131.10599999999988</c:v>
                </c:pt>
                <c:pt idx="13">
                  <c:v>132.0469999999998</c:v>
                </c:pt>
                <c:pt idx="14">
                  <c:v>132.95100000000011</c:v>
                </c:pt>
                <c:pt idx="15">
                  <c:v>133.71100000000024</c:v>
                </c:pt>
                <c:pt idx="16">
                  <c:v>134.26999999999995</c:v>
                </c:pt>
                <c:pt idx="17">
                  <c:v>134.85900000000012</c:v>
                </c:pt>
                <c:pt idx="18">
                  <c:v>135.4700000000002</c:v>
                </c:pt>
                <c:pt idx="19">
                  <c:v>136.11599999999996</c:v>
                </c:pt>
                <c:pt idx="20">
                  <c:v>136.86200000000019</c:v>
                </c:pt>
                <c:pt idx="21">
                  <c:v>137.6089999999997</c:v>
                </c:pt>
                <c:pt idx="22">
                  <c:v>138.36499999999992</c:v>
                </c:pt>
                <c:pt idx="23">
                  <c:v>139.13199999999998</c:v>
                </c:pt>
                <c:pt idx="24" formatCode="#,##0.00">
                  <c:v>139.90599999999995</c:v>
                </c:pt>
                <c:pt idx="25">
                  <c:v>140.68799999999996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170.38399999999982</c:v>
                </c:pt>
                <c:pt idx="1">
                  <c:v>170.80500000000004</c:v>
                </c:pt>
                <c:pt idx="2">
                  <c:v>166.52800000000033</c:v>
                </c:pt>
                <c:pt idx="3">
                  <c:v>164.02800000000028</c:v>
                </c:pt>
                <c:pt idx="4">
                  <c:v>174.85100000000031</c:v>
                </c:pt>
                <c:pt idx="5">
                  <c:v>176.77299999999971</c:v>
                </c:pt>
                <c:pt idx="6">
                  <c:v>176.55800000000005</c:v>
                </c:pt>
                <c:pt idx="7">
                  <c:v>179.92699999999991</c:v>
                </c:pt>
                <c:pt idx="8">
                  <c:v>181.26700000000022</c:v>
                </c:pt>
                <c:pt idx="9">
                  <c:v>186.17899999999995</c:v>
                </c:pt>
                <c:pt idx="10">
                  <c:v>191.56200000000015</c:v>
                </c:pt>
                <c:pt idx="11">
                  <c:v>195.7230000000003</c:v>
                </c:pt>
                <c:pt idx="12">
                  <c:v>198.42600000000016</c:v>
                </c:pt>
                <c:pt idx="13">
                  <c:v>200.74599999999992</c:v>
                </c:pt>
                <c:pt idx="14">
                  <c:v>203.64999999999984</c:v>
                </c:pt>
                <c:pt idx="15">
                  <c:v>205.68099999999995</c:v>
                </c:pt>
                <c:pt idx="16">
                  <c:v>207.37400000000034</c:v>
                </c:pt>
                <c:pt idx="17">
                  <c:v>208.99400000000065</c:v>
                </c:pt>
                <c:pt idx="18">
                  <c:v>210.58699999999988</c:v>
                </c:pt>
                <c:pt idx="19">
                  <c:v>212.17499999999984</c:v>
                </c:pt>
                <c:pt idx="20">
                  <c:v>213.75699999999995</c:v>
                </c:pt>
                <c:pt idx="21">
                  <c:v>215.33200000000014</c:v>
                </c:pt>
                <c:pt idx="22">
                  <c:v>216.90399999999971</c:v>
                </c:pt>
                <c:pt idx="23">
                  <c:v>218.48800000000017</c:v>
                </c:pt>
                <c:pt idx="24" formatCode="#,##0.00">
                  <c:v>220.08600000000013</c:v>
                </c:pt>
                <c:pt idx="25">
                  <c:v>221.69600000000054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21.887999999999984</c:v>
                </c:pt>
                <c:pt idx="1">
                  <c:v>18.307999999999964</c:v>
                </c:pt>
                <c:pt idx="2">
                  <c:v>20.73299999999999</c:v>
                </c:pt>
                <c:pt idx="3">
                  <c:v>24.864999999999988</c:v>
                </c:pt>
                <c:pt idx="4">
                  <c:v>21.204999999999995</c:v>
                </c:pt>
                <c:pt idx="5">
                  <c:v>21.981999999999992</c:v>
                </c:pt>
                <c:pt idx="6">
                  <c:v>24.22199999999998</c:v>
                </c:pt>
                <c:pt idx="7">
                  <c:v>21.982999999999997</c:v>
                </c:pt>
                <c:pt idx="8">
                  <c:v>24.530000000000026</c:v>
                </c:pt>
                <c:pt idx="9">
                  <c:v>29.107000000000038</c:v>
                </c:pt>
                <c:pt idx="10">
                  <c:v>25.949999999999996</c:v>
                </c:pt>
                <c:pt idx="11">
                  <c:v>25.427000000000007</c:v>
                </c:pt>
                <c:pt idx="12">
                  <c:v>25.072000000000013</c:v>
                </c:pt>
                <c:pt idx="13">
                  <c:v>25.083000000000016</c:v>
                </c:pt>
                <c:pt idx="14">
                  <c:v>25.27699999999998</c:v>
                </c:pt>
                <c:pt idx="15">
                  <c:v>25.343999999999973</c:v>
                </c:pt>
                <c:pt idx="16">
                  <c:v>25.37699999999997</c:v>
                </c:pt>
                <c:pt idx="17">
                  <c:v>25.378999999999976</c:v>
                </c:pt>
                <c:pt idx="18">
                  <c:v>25.353000000000055</c:v>
                </c:pt>
                <c:pt idx="19">
                  <c:v>25.316999999999993</c:v>
                </c:pt>
                <c:pt idx="20">
                  <c:v>25.289999999999971</c:v>
                </c:pt>
                <c:pt idx="21">
                  <c:v>25.257999999999964</c:v>
                </c:pt>
                <c:pt idx="22">
                  <c:v>25.221999999999984</c:v>
                </c:pt>
                <c:pt idx="23">
                  <c:v>25.181999999999974</c:v>
                </c:pt>
                <c:pt idx="24">
                  <c:v>25.142999999999983</c:v>
                </c:pt>
                <c:pt idx="25">
                  <c:v>25.10199999999999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108.59200000000027</c:v>
                </c:pt>
                <c:pt idx="1">
                  <c:v>115.62599999999992</c:v>
                </c:pt>
                <c:pt idx="2">
                  <c:v>104.26600000000018</c:v>
                </c:pt>
                <c:pt idx="3">
                  <c:v>108.2059999999999</c:v>
                </c:pt>
                <c:pt idx="4">
                  <c:v>110.87500000000004</c:v>
                </c:pt>
                <c:pt idx="5">
                  <c:v>110.604</c:v>
                </c:pt>
                <c:pt idx="6">
                  <c:v>110.62199999999987</c:v>
                </c:pt>
                <c:pt idx="7">
                  <c:v>112.60100000000006</c:v>
                </c:pt>
                <c:pt idx="8">
                  <c:v>113.13999999999989</c:v>
                </c:pt>
                <c:pt idx="9">
                  <c:v>110.07399999999981</c:v>
                </c:pt>
                <c:pt idx="10">
                  <c:v>104.52699999999992</c:v>
                </c:pt>
                <c:pt idx="11">
                  <c:v>104.56999999999998</c:v>
                </c:pt>
                <c:pt idx="12">
                  <c:v>103.6459999999999</c:v>
                </c:pt>
                <c:pt idx="13">
                  <c:v>102.64999999999998</c:v>
                </c:pt>
                <c:pt idx="14">
                  <c:v>101.87600000000016</c:v>
                </c:pt>
                <c:pt idx="15">
                  <c:v>100.89500000000007</c:v>
                </c:pt>
                <c:pt idx="16">
                  <c:v>100.08299999999991</c:v>
                </c:pt>
                <c:pt idx="17">
                  <c:v>99.247999999999962</c:v>
                </c:pt>
                <c:pt idx="18">
                  <c:v>98.439000000000107</c:v>
                </c:pt>
                <c:pt idx="19">
                  <c:v>97.654000000000167</c:v>
                </c:pt>
                <c:pt idx="20">
                  <c:v>96.944999999999823</c:v>
                </c:pt>
                <c:pt idx="21">
                  <c:v>96.228000000000037</c:v>
                </c:pt>
                <c:pt idx="22">
                  <c:v>95.531999999999925</c:v>
                </c:pt>
                <c:pt idx="23">
                  <c:v>94.861000000000175</c:v>
                </c:pt>
                <c:pt idx="24">
                  <c:v>94.210000000000207</c:v>
                </c:pt>
                <c:pt idx="25">
                  <c:v>93.591000000000093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85.337999999999894</c:v>
                </c:pt>
                <c:pt idx="1">
                  <c:v>77.166000000000039</c:v>
                </c:pt>
                <c:pt idx="2">
                  <c:v>85.541000000000039</c:v>
                </c:pt>
                <c:pt idx="3">
                  <c:v>78.919999999999931</c:v>
                </c:pt>
                <c:pt idx="4">
                  <c:v>81.319000000000102</c:v>
                </c:pt>
                <c:pt idx="5">
                  <c:v>77.455999999999975</c:v>
                </c:pt>
                <c:pt idx="6">
                  <c:v>79.104999999999876</c:v>
                </c:pt>
                <c:pt idx="7">
                  <c:v>84.357999999999805</c:v>
                </c:pt>
                <c:pt idx="8">
                  <c:v>90.631000000000071</c:v>
                </c:pt>
                <c:pt idx="9">
                  <c:v>89.675999999999974</c:v>
                </c:pt>
                <c:pt idx="10">
                  <c:v>87.523999999999987</c:v>
                </c:pt>
                <c:pt idx="11">
                  <c:v>85.961000000000098</c:v>
                </c:pt>
                <c:pt idx="12">
                  <c:v>85.991000000000014</c:v>
                </c:pt>
                <c:pt idx="13">
                  <c:v>86.198000000000164</c:v>
                </c:pt>
                <c:pt idx="14">
                  <c:v>86.4699999999998</c:v>
                </c:pt>
                <c:pt idx="15">
                  <c:v>86.675000000000054</c:v>
                </c:pt>
                <c:pt idx="16">
                  <c:v>86.801999999999808</c:v>
                </c:pt>
                <c:pt idx="17">
                  <c:v>86.757999999999967</c:v>
                </c:pt>
                <c:pt idx="18">
                  <c:v>86.792999999999779</c:v>
                </c:pt>
                <c:pt idx="19">
                  <c:v>86.784000000000205</c:v>
                </c:pt>
                <c:pt idx="20">
                  <c:v>86.856000000000009</c:v>
                </c:pt>
                <c:pt idx="21">
                  <c:v>86.939000000000192</c:v>
                </c:pt>
                <c:pt idx="22">
                  <c:v>87.033999999999978</c:v>
                </c:pt>
                <c:pt idx="23">
                  <c:v>87.136999999999915</c:v>
                </c:pt>
                <c:pt idx="24" formatCode="#,##0.00">
                  <c:v>87.243999999999716</c:v>
                </c:pt>
                <c:pt idx="25">
                  <c:v>87.352000000000359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345.43899999999974</c:v>
                </c:pt>
                <c:pt idx="1">
                  <c:v>337.62100000000061</c:v>
                </c:pt>
                <c:pt idx="2">
                  <c:v>349.08900000000006</c:v>
                </c:pt>
                <c:pt idx="3">
                  <c:v>351.81699999999995</c:v>
                </c:pt>
                <c:pt idx="4">
                  <c:v>359.43400000000054</c:v>
                </c:pt>
                <c:pt idx="5">
                  <c:v>368.42699999999991</c:v>
                </c:pt>
                <c:pt idx="6">
                  <c:v>386.67599999999942</c:v>
                </c:pt>
                <c:pt idx="7">
                  <c:v>398.73400000000021</c:v>
                </c:pt>
                <c:pt idx="8">
                  <c:v>419.25899999999905</c:v>
                </c:pt>
                <c:pt idx="9">
                  <c:v>426.57900000000092</c:v>
                </c:pt>
                <c:pt idx="10">
                  <c:v>413.06500000000023</c:v>
                </c:pt>
                <c:pt idx="11">
                  <c:v>414.10499999999985</c:v>
                </c:pt>
                <c:pt idx="12">
                  <c:v>417.51200000000017</c:v>
                </c:pt>
                <c:pt idx="13">
                  <c:v>421.02000000000072</c:v>
                </c:pt>
                <c:pt idx="14">
                  <c:v>424.96599999999955</c:v>
                </c:pt>
                <c:pt idx="15">
                  <c:v>428.10600000000022</c:v>
                </c:pt>
                <c:pt idx="16">
                  <c:v>430.62299999999959</c:v>
                </c:pt>
                <c:pt idx="17">
                  <c:v>432.92800000000017</c:v>
                </c:pt>
                <c:pt idx="18">
                  <c:v>435.10900000000032</c:v>
                </c:pt>
                <c:pt idx="19">
                  <c:v>437.22799999999972</c:v>
                </c:pt>
                <c:pt idx="20">
                  <c:v>439.41399999999987</c:v>
                </c:pt>
                <c:pt idx="21">
                  <c:v>441.57699999999875</c:v>
                </c:pt>
                <c:pt idx="22">
                  <c:v>443.69799999999964</c:v>
                </c:pt>
                <c:pt idx="23">
                  <c:v>445.88400000000036</c:v>
                </c:pt>
                <c:pt idx="24">
                  <c:v>447.99700000000018</c:v>
                </c:pt>
                <c:pt idx="25">
                  <c:v>450.07000000000016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395.00400000000002</c:v>
                </c:pt>
                <c:pt idx="1">
                  <c:v>392.73099999999943</c:v>
                </c:pt>
                <c:pt idx="2">
                  <c:v>400.26299999999935</c:v>
                </c:pt>
                <c:pt idx="3">
                  <c:v>414.41899999999998</c:v>
                </c:pt>
                <c:pt idx="4">
                  <c:v>447.62599999999998</c:v>
                </c:pt>
                <c:pt idx="5">
                  <c:v>446.34000000000003</c:v>
                </c:pt>
                <c:pt idx="6">
                  <c:v>463.08500000000038</c:v>
                </c:pt>
                <c:pt idx="7">
                  <c:v>476.06099999999969</c:v>
                </c:pt>
                <c:pt idx="8">
                  <c:v>482.40400000000005</c:v>
                </c:pt>
                <c:pt idx="9">
                  <c:v>499.62099999999992</c:v>
                </c:pt>
                <c:pt idx="10">
                  <c:v>478.9899999999999</c:v>
                </c:pt>
                <c:pt idx="11">
                  <c:v>484.47299999999967</c:v>
                </c:pt>
                <c:pt idx="12">
                  <c:v>485.3599999999995</c:v>
                </c:pt>
                <c:pt idx="13">
                  <c:v>487.73700000000008</c:v>
                </c:pt>
                <c:pt idx="14">
                  <c:v>491.25400000000002</c:v>
                </c:pt>
                <c:pt idx="15">
                  <c:v>493.92600000000027</c:v>
                </c:pt>
                <c:pt idx="16">
                  <c:v>496.6919999999995</c:v>
                </c:pt>
                <c:pt idx="17">
                  <c:v>499.45600000000059</c:v>
                </c:pt>
                <c:pt idx="18">
                  <c:v>502.20200000000023</c:v>
                </c:pt>
                <c:pt idx="19">
                  <c:v>504.98199999999974</c:v>
                </c:pt>
                <c:pt idx="20">
                  <c:v>507.8069999999999</c:v>
                </c:pt>
                <c:pt idx="21">
                  <c:v>510.56400000000014</c:v>
                </c:pt>
                <c:pt idx="22">
                  <c:v>513.34399999999948</c:v>
                </c:pt>
                <c:pt idx="23">
                  <c:v>516.11399999999981</c:v>
                </c:pt>
                <c:pt idx="24">
                  <c:v>518.86500000000046</c:v>
                </c:pt>
                <c:pt idx="25">
                  <c:v>521.60600000000034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350.50999999999988</c:v>
                </c:pt>
                <c:pt idx="1">
                  <c:v>340.07200000000012</c:v>
                </c:pt>
                <c:pt idx="2">
                  <c:v>329.35200000000026</c:v>
                </c:pt>
                <c:pt idx="3">
                  <c:v>333.85800000000029</c:v>
                </c:pt>
                <c:pt idx="4">
                  <c:v>351.62400000000002</c:v>
                </c:pt>
                <c:pt idx="5">
                  <c:v>347.97099999999983</c:v>
                </c:pt>
                <c:pt idx="6">
                  <c:v>350.59900000000016</c:v>
                </c:pt>
                <c:pt idx="7">
                  <c:v>357.7419999999999</c:v>
                </c:pt>
                <c:pt idx="8">
                  <c:v>359.21900000000005</c:v>
                </c:pt>
                <c:pt idx="9">
                  <c:v>367.89099999999996</c:v>
                </c:pt>
                <c:pt idx="10">
                  <c:v>377.58900000000006</c:v>
                </c:pt>
                <c:pt idx="11">
                  <c:v>382.97500000000019</c:v>
                </c:pt>
                <c:pt idx="12">
                  <c:v>387.11000000000013</c:v>
                </c:pt>
                <c:pt idx="13">
                  <c:v>390.39099999999991</c:v>
                </c:pt>
                <c:pt idx="14">
                  <c:v>394.18</c:v>
                </c:pt>
                <c:pt idx="15">
                  <c:v>397.14800000000014</c:v>
                </c:pt>
                <c:pt idx="16">
                  <c:v>399.53000000000037</c:v>
                </c:pt>
                <c:pt idx="17">
                  <c:v>401.86700000000076</c:v>
                </c:pt>
                <c:pt idx="18">
                  <c:v>404.19600000000003</c:v>
                </c:pt>
                <c:pt idx="19">
                  <c:v>406.55299999999988</c:v>
                </c:pt>
                <c:pt idx="20">
                  <c:v>409.00200000000007</c:v>
                </c:pt>
                <c:pt idx="21">
                  <c:v>411.44299999999987</c:v>
                </c:pt>
                <c:pt idx="22">
                  <c:v>413.8869999999996</c:v>
                </c:pt>
                <c:pt idx="23">
                  <c:v>416.35300000000012</c:v>
                </c:pt>
                <c:pt idx="24">
                  <c:v>418.83800000000008</c:v>
                </c:pt>
                <c:pt idx="25">
                  <c:v>421.34100000000046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25.347907166479693</c:v>
                </c:pt>
                <c:pt idx="1">
                  <c:v>25.381660275132852</c:v>
                </c:pt>
                <c:pt idx="2">
                  <c:v>26.349259753530514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32.513585570885375</c:v>
                </c:pt>
                <c:pt idx="1">
                  <c:v>32.197869787482894</c:v>
                </c:pt>
                <c:pt idx="2">
                  <c:v>32.619498180808492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26.838022115706817</c:v>
                </c:pt>
                <c:pt idx="1">
                  <c:v>27.76636899260242</c:v>
                </c:pt>
                <c:pt idx="2">
                  <c:v>28.145875519523312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5.6422733431431107</c:v>
                </c:pt>
                <c:pt idx="1">
                  <c:v>5.8833928793495751</c:v>
                </c:pt>
                <c:pt idx="2">
                  <c:v>5.4627025093461219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8.0569355614155249</c:v>
                </c:pt>
                <c:pt idx="1">
                  <c:v>7.0263402895179903</c:v>
                </c:pt>
                <c:pt idx="2">
                  <c:v>5.8528687443013476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1.6012762423694986</c:v>
                </c:pt>
                <c:pt idx="1">
                  <c:v>1.7443677759142802</c:v>
                </c:pt>
                <c:pt idx="2">
                  <c:v>1.5697952924902205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29.618000000000222</c:v>
                </c:pt>
                <c:pt idx="1">
                  <c:v>32.649999999999864</c:v>
                </c:pt>
                <c:pt idx="2">
                  <c:v>44.638000000000318</c:v>
                </c:pt>
                <c:pt idx="3">
                  <c:v>10.068000000000012</c:v>
                </c:pt>
                <c:pt idx="4">
                  <c:v>-6.0770000000000834</c:v>
                </c:pt>
                <c:pt idx="5">
                  <c:v>3.9680000000000035</c:v>
                </c:pt>
                <c:pt idx="7">
                  <c:v>114.86500000000046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43.752000000000407</c:v>
                </c:pt>
                <c:pt idx="1">
                  <c:v>42.61600000000044</c:v>
                </c:pt>
                <c:pt idx="2">
                  <c:v>37.004999999999939</c:v>
                </c:pt>
                <c:pt idx="3">
                  <c:v>-0.17199999999962756</c:v>
                </c:pt>
                <c:pt idx="4">
                  <c:v>-10.935999999999822</c:v>
                </c:pt>
                <c:pt idx="5">
                  <c:v>-0.84800000000000608</c:v>
                </c:pt>
                <c:pt idx="7">
                  <c:v>111.41700000000134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0.48264683667569308</c:v>
                </c:pt>
                <c:pt idx="2">
                  <c:v>-1.0149699830927172</c:v>
                </c:pt>
                <c:pt idx="3">
                  <c:v>5.031287447784627</c:v>
                </c:pt>
                <c:pt idx="4">
                  <c:v>0.15388195086465384</c:v>
                </c:pt>
                <c:pt idx="6">
                  <c:v>0.13117586411894866</c:v>
                </c:pt>
                <c:pt idx="7">
                  <c:v>-0.55240847853120778</c:v>
                </c:pt>
                <c:pt idx="8">
                  <c:v>-7.0927540122012189E-2</c:v>
                </c:pt>
                <c:pt idx="10">
                  <c:v>1.6403133183416019</c:v>
                </c:pt>
                <c:pt idx="11">
                  <c:v>-0.21521586699903006</c:v>
                </c:pt>
                <c:pt idx="12">
                  <c:v>0.25186739992211216</c:v>
                </c:pt>
                <c:pt idx="14">
                  <c:v>-1.6429907590878146</c:v>
                </c:pt>
                <c:pt idx="15">
                  <c:v>-0.7670313486237923</c:v>
                </c:pt>
                <c:pt idx="16">
                  <c:v>0.98191782004359851</c:v>
                </c:pt>
                <c:pt idx="17">
                  <c:v>0.63304768367515862</c:v>
                </c:pt>
                <c:pt idx="19">
                  <c:v>0.44528454870440548</c:v>
                </c:pt>
                <c:pt idx="20">
                  <c:v>-0.83937690339263016</c:v>
                </c:pt>
                <c:pt idx="21">
                  <c:v>-0.82427852964205295</c:v>
                </c:pt>
                <c:pt idx="22">
                  <c:v>0.57771560558330659</c:v>
                </c:pt>
                <c:pt idx="23">
                  <c:v>-0.4108659738209508</c:v>
                </c:pt>
                <c:pt idx="25">
                  <c:v>-2.9119970489385527</c:v>
                </c:pt>
                <c:pt idx="26">
                  <c:v>0.41885262308185567</c:v>
                </c:pt>
                <c:pt idx="27">
                  <c:v>-1.5359084830157688E-2</c:v>
                </c:pt>
                <c:pt idx="29">
                  <c:v>0.38025002178030398</c:v>
                </c:pt>
                <c:pt idx="30">
                  <c:v>-0.3035643785531783</c:v>
                </c:pt>
                <c:pt idx="31">
                  <c:v>-1.1523496343569972</c:v>
                </c:pt>
                <c:pt idx="32">
                  <c:v>4.4553971167952788</c:v>
                </c:pt>
                <c:pt idx="33">
                  <c:v>8.244434154343061E-2</c:v>
                </c:pt>
                <c:pt idx="34">
                  <c:v>1.0086982325974381</c:v>
                </c:pt>
                <c:pt idx="36">
                  <c:v>0.97588272930813069</c:v>
                </c:pt>
                <c:pt idx="37">
                  <c:v>0.72276180416217528</c:v>
                </c:pt>
                <c:pt idx="38">
                  <c:v>0.4936159876996804</c:v>
                </c:pt>
                <c:pt idx="39">
                  <c:v>2.2128811799423165</c:v>
                </c:pt>
                <c:pt idx="40">
                  <c:v>1.1773216677537501</c:v>
                </c:pt>
                <c:pt idx="42">
                  <c:v>1.0393924908929542</c:v>
                </c:pt>
                <c:pt idx="43">
                  <c:v>-0.13032389991903814</c:v>
                </c:pt>
                <c:pt idx="44">
                  <c:v>0.27349780915526534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1.6201128167602441</c:v>
                </c:pt>
                <c:pt idx="2">
                  <c:v>-0.87441773661571798</c:v>
                </c:pt>
                <c:pt idx="3">
                  <c:v>-4.0872144234256442</c:v>
                </c:pt>
                <c:pt idx="4">
                  <c:v>-1.344526315904726</c:v>
                </c:pt>
                <c:pt idx="6">
                  <c:v>1.9212577767762973</c:v>
                </c:pt>
                <c:pt idx="7">
                  <c:v>-3.4286320756388156</c:v>
                </c:pt>
                <c:pt idx="8">
                  <c:v>9.5455950475176188E-2</c:v>
                </c:pt>
                <c:pt idx="10">
                  <c:v>3.0775503834422846</c:v>
                </c:pt>
                <c:pt idx="11">
                  <c:v>0.31254475010842331</c:v>
                </c:pt>
                <c:pt idx="12">
                  <c:v>0.90419157263237349</c:v>
                </c:pt>
                <c:pt idx="14">
                  <c:v>2.2474807947526987</c:v>
                </c:pt>
                <c:pt idx="15">
                  <c:v>-0.84401313943595069</c:v>
                </c:pt>
                <c:pt idx="16">
                  <c:v>0.81026765258587208</c:v>
                </c:pt>
                <c:pt idx="17">
                  <c:v>0.47176391983152488</c:v>
                </c:pt>
                <c:pt idx="19">
                  <c:v>-2.2996645230102142</c:v>
                </c:pt>
                <c:pt idx="20">
                  <c:v>-1.7637095172361117</c:v>
                </c:pt>
                <c:pt idx="21">
                  <c:v>-1.5438831939528996</c:v>
                </c:pt>
                <c:pt idx="22">
                  <c:v>0.64093523805583974</c:v>
                </c:pt>
                <c:pt idx="23">
                  <c:v>-1.5717201082376397</c:v>
                </c:pt>
                <c:pt idx="25">
                  <c:v>-1.170910320085905</c:v>
                </c:pt>
                <c:pt idx="26">
                  <c:v>1.7966155083771529</c:v>
                </c:pt>
                <c:pt idx="27">
                  <c:v>1.2898564402181067</c:v>
                </c:pt>
                <c:pt idx="29">
                  <c:v>2.9295455992097263</c:v>
                </c:pt>
                <c:pt idx="30">
                  <c:v>3.4289883494959872</c:v>
                </c:pt>
                <c:pt idx="31">
                  <c:v>2.2601367360407076</c:v>
                </c:pt>
                <c:pt idx="32">
                  <c:v>3.5951797814630648</c:v>
                </c:pt>
                <c:pt idx="33">
                  <c:v>5.5472156787094606</c:v>
                </c:pt>
                <c:pt idx="34">
                  <c:v>3.4778146644093733</c:v>
                </c:pt>
                <c:pt idx="36">
                  <c:v>5.8904086316995619</c:v>
                </c:pt>
                <c:pt idx="37">
                  <c:v>3.712244651878116</c:v>
                </c:pt>
                <c:pt idx="38">
                  <c:v>3.457605259694807</c:v>
                </c:pt>
                <c:pt idx="39">
                  <c:v>3.8050655789323873</c:v>
                </c:pt>
                <c:pt idx="40">
                  <c:v>4.2750048113568306</c:v>
                </c:pt>
                <c:pt idx="42">
                  <c:v>2.5197685404261483</c:v>
                </c:pt>
                <c:pt idx="43">
                  <c:v>4.5307207971941876</c:v>
                </c:pt>
                <c:pt idx="44">
                  <c:v>3.8471221940014289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18.705587301790914</c:v>
                </c:pt>
                <c:pt idx="1">
                  <c:v>5.3498623367995748</c:v>
                </c:pt>
                <c:pt idx="2">
                  <c:v>14.562904220374165</c:v>
                </c:pt>
                <c:pt idx="3">
                  <c:v>9.9002258052464356</c:v>
                </c:pt>
                <c:pt idx="4">
                  <c:v>13.540157821780582</c:v>
                </c:pt>
                <c:pt idx="5">
                  <c:v>22.617871042332098</c:v>
                </c:pt>
                <c:pt idx="6">
                  <c:v>7.59268607293534</c:v>
                </c:pt>
                <c:pt idx="7">
                  <c:v>4.7484429597724613</c:v>
                </c:pt>
                <c:pt idx="8">
                  <c:v>1.5062175663904878</c:v>
                </c:pt>
                <c:pt idx="9">
                  <c:v>3.087585898801894</c:v>
                </c:pt>
                <c:pt idx="10">
                  <c:v>11.363794316154838</c:v>
                </c:pt>
                <c:pt idx="11">
                  <c:v>13.86333800383926</c:v>
                </c:pt>
                <c:pt idx="12">
                  <c:v>-1.8592512603621927</c:v>
                </c:pt>
                <c:pt idx="13">
                  <c:v>0.36288824825962074</c:v>
                </c:pt>
                <c:pt idx="14">
                  <c:v>-3.7292021693230524</c:v>
                </c:pt>
                <c:pt idx="15">
                  <c:v>-3.4978698465005706</c:v>
                </c:pt>
                <c:pt idx="16">
                  <c:v>-2.9707688183206784</c:v>
                </c:pt>
                <c:pt idx="17">
                  <c:v>4.4301123880890003</c:v>
                </c:pt>
                <c:pt idx="18">
                  <c:v>-1.2655047336013503</c:v>
                </c:pt>
                <c:pt idx="19">
                  <c:v>0.15495416003468199</c:v>
                </c:pt>
                <c:pt idx="20">
                  <c:v>1.7500045987227679</c:v>
                </c:pt>
                <c:pt idx="21">
                  <c:v>4.6932726728555352</c:v>
                </c:pt>
                <c:pt idx="22">
                  <c:v>-5.5338024192562898</c:v>
                </c:pt>
                <c:pt idx="23">
                  <c:v>5.9858548218980729</c:v>
                </c:pt>
                <c:pt idx="24">
                  <c:v>-4.6702911749138281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-1.8233550180683551</c:v>
                </c:pt>
                <c:pt idx="1">
                  <c:v>7.6719385464916243</c:v>
                </c:pt>
                <c:pt idx="2">
                  <c:v>33.227284800073036</c:v>
                </c:pt>
                <c:pt idx="3">
                  <c:v>4.8554930900857372</c:v>
                </c:pt>
                <c:pt idx="4">
                  <c:v>9.2708686754802869</c:v>
                </c:pt>
                <c:pt idx="5">
                  <c:v>14.252112598224272</c:v>
                </c:pt>
                <c:pt idx="6">
                  <c:v>0.39919571576222523</c:v>
                </c:pt>
                <c:pt idx="7">
                  <c:v>27.071101586321781</c:v>
                </c:pt>
                <c:pt idx="8">
                  <c:v>-2.2733670149475333</c:v>
                </c:pt>
                <c:pt idx="9">
                  <c:v>-0.88726484718037923</c:v>
                </c:pt>
                <c:pt idx="10">
                  <c:v>4.9518564240545828</c:v>
                </c:pt>
                <c:pt idx="11">
                  <c:v>10.53016267801118</c:v>
                </c:pt>
                <c:pt idx="12">
                  <c:v>-10.97523850978866</c:v>
                </c:pt>
                <c:pt idx="13">
                  <c:v>1.0417109862041318</c:v>
                </c:pt>
                <c:pt idx="14">
                  <c:v>-5.3818915338536684</c:v>
                </c:pt>
                <c:pt idx="15">
                  <c:v>-4.4647372439048567</c:v>
                </c:pt>
                <c:pt idx="16">
                  <c:v>1.6595993602001045</c:v>
                </c:pt>
                <c:pt idx="17">
                  <c:v>17.683201784399401</c:v>
                </c:pt>
                <c:pt idx="18">
                  <c:v>-3.1886491698778912</c:v>
                </c:pt>
                <c:pt idx="19">
                  <c:v>-0.32415746442120441</c:v>
                </c:pt>
                <c:pt idx="20">
                  <c:v>-3.5946210025792311</c:v>
                </c:pt>
                <c:pt idx="21">
                  <c:v>9.2245764701361708</c:v>
                </c:pt>
                <c:pt idx="22">
                  <c:v>-2.315182842546065</c:v>
                </c:pt>
                <c:pt idx="23">
                  <c:v>1.3096189873241855</c:v>
                </c:pt>
                <c:pt idx="24">
                  <c:v>21.905065700162822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24.055449638590474</c:v>
                </c:pt>
                <c:pt idx="1">
                  <c:v>60.621158889733238</c:v>
                </c:pt>
                <c:pt idx="2">
                  <c:v>28.298726814055016</c:v>
                </c:pt>
                <c:pt idx="3">
                  <c:v>12.004086743477075</c:v>
                </c:pt>
                <c:pt idx="4">
                  <c:v>-9.8349525858847073</c:v>
                </c:pt>
                <c:pt idx="5">
                  <c:v>3.3195618145223591</c:v>
                </c:pt>
                <c:pt idx="6">
                  <c:v>6.4432772715783244</c:v>
                </c:pt>
                <c:pt idx="7">
                  <c:v>0.45205240264178315</c:v>
                </c:pt>
                <c:pt idx="8">
                  <c:v>-10.494360988713595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5.8485835284232905</c:v>
                </c:pt>
                <c:pt idx="1">
                  <c:v>61.605759163863411</c:v>
                </c:pt>
                <c:pt idx="2">
                  <c:v>29.26152186401066</c:v>
                </c:pt>
                <c:pt idx="3">
                  <c:v>-0.44507583177747279</c:v>
                </c:pt>
                <c:pt idx="4">
                  <c:v>-7.1453184313542835</c:v>
                </c:pt>
                <c:pt idx="5">
                  <c:v>14.17039515010029</c:v>
                </c:pt>
                <c:pt idx="6">
                  <c:v>5.6299554675569254</c:v>
                </c:pt>
                <c:pt idx="7">
                  <c:v>-1.0055638552218795</c:v>
                </c:pt>
                <c:pt idx="8">
                  <c:v>3.4967429444000686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63.355452161195799</c:v>
                </c:pt>
                <c:pt idx="1">
                  <c:v>69.062620168789365</c:v>
                </c:pt>
                <c:pt idx="2">
                  <c:v>69.3530900084275</c:v>
                </c:pt>
                <c:pt idx="3">
                  <c:v>72.496109896390465</c:v>
                </c:pt>
                <c:pt idx="4">
                  <c:v>69.789216137223335</c:v>
                </c:pt>
                <c:pt idx="5">
                  <c:v>75.421263101201461</c:v>
                </c:pt>
                <c:pt idx="6">
                  <c:v>80.097035871066993</c:v>
                </c:pt>
                <c:pt idx="7">
                  <c:v>84.277898894704578</c:v>
                </c:pt>
                <c:pt idx="8">
                  <c:v>88.195508990760786</c:v>
                </c:pt>
                <c:pt idx="9">
                  <c:v>92.526541798683326</c:v>
                </c:pt>
                <c:pt idx="10">
                  <c:v>94.126850402992375</c:v>
                </c:pt>
                <c:pt idx="11">
                  <c:v>81.914405055092189</c:v>
                </c:pt>
                <c:pt idx="12">
                  <c:v>82.473350970181997</c:v>
                </c:pt>
                <c:pt idx="13">
                  <c:v>83.166378200523965</c:v>
                </c:pt>
                <c:pt idx="14">
                  <c:v>84.019403881610671</c:v>
                </c:pt>
                <c:pt idx="15">
                  <c:v>84.756741491215394</c:v>
                </c:pt>
                <c:pt idx="16">
                  <c:v>85.46825032918079</c:v>
                </c:pt>
                <c:pt idx="17">
                  <c:v>86.163383989317865</c:v>
                </c:pt>
                <c:pt idx="18">
                  <c:v>86.882122289266533</c:v>
                </c:pt>
                <c:pt idx="19">
                  <c:v>87.615912124368393</c:v>
                </c:pt>
                <c:pt idx="20">
                  <c:v>88.372276358510803</c:v>
                </c:pt>
                <c:pt idx="21">
                  <c:v>89.11697345220928</c:v>
                </c:pt>
                <c:pt idx="22">
                  <c:v>89.876754616138484</c:v>
                </c:pt>
                <c:pt idx="23">
                  <c:v>90.694222581460465</c:v>
                </c:pt>
                <c:pt idx="24">
                  <c:v>91.489799747731396</c:v>
                </c:pt>
                <c:pt idx="25">
                  <c:v>92.30349538492402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32.86536358877828</c:v>
                </c:pt>
                <c:pt idx="1">
                  <c:v>35.720033347005341</c:v>
                </c:pt>
                <c:pt idx="2">
                  <c:v>37.597163775140579</c:v>
                </c:pt>
                <c:pt idx="3">
                  <c:v>37.960852715977495</c:v>
                </c:pt>
                <c:pt idx="4">
                  <c:v>40.146351524878241</c:v>
                </c:pt>
                <c:pt idx="5">
                  <c:v>40.376419381355561</c:v>
                </c:pt>
                <c:pt idx="6">
                  <c:v>38.121562343810808</c:v>
                </c:pt>
                <c:pt idx="7">
                  <c:v>41.226004867471161</c:v>
                </c:pt>
                <c:pt idx="8">
                  <c:v>41.946643052064239</c:v>
                </c:pt>
                <c:pt idx="9">
                  <c:v>43.733176374118365</c:v>
                </c:pt>
                <c:pt idx="10">
                  <c:v>45.726281718155136</c:v>
                </c:pt>
                <c:pt idx="11">
                  <c:v>44.461596409968003</c:v>
                </c:pt>
                <c:pt idx="12">
                  <c:v>44.893066187788584</c:v>
                </c:pt>
                <c:pt idx="13">
                  <c:v>45.506339562147815</c:v>
                </c:pt>
                <c:pt idx="14">
                  <c:v>46.20532128248631</c:v>
                </c:pt>
                <c:pt idx="15">
                  <c:v>46.804021639469504</c:v>
                </c:pt>
                <c:pt idx="16">
                  <c:v>47.383544298911538</c:v>
                </c:pt>
                <c:pt idx="17">
                  <c:v>47.981252558638758</c:v>
                </c:pt>
                <c:pt idx="18">
                  <c:v>48.598902344957835</c:v>
                </c:pt>
                <c:pt idx="19">
                  <c:v>49.221512714389767</c:v>
                </c:pt>
                <c:pt idx="20">
                  <c:v>49.877405678768994</c:v>
                </c:pt>
                <c:pt idx="21">
                  <c:v>50.527620769796926</c:v>
                </c:pt>
                <c:pt idx="22">
                  <c:v>51.181470578550105</c:v>
                </c:pt>
                <c:pt idx="23">
                  <c:v>51.87436801036084</c:v>
                </c:pt>
                <c:pt idx="24">
                  <c:v>52.637059688612048</c:v>
                </c:pt>
                <c:pt idx="25">
                  <c:v>53.39822026464676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63.576521360425787</c:v>
                </c:pt>
                <c:pt idx="1">
                  <c:v>62.305023990966163</c:v>
                </c:pt>
                <c:pt idx="2">
                  <c:v>61.60598579945124</c:v>
                </c:pt>
                <c:pt idx="3">
                  <c:v>63.659506545866762</c:v>
                </c:pt>
                <c:pt idx="4">
                  <c:v>67.877453887738866</c:v>
                </c:pt>
                <c:pt idx="5">
                  <c:v>70.937071660150181</c:v>
                </c:pt>
                <c:pt idx="6">
                  <c:v>72.674811692774</c:v>
                </c:pt>
                <c:pt idx="7">
                  <c:v>74.188696849773436</c:v>
                </c:pt>
                <c:pt idx="8">
                  <c:v>80.886527182342178</c:v>
                </c:pt>
                <c:pt idx="9">
                  <c:v>83.689870995078536</c:v>
                </c:pt>
                <c:pt idx="10">
                  <c:v>85.499975880524346</c:v>
                </c:pt>
                <c:pt idx="11">
                  <c:v>98.828410459091643</c:v>
                </c:pt>
                <c:pt idx="12">
                  <c:v>100.07584039913758</c:v>
                </c:pt>
                <c:pt idx="13">
                  <c:v>101.46351132879364</c:v>
                </c:pt>
                <c:pt idx="14">
                  <c:v>103.01110924321334</c:v>
                </c:pt>
                <c:pt idx="15">
                  <c:v>104.41152316249016</c:v>
                </c:pt>
                <c:pt idx="16">
                  <c:v>105.74369952404777</c:v>
                </c:pt>
                <c:pt idx="17">
                  <c:v>107.12061152919372</c:v>
                </c:pt>
                <c:pt idx="18">
                  <c:v>108.53508451706884</c:v>
                </c:pt>
                <c:pt idx="19">
                  <c:v>109.9775171714325</c:v>
                </c:pt>
                <c:pt idx="20">
                  <c:v>111.41836291691067</c:v>
                </c:pt>
                <c:pt idx="21">
                  <c:v>112.85027081700937</c:v>
                </c:pt>
                <c:pt idx="22">
                  <c:v>114.27896226054015</c:v>
                </c:pt>
                <c:pt idx="23">
                  <c:v>115.74398884506962</c:v>
                </c:pt>
                <c:pt idx="24">
                  <c:v>117.19630696038016</c:v>
                </c:pt>
                <c:pt idx="25">
                  <c:v>118.72726068059738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49.041121135604207</c:v>
                </c:pt>
                <c:pt idx="1">
                  <c:v>50.455281324543513</c:v>
                </c:pt>
                <c:pt idx="2">
                  <c:v>50.270646822247784</c:v>
                </c:pt>
                <c:pt idx="3">
                  <c:v>49.666476800212919</c:v>
                </c:pt>
                <c:pt idx="4">
                  <c:v>52.877312044620766</c:v>
                </c:pt>
                <c:pt idx="5">
                  <c:v>53.4408267003136</c:v>
                </c:pt>
                <c:pt idx="6">
                  <c:v>55.184772281592593</c:v>
                </c:pt>
                <c:pt idx="7">
                  <c:v>57.506293184582411</c:v>
                </c:pt>
                <c:pt idx="8">
                  <c:v>59.28295156822977</c:v>
                </c:pt>
                <c:pt idx="9">
                  <c:v>61.817833682458286</c:v>
                </c:pt>
                <c:pt idx="10">
                  <c:v>63.341052505560036</c:v>
                </c:pt>
                <c:pt idx="11">
                  <c:v>60.275370170803988</c:v>
                </c:pt>
                <c:pt idx="12">
                  <c:v>60.777193061789056</c:v>
                </c:pt>
                <c:pt idx="13">
                  <c:v>61.355480995042697</c:v>
                </c:pt>
                <c:pt idx="14">
                  <c:v>62.039175530227958</c:v>
                </c:pt>
                <c:pt idx="15">
                  <c:v>62.562032167417861</c:v>
                </c:pt>
                <c:pt idx="16">
                  <c:v>63.072231950843104</c:v>
                </c:pt>
                <c:pt idx="17">
                  <c:v>63.600378234839098</c:v>
                </c:pt>
                <c:pt idx="18">
                  <c:v>64.19136409844387</c:v>
                </c:pt>
                <c:pt idx="19">
                  <c:v>64.737081576593695</c:v>
                </c:pt>
                <c:pt idx="20">
                  <c:v>65.306033582099033</c:v>
                </c:pt>
                <c:pt idx="21">
                  <c:v>65.863529740364072</c:v>
                </c:pt>
                <c:pt idx="22">
                  <c:v>66.420962147715869</c:v>
                </c:pt>
                <c:pt idx="23">
                  <c:v>66.986414592372014</c:v>
                </c:pt>
                <c:pt idx="24">
                  <c:v>67.552265182526554</c:v>
                </c:pt>
                <c:pt idx="25">
                  <c:v>68.196545595645773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68.234804578835664</c:v>
                </c:pt>
                <c:pt idx="1">
                  <c:v>66.817629510094775</c:v>
                </c:pt>
                <c:pt idx="2">
                  <c:v>65.063935659324443</c:v>
                </c:pt>
                <c:pt idx="3">
                  <c:v>66.284315095325795</c:v>
                </c:pt>
                <c:pt idx="4">
                  <c:v>71.031429277204452</c:v>
                </c:pt>
                <c:pt idx="5">
                  <c:v>67.729867418666927</c:v>
                </c:pt>
                <c:pt idx="6">
                  <c:v>71.588783301354866</c:v>
                </c:pt>
                <c:pt idx="7">
                  <c:v>71.83411931090599</c:v>
                </c:pt>
                <c:pt idx="8">
                  <c:v>73.443375735518984</c:v>
                </c:pt>
                <c:pt idx="9">
                  <c:v>76.974933456646937</c:v>
                </c:pt>
                <c:pt idx="10">
                  <c:v>81.270025240447509</c:v>
                </c:pt>
                <c:pt idx="11">
                  <c:v>78.352263128362665</c:v>
                </c:pt>
                <c:pt idx="12">
                  <c:v>79.665308945450278</c:v>
                </c:pt>
                <c:pt idx="13">
                  <c:v>80.730297709725434</c:v>
                </c:pt>
                <c:pt idx="14">
                  <c:v>81.798865286607437</c:v>
                </c:pt>
                <c:pt idx="15">
                  <c:v>82.636977416650623</c:v>
                </c:pt>
                <c:pt idx="16">
                  <c:v>83.425022993065681</c:v>
                </c:pt>
                <c:pt idx="17">
                  <c:v>84.217378523533185</c:v>
                </c:pt>
                <c:pt idx="18">
                  <c:v>85.021238657166052</c:v>
                </c:pt>
                <c:pt idx="19">
                  <c:v>85.790303683980852</c:v>
                </c:pt>
                <c:pt idx="20">
                  <c:v>86.584927600972023</c:v>
                </c:pt>
                <c:pt idx="21">
                  <c:v>87.375027310568001</c:v>
                </c:pt>
                <c:pt idx="22">
                  <c:v>88.167758370602371</c:v>
                </c:pt>
                <c:pt idx="23">
                  <c:v>88.962947202734654</c:v>
                </c:pt>
                <c:pt idx="24">
                  <c:v>89.727396868108144</c:v>
                </c:pt>
                <c:pt idx="25">
                  <c:v>90.540893915927796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70.021907736750563</c:v>
                </c:pt>
                <c:pt idx="1">
                  <c:v>64.790848662758862</c:v>
                </c:pt>
                <c:pt idx="2">
                  <c:v>63.528826148529191</c:v>
                </c:pt>
                <c:pt idx="3">
                  <c:v>68.438837940201921</c:v>
                </c:pt>
                <c:pt idx="4">
                  <c:v>69.700176925796583</c:v>
                </c:pt>
                <c:pt idx="5">
                  <c:v>68.26551941407449</c:v>
                </c:pt>
                <c:pt idx="6">
                  <c:v>73.798632465888275</c:v>
                </c:pt>
                <c:pt idx="7">
                  <c:v>75.176889741200597</c:v>
                </c:pt>
                <c:pt idx="8">
                  <c:v>79.001665492925028</c:v>
                </c:pt>
                <c:pt idx="9">
                  <c:v>83.053113967102618</c:v>
                </c:pt>
                <c:pt idx="10">
                  <c:v>90.883390456406588</c:v>
                </c:pt>
                <c:pt idx="11">
                  <c:v>90.866807196607098</c:v>
                </c:pt>
                <c:pt idx="12">
                  <c:v>91.619815588888898</c:v>
                </c:pt>
                <c:pt idx="13">
                  <c:v>92.63043309664917</c:v>
                </c:pt>
                <c:pt idx="14">
                  <c:v>93.802956809169729</c:v>
                </c:pt>
                <c:pt idx="15">
                  <c:v>94.811833892422044</c:v>
                </c:pt>
                <c:pt idx="16">
                  <c:v>95.802668601200054</c:v>
                </c:pt>
                <c:pt idx="17">
                  <c:v>96.807646294673177</c:v>
                </c:pt>
                <c:pt idx="18">
                  <c:v>97.829262904626006</c:v>
                </c:pt>
                <c:pt idx="19">
                  <c:v>98.871588839488012</c:v>
                </c:pt>
                <c:pt idx="20">
                  <c:v>99.915485534733875</c:v>
                </c:pt>
                <c:pt idx="21">
                  <c:v>100.95360318461549</c:v>
                </c:pt>
                <c:pt idx="22">
                  <c:v>101.98664428782786</c:v>
                </c:pt>
                <c:pt idx="23">
                  <c:v>103.04382193611001</c:v>
                </c:pt>
                <c:pt idx="24">
                  <c:v>104.07917921706331</c:v>
                </c:pt>
                <c:pt idx="25">
                  <c:v>105.13550305463086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24.418258725064572</c:v>
                </c:pt>
                <c:pt idx="1">
                  <c:v>24.385888895698791</c:v>
                </c:pt>
                <c:pt idx="2">
                  <c:v>24.639065037959568</c:v>
                </c:pt>
                <c:pt idx="3">
                  <c:v>25.906917502440564</c:v>
                </c:pt>
                <c:pt idx="4">
                  <c:v>24.426938070871444</c:v>
                </c:pt>
                <c:pt idx="5">
                  <c:v>24.501449293016595</c:v>
                </c:pt>
                <c:pt idx="6">
                  <c:v>25.684463354580572</c:v>
                </c:pt>
                <c:pt idx="7">
                  <c:v>29.51588893223224</c:v>
                </c:pt>
                <c:pt idx="8">
                  <c:v>30.672905985637534</c:v>
                </c:pt>
                <c:pt idx="9">
                  <c:v>30.131044344776104</c:v>
                </c:pt>
                <c:pt idx="10">
                  <c:v>32.094135365951935</c:v>
                </c:pt>
                <c:pt idx="11">
                  <c:v>29.028903084579696</c:v>
                </c:pt>
                <c:pt idx="12">
                  <c:v>29.263990264824422</c:v>
                </c:pt>
                <c:pt idx="13">
                  <c:v>29.520632110668906</c:v>
                </c:pt>
                <c:pt idx="14">
                  <c:v>29.804515377569686</c:v>
                </c:pt>
                <c:pt idx="15">
                  <c:v>30.055397765955036</c:v>
                </c:pt>
                <c:pt idx="16">
                  <c:v>30.2849349051282</c:v>
                </c:pt>
                <c:pt idx="17">
                  <c:v>30.492229321970179</c:v>
                </c:pt>
                <c:pt idx="18">
                  <c:v>30.71086279518882</c:v>
                </c:pt>
                <c:pt idx="19">
                  <c:v>30.971482667711687</c:v>
                </c:pt>
                <c:pt idx="20">
                  <c:v>31.234414430699527</c:v>
                </c:pt>
                <c:pt idx="21">
                  <c:v>31.488111769427256</c:v>
                </c:pt>
                <c:pt idx="22">
                  <c:v>31.727326752431097</c:v>
                </c:pt>
                <c:pt idx="23">
                  <c:v>31.978807129261121</c:v>
                </c:pt>
                <c:pt idx="24">
                  <c:v>32.232705439761034</c:v>
                </c:pt>
                <c:pt idx="25">
                  <c:v>32.49333108171416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19.074672862682313</c:v>
                </c:pt>
                <c:pt idx="1">
                  <c:v>24.002599950085468</c:v>
                </c:pt>
                <c:pt idx="2">
                  <c:v>23.398521588396854</c:v>
                </c:pt>
                <c:pt idx="3">
                  <c:v>22.761558177999348</c:v>
                </c:pt>
                <c:pt idx="4">
                  <c:v>24.047038508267065</c:v>
                </c:pt>
                <c:pt idx="5">
                  <c:v>24.583281579572748</c:v>
                </c:pt>
                <c:pt idx="6">
                  <c:v>25.252841966334042</c:v>
                </c:pt>
                <c:pt idx="7">
                  <c:v>25.261543083392773</c:v>
                </c:pt>
                <c:pt idx="8">
                  <c:v>28.028842397037099</c:v>
                </c:pt>
                <c:pt idx="9">
                  <c:v>28.084633772336662</c:v>
                </c:pt>
                <c:pt idx="10">
                  <c:v>29.33172453934521</c:v>
                </c:pt>
                <c:pt idx="11">
                  <c:v>43.148903576959327</c:v>
                </c:pt>
                <c:pt idx="12">
                  <c:v>44.050824982331157</c:v>
                </c:pt>
                <c:pt idx="13">
                  <c:v>44.993664847660384</c:v>
                </c:pt>
                <c:pt idx="14">
                  <c:v>46.018277360318343</c:v>
                </c:pt>
                <c:pt idx="15">
                  <c:v>46.942479522403481</c:v>
                </c:pt>
                <c:pt idx="16">
                  <c:v>47.854021932908616</c:v>
                </c:pt>
                <c:pt idx="17">
                  <c:v>48.782570211203854</c:v>
                </c:pt>
                <c:pt idx="18">
                  <c:v>49.685607025609066</c:v>
                </c:pt>
                <c:pt idx="19">
                  <c:v>50.629920860648113</c:v>
                </c:pt>
                <c:pt idx="20">
                  <c:v>51.587423228913373</c:v>
                </c:pt>
                <c:pt idx="21">
                  <c:v>52.608150875448963</c:v>
                </c:pt>
                <c:pt idx="22">
                  <c:v>53.597722223756868</c:v>
                </c:pt>
                <c:pt idx="23">
                  <c:v>54.545443639415396</c:v>
                </c:pt>
                <c:pt idx="24">
                  <c:v>55.488726436806132</c:v>
                </c:pt>
                <c:pt idx="25">
                  <c:v>56.402826125666991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13.11704347917707</c:v>
                </c:pt>
                <c:pt idx="1">
                  <c:v>14.468769241605875</c:v>
                </c:pt>
                <c:pt idx="2">
                  <c:v>13.737910046203204</c:v>
                </c:pt>
                <c:pt idx="3">
                  <c:v>12.850956654401312</c:v>
                </c:pt>
                <c:pt idx="4">
                  <c:v>12.772740987141832</c:v>
                </c:pt>
                <c:pt idx="5">
                  <c:v>12.739528070086291</c:v>
                </c:pt>
                <c:pt idx="6">
                  <c:v>14.0045232453437</c:v>
                </c:pt>
                <c:pt idx="7">
                  <c:v>13.84664541332242</c:v>
                </c:pt>
                <c:pt idx="8">
                  <c:v>13.864885663299138</c:v>
                </c:pt>
                <c:pt idx="9">
                  <c:v>13.922837175696388</c:v>
                </c:pt>
                <c:pt idx="10">
                  <c:v>14.245745636476778</c:v>
                </c:pt>
                <c:pt idx="11">
                  <c:v>11.408030754987273</c:v>
                </c:pt>
                <c:pt idx="12">
                  <c:v>11.372747549461579</c:v>
                </c:pt>
                <c:pt idx="13">
                  <c:v>11.409842616300493</c:v>
                </c:pt>
                <c:pt idx="14">
                  <c:v>11.456836267818895</c:v>
                </c:pt>
                <c:pt idx="15">
                  <c:v>11.527396924801117</c:v>
                </c:pt>
                <c:pt idx="16">
                  <c:v>11.577935279030557</c:v>
                </c:pt>
                <c:pt idx="17">
                  <c:v>11.623138273268932</c:v>
                </c:pt>
                <c:pt idx="18">
                  <c:v>11.652608472187829</c:v>
                </c:pt>
                <c:pt idx="19">
                  <c:v>11.709068666552721</c:v>
                </c:pt>
                <c:pt idx="20">
                  <c:v>11.746114748835531</c:v>
                </c:pt>
                <c:pt idx="21">
                  <c:v>11.789904291805339</c:v>
                </c:pt>
                <c:pt idx="22">
                  <c:v>11.836392751492971</c:v>
                </c:pt>
                <c:pt idx="23">
                  <c:v>11.898593789787769</c:v>
                </c:pt>
                <c:pt idx="24">
                  <c:v>11.917650961057134</c:v>
                </c:pt>
                <c:pt idx="25">
                  <c:v>11.972378621529245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15.301347762055137</c:v>
                </c:pt>
                <c:pt idx="1">
                  <c:v>13.446787365509079</c:v>
                </c:pt>
                <c:pt idx="2">
                  <c:v>14.966730407541094</c:v>
                </c:pt>
                <c:pt idx="3">
                  <c:v>16.479446524200107</c:v>
                </c:pt>
                <c:pt idx="4">
                  <c:v>18.586287310749444</c:v>
                </c:pt>
                <c:pt idx="5">
                  <c:v>16.815312283337605</c:v>
                </c:pt>
                <c:pt idx="6">
                  <c:v>18.747503916635445</c:v>
                </c:pt>
                <c:pt idx="7">
                  <c:v>19.377630889657972</c:v>
                </c:pt>
                <c:pt idx="8">
                  <c:v>21.887448356572627</c:v>
                </c:pt>
                <c:pt idx="9">
                  <c:v>20.721602450902225</c:v>
                </c:pt>
                <c:pt idx="10">
                  <c:v>19.902898182139499</c:v>
                </c:pt>
                <c:pt idx="11">
                  <c:v>16.993706838525121</c:v>
                </c:pt>
                <c:pt idx="12">
                  <c:v>16.834009228890739</c:v>
                </c:pt>
                <c:pt idx="13">
                  <c:v>16.887317699978496</c:v>
                </c:pt>
                <c:pt idx="14">
                  <c:v>17.070683218471775</c:v>
                </c:pt>
                <c:pt idx="15">
                  <c:v>17.24023386581926</c:v>
                </c:pt>
                <c:pt idx="16">
                  <c:v>17.385002590543934</c:v>
                </c:pt>
                <c:pt idx="17">
                  <c:v>17.52935679877114</c:v>
                </c:pt>
                <c:pt idx="18">
                  <c:v>17.683882887176221</c:v>
                </c:pt>
                <c:pt idx="19">
                  <c:v>17.841979142947789</c:v>
                </c:pt>
                <c:pt idx="20">
                  <c:v>18.003396992042141</c:v>
                </c:pt>
                <c:pt idx="21">
                  <c:v>18.164823896278467</c:v>
                </c:pt>
                <c:pt idx="22">
                  <c:v>18.328665745055059</c:v>
                </c:pt>
                <c:pt idx="23">
                  <c:v>18.531935385191847</c:v>
                </c:pt>
                <c:pt idx="24">
                  <c:v>18.760459502987242</c:v>
                </c:pt>
                <c:pt idx="25">
                  <c:v>19.015633334959119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72.913494225047572</c:v>
                </c:pt>
                <c:pt idx="1">
                  <c:v>67.511229445079337</c:v>
                </c:pt>
                <c:pt idx="2">
                  <c:v>69.022309623059073</c:v>
                </c:pt>
                <c:pt idx="3">
                  <c:v>70.9010487399987</c:v>
                </c:pt>
                <c:pt idx="4">
                  <c:v>72.904789054320432</c:v>
                </c:pt>
                <c:pt idx="5">
                  <c:v>73.166278151303928</c:v>
                </c:pt>
                <c:pt idx="6">
                  <c:v>76.06304829900067</c:v>
                </c:pt>
                <c:pt idx="7">
                  <c:v>79.319456764714374</c:v>
                </c:pt>
                <c:pt idx="8">
                  <c:v>79.561744293214772</c:v>
                </c:pt>
                <c:pt idx="9">
                  <c:v>82.908104132027418</c:v>
                </c:pt>
                <c:pt idx="10">
                  <c:v>84.530072467458766</c:v>
                </c:pt>
                <c:pt idx="11">
                  <c:v>82.614800537003049</c:v>
                </c:pt>
                <c:pt idx="12">
                  <c:v>82.987719437628556</c:v>
                </c:pt>
                <c:pt idx="13">
                  <c:v>83.490842784104998</c:v>
                </c:pt>
                <c:pt idx="14">
                  <c:v>84.128219005586402</c:v>
                </c:pt>
                <c:pt idx="15">
                  <c:v>84.616628727688024</c:v>
                </c:pt>
                <c:pt idx="16">
                  <c:v>85.068899997817851</c:v>
                </c:pt>
                <c:pt idx="17">
                  <c:v>85.509002852562475</c:v>
                </c:pt>
                <c:pt idx="18">
                  <c:v>85.961747113769704</c:v>
                </c:pt>
                <c:pt idx="19">
                  <c:v>86.423059896534454</c:v>
                </c:pt>
                <c:pt idx="20">
                  <c:v>86.891287003367808</c:v>
                </c:pt>
                <c:pt idx="21">
                  <c:v>87.345754958572229</c:v>
                </c:pt>
                <c:pt idx="22">
                  <c:v>87.823027109862764</c:v>
                </c:pt>
                <c:pt idx="23">
                  <c:v>88.355562313524501</c:v>
                </c:pt>
                <c:pt idx="24">
                  <c:v>88.889975063541968</c:v>
                </c:pt>
                <c:pt idx="25">
                  <c:v>89.481928891513348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133.92186607805144</c:v>
                </c:pt>
                <c:pt idx="1">
                  <c:v>136.43996311323181</c:v>
                </c:pt>
                <c:pt idx="2">
                  <c:v>140.79992234642654</c:v>
                </c:pt>
                <c:pt idx="3">
                  <c:v>139.79436918014056</c:v>
                </c:pt>
                <c:pt idx="4">
                  <c:v>144.96503277006337</c:v>
                </c:pt>
                <c:pt idx="5">
                  <c:v>148.88066153635503</c:v>
                </c:pt>
                <c:pt idx="6">
                  <c:v>148.14209599717341</c:v>
                </c:pt>
                <c:pt idx="7">
                  <c:v>158.04067528385968</c:v>
                </c:pt>
                <c:pt idx="8">
                  <c:v>154.17997469791885</c:v>
                </c:pt>
                <c:pt idx="9">
                  <c:v>156.95531445882736</c:v>
                </c:pt>
                <c:pt idx="10">
                  <c:v>162.7439995401943</c:v>
                </c:pt>
                <c:pt idx="11">
                  <c:v>168.39819458050744</c:v>
                </c:pt>
                <c:pt idx="12">
                  <c:v>169.03115691488898</c:v>
                </c:pt>
                <c:pt idx="13">
                  <c:v>169.61802350393754</c:v>
                </c:pt>
                <c:pt idx="14">
                  <c:v>170.50481968037644</c:v>
                </c:pt>
                <c:pt idx="15">
                  <c:v>171.08113465551031</c:v>
                </c:pt>
                <c:pt idx="16">
                  <c:v>171.57639813784436</c:v>
                </c:pt>
                <c:pt idx="17">
                  <c:v>171.94718523970394</c:v>
                </c:pt>
                <c:pt idx="18">
                  <c:v>172.24555740535743</c:v>
                </c:pt>
                <c:pt idx="19">
                  <c:v>172.44121191724111</c:v>
                </c:pt>
                <c:pt idx="20">
                  <c:v>172.6317998076259</c:v>
                </c:pt>
                <c:pt idx="21">
                  <c:v>172.76357378613733</c:v>
                </c:pt>
                <c:pt idx="22">
                  <c:v>172.83681152649311</c:v>
                </c:pt>
                <c:pt idx="23">
                  <c:v>172.90467353383988</c:v>
                </c:pt>
                <c:pt idx="24">
                  <c:v>173.05210190821538</c:v>
                </c:pt>
                <c:pt idx="25">
                  <c:v>173.27416221820548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36.473928459461561</c:v>
                </c:pt>
                <c:pt idx="1">
                  <c:v>33.12649403513597</c:v>
                </c:pt>
                <c:pt idx="2">
                  <c:v>32.969539996524126</c:v>
                </c:pt>
                <c:pt idx="3">
                  <c:v>34.248224500815397</c:v>
                </c:pt>
                <c:pt idx="4">
                  <c:v>35.492651727405303</c:v>
                </c:pt>
                <c:pt idx="5">
                  <c:v>32.509823393512477</c:v>
                </c:pt>
                <c:pt idx="6">
                  <c:v>31.213742705995418</c:v>
                </c:pt>
                <c:pt idx="7">
                  <c:v>33.946180226812096</c:v>
                </c:pt>
                <c:pt idx="8">
                  <c:v>33.715814517726336</c:v>
                </c:pt>
                <c:pt idx="9">
                  <c:v>31.807903888510189</c:v>
                </c:pt>
                <c:pt idx="10">
                  <c:v>30.650572133150284</c:v>
                </c:pt>
                <c:pt idx="11">
                  <c:v>30.286158864804051</c:v>
                </c:pt>
                <c:pt idx="12">
                  <c:v>29.859453950387547</c:v>
                </c:pt>
                <c:pt idx="13">
                  <c:v>29.435575097565195</c:v>
                </c:pt>
                <c:pt idx="14">
                  <c:v>29.028148577682305</c:v>
                </c:pt>
                <c:pt idx="15">
                  <c:v>28.484573029006761</c:v>
                </c:pt>
                <c:pt idx="16">
                  <c:v>27.739158874131412</c:v>
                </c:pt>
                <c:pt idx="17">
                  <c:v>26.805191542043747</c:v>
                </c:pt>
                <c:pt idx="18">
                  <c:v>25.978117046332926</c:v>
                </c:pt>
                <c:pt idx="19">
                  <c:v>25.106849957132376</c:v>
                </c:pt>
                <c:pt idx="20">
                  <c:v>24.283013964799395</c:v>
                </c:pt>
                <c:pt idx="21">
                  <c:v>23.508218297460669</c:v>
                </c:pt>
                <c:pt idx="22">
                  <c:v>22.83282212330921</c:v>
                </c:pt>
                <c:pt idx="23">
                  <c:v>22.022669253077304</c:v>
                </c:pt>
                <c:pt idx="24">
                  <c:v>21.039795520065645</c:v>
                </c:pt>
                <c:pt idx="25">
                  <c:v>19.675333623361624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9.9863641855667353</c:v>
                </c:pt>
                <c:pt idx="1">
                  <c:v>7.9308077774273205</c:v>
                </c:pt>
                <c:pt idx="2">
                  <c:v>9.0316187711807583</c:v>
                </c:pt>
                <c:pt idx="3">
                  <c:v>10.177693156602446</c:v>
                </c:pt>
                <c:pt idx="4">
                  <c:v>11.007607888034578</c:v>
                </c:pt>
                <c:pt idx="5">
                  <c:v>11.179482380044462</c:v>
                </c:pt>
                <c:pt idx="6">
                  <c:v>11.35557510744464</c:v>
                </c:pt>
                <c:pt idx="7">
                  <c:v>10.076120921843092</c:v>
                </c:pt>
                <c:pt idx="8">
                  <c:v>9.8714000354343927</c:v>
                </c:pt>
                <c:pt idx="9">
                  <c:v>12.332605129953045</c:v>
                </c:pt>
                <c:pt idx="10">
                  <c:v>11.542370628304083</c:v>
                </c:pt>
                <c:pt idx="11">
                  <c:v>10.884093113744068</c:v>
                </c:pt>
                <c:pt idx="12">
                  <c:v>10.923269010349371</c:v>
                </c:pt>
                <c:pt idx="13">
                  <c:v>11.065096798296143</c:v>
                </c:pt>
                <c:pt idx="14">
                  <c:v>11.236594131455174</c:v>
                </c:pt>
                <c:pt idx="15">
                  <c:v>11.374622614705734</c:v>
                </c:pt>
                <c:pt idx="16">
                  <c:v>11.503719931375503</c:v>
                </c:pt>
                <c:pt idx="17">
                  <c:v>11.627838514495393</c:v>
                </c:pt>
                <c:pt idx="18">
                  <c:v>11.749387794594465</c:v>
                </c:pt>
                <c:pt idx="19">
                  <c:v>11.867949138491586</c:v>
                </c:pt>
                <c:pt idx="20">
                  <c:v>11.987258939918627</c:v>
                </c:pt>
                <c:pt idx="21">
                  <c:v>12.091373011792031</c:v>
                </c:pt>
                <c:pt idx="22">
                  <c:v>12.206948113633098</c:v>
                </c:pt>
                <c:pt idx="23">
                  <c:v>12.327579819421455</c:v>
                </c:pt>
                <c:pt idx="24">
                  <c:v>12.456898231004113</c:v>
                </c:pt>
                <c:pt idx="25">
                  <c:v>12.584081614508214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50.527668425674236</c:v>
                </c:pt>
                <c:pt idx="1">
                  <c:v>49.096436127300862</c:v>
                </c:pt>
                <c:pt idx="2">
                  <c:v>46.356305029236395</c:v>
                </c:pt>
                <c:pt idx="3">
                  <c:v>47.921975625449214</c:v>
                </c:pt>
                <c:pt idx="4">
                  <c:v>51.249820774059287</c:v>
                </c:pt>
                <c:pt idx="5">
                  <c:v>49.824270134652473</c:v>
                </c:pt>
                <c:pt idx="6">
                  <c:v>48.683288225367868</c:v>
                </c:pt>
                <c:pt idx="7">
                  <c:v>51.013409920954707</c:v>
                </c:pt>
                <c:pt idx="8">
                  <c:v>51.900322074410624</c:v>
                </c:pt>
                <c:pt idx="9">
                  <c:v>55.184935748792142</c:v>
                </c:pt>
                <c:pt idx="10">
                  <c:v>46.09506796532942</c:v>
                </c:pt>
                <c:pt idx="11">
                  <c:v>45.966797598612658</c:v>
                </c:pt>
                <c:pt idx="12">
                  <c:v>45.560288899760188</c:v>
                </c:pt>
                <c:pt idx="13">
                  <c:v>45.171123663168189</c:v>
                </c:pt>
                <c:pt idx="14">
                  <c:v>44.872267754263909</c:v>
                </c:pt>
                <c:pt idx="15">
                  <c:v>44.536258572289327</c:v>
                </c:pt>
                <c:pt idx="16">
                  <c:v>44.175966533508777</c:v>
                </c:pt>
                <c:pt idx="17">
                  <c:v>43.787957842692855</c:v>
                </c:pt>
                <c:pt idx="18">
                  <c:v>43.403629812608351</c:v>
                </c:pt>
                <c:pt idx="19">
                  <c:v>43.022393546432006</c:v>
                </c:pt>
                <c:pt idx="20">
                  <c:v>42.650660370532513</c:v>
                </c:pt>
                <c:pt idx="21">
                  <c:v>42.274517503518965</c:v>
                </c:pt>
                <c:pt idx="22">
                  <c:v>41.888205012697739</c:v>
                </c:pt>
                <c:pt idx="23">
                  <c:v>41.497968139666696</c:v>
                </c:pt>
                <c:pt idx="24">
                  <c:v>41.101603152495038</c:v>
                </c:pt>
                <c:pt idx="25">
                  <c:v>40.713176431475752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46.940182425249745</c:v>
                </c:pt>
                <c:pt idx="1">
                  <c:v>40.124869866952984</c:v>
                </c:pt>
                <c:pt idx="2">
                  <c:v>42.717533420871156</c:v>
                </c:pt>
                <c:pt idx="3">
                  <c:v>40.762315150185536</c:v>
                </c:pt>
                <c:pt idx="4">
                  <c:v>42.966822606970879</c:v>
                </c:pt>
                <c:pt idx="5">
                  <c:v>41.088961650446151</c:v>
                </c:pt>
                <c:pt idx="6">
                  <c:v>40.380797784618963</c:v>
                </c:pt>
                <c:pt idx="7">
                  <c:v>41.52945259181481</c:v>
                </c:pt>
                <c:pt idx="8">
                  <c:v>42.875572730404706</c:v>
                </c:pt>
                <c:pt idx="9">
                  <c:v>44.295791249456329</c:v>
                </c:pt>
                <c:pt idx="10">
                  <c:v>37.591091803945581</c:v>
                </c:pt>
                <c:pt idx="11">
                  <c:v>38.244711746105267</c:v>
                </c:pt>
                <c:pt idx="12">
                  <c:v>37.862003435473262</c:v>
                </c:pt>
                <c:pt idx="13">
                  <c:v>37.34646579102025</c:v>
                </c:pt>
                <c:pt idx="14">
                  <c:v>36.971344907676844</c:v>
                </c:pt>
                <c:pt idx="15">
                  <c:v>36.660575467022042</c:v>
                </c:pt>
                <c:pt idx="16">
                  <c:v>36.330440029247796</c:v>
                </c:pt>
                <c:pt idx="17">
                  <c:v>35.991891796273244</c:v>
                </c:pt>
                <c:pt idx="18">
                  <c:v>35.63417717301266</c:v>
                </c:pt>
                <c:pt idx="19">
                  <c:v>35.255784171726987</c:v>
                </c:pt>
                <c:pt idx="20">
                  <c:v>34.887215710271761</c:v>
                </c:pt>
                <c:pt idx="21">
                  <c:v>34.52546148084879</c:v>
                </c:pt>
                <c:pt idx="22">
                  <c:v>34.180760740218197</c:v>
                </c:pt>
                <c:pt idx="23">
                  <c:v>33.858548359246655</c:v>
                </c:pt>
                <c:pt idx="24">
                  <c:v>33.495396623317895</c:v>
                </c:pt>
                <c:pt idx="25">
                  <c:v>33.126354560040724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25.98065846301623</c:v>
                </c:pt>
                <c:pt idx="1">
                  <c:v>25.342463377620465</c:v>
                </c:pt>
                <c:pt idx="2">
                  <c:v>26.310420895518057</c:v>
                </c:pt>
                <c:pt idx="3">
                  <c:v>26.129957525262039</c:v>
                </c:pt>
                <c:pt idx="4">
                  <c:v>26.50907512413243</c:v>
                </c:pt>
                <c:pt idx="5">
                  <c:v>27.052488088928488</c:v>
                </c:pt>
                <c:pt idx="6">
                  <c:v>27.59920915223783</c:v>
                </c:pt>
                <c:pt idx="7">
                  <c:v>27.257761159514146</c:v>
                </c:pt>
                <c:pt idx="8">
                  <c:v>26.588014269156353</c:v>
                </c:pt>
                <c:pt idx="9">
                  <c:v>24.811440094492887</c:v>
                </c:pt>
                <c:pt idx="10">
                  <c:v>24.08171927060781</c:v>
                </c:pt>
                <c:pt idx="11">
                  <c:v>25.200948859403695</c:v>
                </c:pt>
                <c:pt idx="12">
                  <c:v>25.133033680918867</c:v>
                </c:pt>
                <c:pt idx="13">
                  <c:v>25.154952735946672</c:v>
                </c:pt>
                <c:pt idx="14">
                  <c:v>25.218086202813772</c:v>
                </c:pt>
                <c:pt idx="15">
                  <c:v>25.256680454190459</c:v>
                </c:pt>
                <c:pt idx="16">
                  <c:v>25.314964174431505</c:v>
                </c:pt>
                <c:pt idx="17">
                  <c:v>25.332419381339342</c:v>
                </c:pt>
                <c:pt idx="18">
                  <c:v>25.334525971722332</c:v>
                </c:pt>
                <c:pt idx="19">
                  <c:v>25.324806696086906</c:v>
                </c:pt>
                <c:pt idx="20">
                  <c:v>25.349141154000773</c:v>
                </c:pt>
                <c:pt idx="21">
                  <c:v>25.389419345867353</c:v>
                </c:pt>
                <c:pt idx="22">
                  <c:v>25.419641378411956</c:v>
                </c:pt>
                <c:pt idx="23">
                  <c:v>25.479969463957669</c:v>
                </c:pt>
                <c:pt idx="24">
                  <c:v>25.617345105233944</c:v>
                </c:pt>
                <c:pt idx="25">
                  <c:v>25.741318630807914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105.39967592017891</c:v>
                </c:pt>
                <c:pt idx="1">
                  <c:v>96.724536797953064</c:v>
                </c:pt>
                <c:pt idx="2">
                  <c:v>96.365336380788889</c:v>
                </c:pt>
                <c:pt idx="3">
                  <c:v>98.277753749126404</c:v>
                </c:pt>
                <c:pt idx="4">
                  <c:v>106.84860177589917</c:v>
                </c:pt>
                <c:pt idx="5">
                  <c:v>107.59161326714968</c:v>
                </c:pt>
                <c:pt idx="6">
                  <c:v>110.96152674585402</c:v>
                </c:pt>
                <c:pt idx="7">
                  <c:v>111.40812595132644</c:v>
                </c:pt>
                <c:pt idx="8">
                  <c:v>109.66688419850355</c:v>
                </c:pt>
                <c:pt idx="9">
                  <c:v>112.82538511085721</c:v>
                </c:pt>
                <c:pt idx="10">
                  <c:v>112.02172565523868</c:v>
                </c:pt>
                <c:pt idx="11">
                  <c:v>113.14800296081637</c:v>
                </c:pt>
                <c:pt idx="12">
                  <c:v>114.50951083350687</c:v>
                </c:pt>
                <c:pt idx="13">
                  <c:v>115.83757974909493</c:v>
                </c:pt>
                <c:pt idx="14">
                  <c:v>117.3293472824361</c:v>
                </c:pt>
                <c:pt idx="15">
                  <c:v>118.51844585740088</c:v>
                </c:pt>
                <c:pt idx="16">
                  <c:v>119.68681818329901</c:v>
                </c:pt>
                <c:pt idx="17">
                  <c:v>120.83016295133834</c:v>
                </c:pt>
                <c:pt idx="18">
                  <c:v>121.85960127253813</c:v>
                </c:pt>
                <c:pt idx="19">
                  <c:v>122.96412727233898</c:v>
                </c:pt>
                <c:pt idx="20">
                  <c:v>124.10532074062456</c:v>
                </c:pt>
                <c:pt idx="21">
                  <c:v>125.29411104632976</c:v>
                </c:pt>
                <c:pt idx="22">
                  <c:v>126.49826080116821</c:v>
                </c:pt>
                <c:pt idx="23">
                  <c:v>127.62002911280389</c:v>
                </c:pt>
                <c:pt idx="24">
                  <c:v>128.68687215996175</c:v>
                </c:pt>
                <c:pt idx="25">
                  <c:v>129.70492743963808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28.000531196656532</c:v>
                </c:pt>
                <c:pt idx="1">
                  <c:v>28.078473832608651</c:v>
                </c:pt>
                <c:pt idx="2">
                  <c:v>27.567643134481585</c:v>
                </c:pt>
                <c:pt idx="3">
                  <c:v>27.860307915447205</c:v>
                </c:pt>
                <c:pt idx="4">
                  <c:v>31.265988497131634</c:v>
                </c:pt>
                <c:pt idx="5">
                  <c:v>30.498289280148196</c:v>
                </c:pt>
                <c:pt idx="6">
                  <c:v>29.184971034115929</c:v>
                </c:pt>
                <c:pt idx="7">
                  <c:v>30.843051620754345</c:v>
                </c:pt>
                <c:pt idx="8">
                  <c:v>33.462660596535706</c:v>
                </c:pt>
                <c:pt idx="9">
                  <c:v>33.833132795505527</c:v>
                </c:pt>
                <c:pt idx="10">
                  <c:v>29.232784546546846</c:v>
                </c:pt>
                <c:pt idx="11">
                  <c:v>26.586368106221666</c:v>
                </c:pt>
                <c:pt idx="12">
                  <c:v>26.568837240377597</c:v>
                </c:pt>
                <c:pt idx="13">
                  <c:v>26.591243929586931</c:v>
                </c:pt>
                <c:pt idx="14">
                  <c:v>26.671946786108375</c:v>
                </c:pt>
                <c:pt idx="15">
                  <c:v>26.644054372283392</c:v>
                </c:pt>
                <c:pt idx="16">
                  <c:v>26.579818290531318</c:v>
                </c:pt>
                <c:pt idx="17">
                  <c:v>26.497239589623536</c:v>
                </c:pt>
                <c:pt idx="18">
                  <c:v>26.40552047037178</c:v>
                </c:pt>
                <c:pt idx="19">
                  <c:v>26.336274648829988</c:v>
                </c:pt>
                <c:pt idx="20">
                  <c:v>26.284133346288623</c:v>
                </c:pt>
                <c:pt idx="21">
                  <c:v>26.225477972898911</c:v>
                </c:pt>
                <c:pt idx="22">
                  <c:v>26.154550794328763</c:v>
                </c:pt>
                <c:pt idx="23">
                  <c:v>26.110446914671883</c:v>
                </c:pt>
                <c:pt idx="24">
                  <c:v>26.081161351347053</c:v>
                </c:pt>
                <c:pt idx="25">
                  <c:v>26.044135376668955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2.0577548294112979</c:v>
                </c:pt>
                <c:pt idx="1">
                  <c:v>1.3848474096427814</c:v>
                </c:pt>
                <c:pt idx="2">
                  <c:v>1.3351177976343644</c:v>
                </c:pt>
                <c:pt idx="3">
                  <c:v>1.2510680619765639</c:v>
                </c:pt>
                <c:pt idx="4">
                  <c:v>1.4117533957418202</c:v>
                </c:pt>
                <c:pt idx="5">
                  <c:v>1.3183098521080954</c:v>
                </c:pt>
                <c:pt idx="6">
                  <c:v>1.1550303084468279</c:v>
                </c:pt>
                <c:pt idx="7">
                  <c:v>1.2563855287630319</c:v>
                </c:pt>
                <c:pt idx="8">
                  <c:v>1.3213308105300905</c:v>
                </c:pt>
                <c:pt idx="9">
                  <c:v>1.2055864350314756</c:v>
                </c:pt>
                <c:pt idx="10">
                  <c:v>1.4732640121427774</c:v>
                </c:pt>
                <c:pt idx="11">
                  <c:v>0.99534336155434999</c:v>
                </c:pt>
                <c:pt idx="12">
                  <c:v>1.0013498541223831</c:v>
                </c:pt>
                <c:pt idx="13">
                  <c:v>1.0118556178223983</c:v>
                </c:pt>
                <c:pt idx="14">
                  <c:v>1.0238131826446426</c:v>
                </c:pt>
                <c:pt idx="15">
                  <c:v>1.0370091834881408</c:v>
                </c:pt>
                <c:pt idx="16">
                  <c:v>1.0481547289349238</c:v>
                </c:pt>
                <c:pt idx="17">
                  <c:v>1.0594866545993902</c:v>
                </c:pt>
                <c:pt idx="18">
                  <c:v>1.0696173488284695</c:v>
                </c:pt>
                <c:pt idx="19">
                  <c:v>1.0823852021104137</c:v>
                </c:pt>
                <c:pt idx="20">
                  <c:v>1.093531090556751</c:v>
                </c:pt>
                <c:pt idx="21">
                  <c:v>1.104875061120117</c:v>
                </c:pt>
                <c:pt idx="22">
                  <c:v>1.115507077303832</c:v>
                </c:pt>
                <c:pt idx="23">
                  <c:v>1.1277677106862414</c:v>
                </c:pt>
                <c:pt idx="24">
                  <c:v>1.137121771418552</c:v>
                </c:pt>
                <c:pt idx="25">
                  <c:v>1.1491065477215729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97.092179654274929</c:v>
                </c:pt>
                <c:pt idx="1">
                  <c:v>102.2124721378329</c:v>
                </c:pt>
                <c:pt idx="2">
                  <c:v>110.59491803116187</c:v>
                </c:pt>
                <c:pt idx="3">
                  <c:v>107.82892066841877</c:v>
                </c:pt>
                <c:pt idx="4">
                  <c:v>111.68668563476272</c:v>
                </c:pt>
                <c:pt idx="5">
                  <c:v>111.28644069208411</c:v>
                </c:pt>
                <c:pt idx="6">
                  <c:v>115.70498517129201</c:v>
                </c:pt>
                <c:pt idx="7">
                  <c:v>117.49256881707497</c:v>
                </c:pt>
                <c:pt idx="8">
                  <c:v>116.64763405609186</c:v>
                </c:pt>
                <c:pt idx="9">
                  <c:v>119.09458232681644</c:v>
                </c:pt>
                <c:pt idx="10">
                  <c:v>113.03644529080688</c:v>
                </c:pt>
                <c:pt idx="11">
                  <c:v>111.77915294238133</c:v>
                </c:pt>
                <c:pt idx="12">
                  <c:v>111.98327547556676</c:v>
                </c:pt>
                <c:pt idx="13">
                  <c:v>112.0222184516464</c:v>
                </c:pt>
                <c:pt idx="14">
                  <c:v>112.25226452935927</c:v>
                </c:pt>
                <c:pt idx="15">
                  <c:v>112.2477023167839</c:v>
                </c:pt>
                <c:pt idx="16">
                  <c:v>112.15179723395049</c:v>
                </c:pt>
                <c:pt idx="17">
                  <c:v>112.04125620605762</c:v>
                </c:pt>
                <c:pt idx="18">
                  <c:v>111.82267247241543</c:v>
                </c:pt>
                <c:pt idx="19">
                  <c:v>111.59775108825627</c:v>
                </c:pt>
                <c:pt idx="20">
                  <c:v>111.32507406130175</c:v>
                </c:pt>
                <c:pt idx="21">
                  <c:v>110.91205199105346</c:v>
                </c:pt>
                <c:pt idx="22">
                  <c:v>110.50579210763348</c:v>
                </c:pt>
                <c:pt idx="23">
                  <c:v>110.17602836034126</c:v>
                </c:pt>
                <c:pt idx="24">
                  <c:v>109.79934751562702</c:v>
                </c:pt>
                <c:pt idx="25">
                  <c:v>109.44182428822765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25.093662495135327</c:v>
                </c:pt>
                <c:pt idx="1">
                  <c:v>25.532715152324794</c:v>
                </c:pt>
                <c:pt idx="2">
                  <c:v>25.936659709493384</c:v>
                </c:pt>
                <c:pt idx="3">
                  <c:v>26.758418207696643</c:v>
                </c:pt>
                <c:pt idx="4">
                  <c:v>25.678537350285637</c:v>
                </c:pt>
                <c:pt idx="5">
                  <c:v>28.679626406569305</c:v>
                </c:pt>
                <c:pt idx="6">
                  <c:v>28.797546411406184</c:v>
                </c:pt>
                <c:pt idx="7">
                  <c:v>32.026100143004989</c:v>
                </c:pt>
                <c:pt idx="8">
                  <c:v>33.793933074429489</c:v>
                </c:pt>
                <c:pt idx="9">
                  <c:v>33.761662477390793</c:v>
                </c:pt>
                <c:pt idx="10">
                  <c:v>33.37289907942484</c:v>
                </c:pt>
                <c:pt idx="11">
                  <c:v>35.473028536299935</c:v>
                </c:pt>
                <c:pt idx="12">
                  <c:v>35.981917354930353</c:v>
                </c:pt>
                <c:pt idx="13">
                  <c:v>36.472749758719225</c:v>
                </c:pt>
                <c:pt idx="14">
                  <c:v>37.043453197358048</c:v>
                </c:pt>
                <c:pt idx="15">
                  <c:v>37.529597982756108</c:v>
                </c:pt>
                <c:pt idx="16">
                  <c:v>38.006943635236446</c:v>
                </c:pt>
                <c:pt idx="17">
                  <c:v>38.492472513443268</c:v>
                </c:pt>
                <c:pt idx="18">
                  <c:v>39.006883571298744</c:v>
                </c:pt>
                <c:pt idx="19">
                  <c:v>39.482604972433379</c:v>
                </c:pt>
                <c:pt idx="20">
                  <c:v>39.984476680776837</c:v>
                </c:pt>
                <c:pt idx="21">
                  <c:v>40.493325408310341</c:v>
                </c:pt>
                <c:pt idx="22">
                  <c:v>41.038254666927266</c:v>
                </c:pt>
                <c:pt idx="23">
                  <c:v>41.545913284250595</c:v>
                </c:pt>
                <c:pt idx="24">
                  <c:v>42.086723300070041</c:v>
                </c:pt>
                <c:pt idx="25">
                  <c:v>42.597475549561011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35.14386860192559</c:v>
                </c:pt>
                <c:pt idx="1">
                  <c:v>33.245411605905829</c:v>
                </c:pt>
                <c:pt idx="2">
                  <c:v>32.701326937048428</c:v>
                </c:pt>
                <c:pt idx="3">
                  <c:v>34.806236680722598</c:v>
                </c:pt>
                <c:pt idx="4">
                  <c:v>34.462208681167255</c:v>
                </c:pt>
                <c:pt idx="5">
                  <c:v>34.570648456392448</c:v>
                </c:pt>
                <c:pt idx="6">
                  <c:v>34.11251123025297</c:v>
                </c:pt>
                <c:pt idx="7">
                  <c:v>35.249593414373294</c:v>
                </c:pt>
                <c:pt idx="8">
                  <c:v>36.28337524519435</c:v>
                </c:pt>
                <c:pt idx="9">
                  <c:v>34.037139510786069</c:v>
                </c:pt>
                <c:pt idx="10">
                  <c:v>29.036846037136158</c:v>
                </c:pt>
                <c:pt idx="11">
                  <c:v>30.906288155753845</c:v>
                </c:pt>
                <c:pt idx="12">
                  <c:v>30.540875869983665</c:v>
                </c:pt>
                <c:pt idx="13">
                  <c:v>30.246543301869277</c:v>
                </c:pt>
                <c:pt idx="14">
                  <c:v>29.993166311570391</c:v>
                </c:pt>
                <c:pt idx="15">
                  <c:v>29.750753316815718</c:v>
                </c:pt>
                <c:pt idx="16">
                  <c:v>29.452844385912197</c:v>
                </c:pt>
                <c:pt idx="17">
                  <c:v>29.104054584755399</c:v>
                </c:pt>
                <c:pt idx="18">
                  <c:v>28.795608820482691</c:v>
                </c:pt>
                <c:pt idx="19">
                  <c:v>28.482530813097238</c:v>
                </c:pt>
                <c:pt idx="20">
                  <c:v>28.186731592557305</c:v>
                </c:pt>
                <c:pt idx="21">
                  <c:v>27.889512594197129</c:v>
                </c:pt>
                <c:pt idx="22">
                  <c:v>27.55670624794886</c:v>
                </c:pt>
                <c:pt idx="23">
                  <c:v>27.207993076815526</c:v>
                </c:pt>
                <c:pt idx="24">
                  <c:v>26.953325668657087</c:v>
                </c:pt>
                <c:pt idx="25">
                  <c:v>26.721663194590093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62.302645392762372</c:v>
                </c:pt>
                <c:pt idx="1">
                  <c:v>60.512077448510269</c:v>
                </c:pt>
                <c:pt idx="2">
                  <c:v>57.938160175584891</c:v>
                </c:pt>
                <c:pt idx="3">
                  <c:v>56.993468781059825</c:v>
                </c:pt>
                <c:pt idx="4">
                  <c:v>63.161811733162914</c:v>
                </c:pt>
                <c:pt idx="5">
                  <c:v>59.963050484955076</c:v>
                </c:pt>
                <c:pt idx="6">
                  <c:v>67.858695372205162</c:v>
                </c:pt>
                <c:pt idx="7">
                  <c:v>70.057841491714015</c:v>
                </c:pt>
                <c:pt idx="8">
                  <c:v>74.434990585081437</c:v>
                </c:pt>
                <c:pt idx="9">
                  <c:v>73.793493646741723</c:v>
                </c:pt>
                <c:pt idx="10">
                  <c:v>65.948905306853149</c:v>
                </c:pt>
                <c:pt idx="11">
                  <c:v>67.162990155706837</c:v>
                </c:pt>
                <c:pt idx="12">
                  <c:v>67.30830322786511</c:v>
                </c:pt>
                <c:pt idx="13">
                  <c:v>67.423353652929535</c:v>
                </c:pt>
                <c:pt idx="14">
                  <c:v>67.612918334942677</c:v>
                </c:pt>
                <c:pt idx="15">
                  <c:v>67.655360298700543</c:v>
                </c:pt>
                <c:pt idx="16">
                  <c:v>67.615056344929371</c:v>
                </c:pt>
                <c:pt idx="17">
                  <c:v>67.544629223018305</c:v>
                </c:pt>
                <c:pt idx="18">
                  <c:v>67.488029919184626</c:v>
                </c:pt>
                <c:pt idx="19">
                  <c:v>67.432875508012629</c:v>
                </c:pt>
                <c:pt idx="20">
                  <c:v>67.439077463476963</c:v>
                </c:pt>
                <c:pt idx="21">
                  <c:v>67.45116370124785</c:v>
                </c:pt>
                <c:pt idx="22">
                  <c:v>67.444058900171029</c:v>
                </c:pt>
                <c:pt idx="23">
                  <c:v>67.394744615161926</c:v>
                </c:pt>
                <c:pt idx="24">
                  <c:v>67.324022994004224</c:v>
                </c:pt>
                <c:pt idx="25">
                  <c:v>67.258524294177334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21.894524360641213</c:v>
                </c:pt>
                <c:pt idx="1">
                  <c:v>21.166086300079058</c:v>
                </c:pt>
                <c:pt idx="2">
                  <c:v>21.482489418225178</c:v>
                </c:pt>
                <c:pt idx="3">
                  <c:v>22.407122802651664</c:v>
                </c:pt>
                <c:pt idx="4">
                  <c:v>23.475880732168115</c:v>
                </c:pt>
                <c:pt idx="5">
                  <c:v>24.799190135984503</c:v>
                </c:pt>
                <c:pt idx="6">
                  <c:v>25.921040796225771</c:v>
                </c:pt>
                <c:pt idx="7">
                  <c:v>23.229843121634271</c:v>
                </c:pt>
                <c:pt idx="8">
                  <c:v>24.600111360689166</c:v>
                </c:pt>
                <c:pt idx="9">
                  <c:v>24.04793072059293</c:v>
                </c:pt>
                <c:pt idx="10">
                  <c:v>20.128898961070675</c:v>
                </c:pt>
                <c:pt idx="11">
                  <c:v>34.764769562392097</c:v>
                </c:pt>
                <c:pt idx="12">
                  <c:v>35.27454084297915</c:v>
                </c:pt>
                <c:pt idx="13">
                  <c:v>35.760729384576571</c:v>
                </c:pt>
                <c:pt idx="14">
                  <c:v>36.324862063726826</c:v>
                </c:pt>
                <c:pt idx="15">
                  <c:v>36.843271611072929</c:v>
                </c:pt>
                <c:pt idx="16">
                  <c:v>37.332843812044125</c:v>
                </c:pt>
                <c:pt idx="17">
                  <c:v>37.758196413738105</c:v>
                </c:pt>
                <c:pt idx="18">
                  <c:v>38.231194381625961</c:v>
                </c:pt>
                <c:pt idx="19">
                  <c:v>38.708818660024797</c:v>
                </c:pt>
                <c:pt idx="20">
                  <c:v>39.239510958088545</c:v>
                </c:pt>
                <c:pt idx="21">
                  <c:v>39.782447851194803</c:v>
                </c:pt>
                <c:pt idx="22">
                  <c:v>40.334713433090045</c:v>
                </c:pt>
                <c:pt idx="23">
                  <c:v>40.898018370568977</c:v>
                </c:pt>
                <c:pt idx="24">
                  <c:v>41.444755475434263</c:v>
                </c:pt>
                <c:pt idx="25">
                  <c:v>42.033964661233497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134.03550189637656</c:v>
                </c:pt>
                <c:pt idx="1">
                  <c:v>127.63963311533688</c:v>
                </c:pt>
                <c:pt idx="2">
                  <c:v>123.95282303954336</c:v>
                </c:pt>
                <c:pt idx="3">
                  <c:v>129.46114140142976</c:v>
                </c:pt>
                <c:pt idx="4">
                  <c:v>137.74078758020298</c:v>
                </c:pt>
                <c:pt idx="5">
                  <c:v>135.56032718759022</c:v>
                </c:pt>
                <c:pt idx="6">
                  <c:v>142.0200052189804</c:v>
                </c:pt>
                <c:pt idx="7">
                  <c:v>136.52082187459848</c:v>
                </c:pt>
                <c:pt idx="8">
                  <c:v>143.0684830302894</c:v>
                </c:pt>
                <c:pt idx="9">
                  <c:v>147.39740425641961</c:v>
                </c:pt>
                <c:pt idx="10">
                  <c:v>129.73625737379044</c:v>
                </c:pt>
                <c:pt idx="11">
                  <c:v>119.82095424371622</c:v>
                </c:pt>
                <c:pt idx="12">
                  <c:v>119.13931679251651</c:v>
                </c:pt>
                <c:pt idx="13">
                  <c:v>118.7667476122257</c:v>
                </c:pt>
                <c:pt idx="14">
                  <c:v>118.58460379450506</c:v>
                </c:pt>
                <c:pt idx="15">
                  <c:v>118.10869369164141</c:v>
                </c:pt>
                <c:pt idx="16">
                  <c:v>117.5258633019444</c:v>
                </c:pt>
                <c:pt idx="17">
                  <c:v>116.98906895890558</c:v>
                </c:pt>
                <c:pt idx="18">
                  <c:v>116.31479343416524</c:v>
                </c:pt>
                <c:pt idx="19">
                  <c:v>115.62220906313641</c:v>
                </c:pt>
                <c:pt idx="20">
                  <c:v>114.92992604332535</c:v>
                </c:pt>
                <c:pt idx="21">
                  <c:v>114.21969988192642</c:v>
                </c:pt>
                <c:pt idx="22">
                  <c:v>113.47828023269042</c:v>
                </c:pt>
                <c:pt idx="23">
                  <c:v>112.74254456020242</c:v>
                </c:pt>
                <c:pt idx="24">
                  <c:v>112.04900415457284</c:v>
                </c:pt>
                <c:pt idx="25">
                  <c:v>111.3279346180277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96.220815749974079</c:v>
                </c:pt>
                <c:pt idx="1">
                  <c:v>104.78265351579471</c:v>
                </c:pt>
                <c:pt idx="2">
                  <c:v>106.95025378356809</c:v>
                </c:pt>
                <c:pt idx="3">
                  <c:v>110.45696261236796</c:v>
                </c:pt>
                <c:pt idx="4">
                  <c:v>109.93556766210158</c:v>
                </c:pt>
                <c:pt idx="5">
                  <c:v>115.79768248255702</c:v>
                </c:pt>
                <c:pt idx="6">
                  <c:v>118.2185982148778</c:v>
                </c:pt>
                <c:pt idx="7">
                  <c:v>125.50390376217574</c:v>
                </c:pt>
                <c:pt idx="8">
                  <c:v>130.14215204282502</c:v>
                </c:pt>
                <c:pt idx="9">
                  <c:v>136.25971817280168</c:v>
                </c:pt>
                <c:pt idx="10">
                  <c:v>139.8531321211475</c:v>
                </c:pt>
                <c:pt idx="11">
                  <c:v>126.3760014650602</c:v>
                </c:pt>
                <c:pt idx="12">
                  <c:v>127.36641715797057</c:v>
                </c:pt>
                <c:pt idx="13">
                  <c:v>128.67271776267177</c:v>
                </c:pt>
                <c:pt idx="14">
                  <c:v>130.22472516409698</c:v>
                </c:pt>
                <c:pt idx="15">
                  <c:v>131.5607631306849</c:v>
                </c:pt>
                <c:pt idx="16">
                  <c:v>132.85179462809234</c:v>
                </c:pt>
                <c:pt idx="17">
                  <c:v>134.14463654795662</c:v>
                </c:pt>
                <c:pt idx="18">
                  <c:v>135.48102463422435</c:v>
                </c:pt>
                <c:pt idx="19">
                  <c:v>136.83742483875815</c:v>
                </c:pt>
                <c:pt idx="20">
                  <c:v>138.2496820372798</c:v>
                </c:pt>
                <c:pt idx="21">
                  <c:v>139.64459422200622</c:v>
                </c:pt>
                <c:pt idx="22">
                  <c:v>141.05822519468859</c:v>
                </c:pt>
                <c:pt idx="23">
                  <c:v>142.56859059182131</c:v>
                </c:pt>
                <c:pt idx="24">
                  <c:v>144.12685943634344</c:v>
                </c:pt>
                <c:pt idx="25">
                  <c:v>145.70171564957079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250.87435481161623</c:v>
                </c:pt>
                <c:pt idx="1">
                  <c:v>244.36878348836331</c:v>
                </c:pt>
                <c:pt idx="2">
                  <c:v>240.46939442955266</c:v>
                </c:pt>
                <c:pt idx="3">
                  <c:v>248.04913638160738</c:v>
                </c:pt>
                <c:pt idx="4">
                  <c:v>261.48637213536068</c:v>
                </c:pt>
                <c:pt idx="5">
                  <c:v>260.37328519320522</c:v>
                </c:pt>
                <c:pt idx="6">
                  <c:v>273.24699974160973</c:v>
                </c:pt>
                <c:pt idx="7">
                  <c:v>278.70599908646238</c:v>
                </c:pt>
                <c:pt idx="8">
                  <c:v>292.61451997901599</c:v>
                </c:pt>
                <c:pt idx="9">
                  <c:v>305.53575210128639</c:v>
                </c:pt>
                <c:pt idx="10">
                  <c:v>320.99444408293846</c:v>
                </c:pt>
                <c:pt idx="11">
                  <c:v>328.32285095486537</c:v>
                </c:pt>
                <c:pt idx="12">
                  <c:v>332.13815799526583</c:v>
                </c:pt>
                <c:pt idx="13">
                  <c:v>336.17972313021096</c:v>
                </c:pt>
                <c:pt idx="14">
                  <c:v>340.65210686921841</c:v>
                </c:pt>
                <c:pt idx="15">
                  <c:v>344.42236663898069</c:v>
                </c:pt>
                <c:pt idx="16">
                  <c:v>348.04362306915664</c:v>
                </c:pt>
                <c:pt idx="17">
                  <c:v>351.74601458223918</c:v>
                </c:pt>
                <c:pt idx="18">
                  <c:v>355.57695017730475</c:v>
                </c:pt>
                <c:pt idx="19">
                  <c:v>359.37649127149507</c:v>
                </c:pt>
                <c:pt idx="20">
                  <c:v>363.2248096347156</c:v>
                </c:pt>
                <c:pt idx="21">
                  <c:v>367.04243105255694</c:v>
                </c:pt>
                <c:pt idx="22">
                  <c:v>370.85432706668627</c:v>
                </c:pt>
                <c:pt idx="23">
                  <c:v>374.7371725762863</c:v>
                </c:pt>
                <c:pt idx="24">
                  <c:v>378.55514822807817</c:v>
                </c:pt>
                <c:pt idx="25">
                  <c:v>382.60020324680187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144.82481705402665</c:v>
                </c:pt>
                <c:pt idx="1">
                  <c:v>143.81527489797855</c:v>
                </c:pt>
                <c:pt idx="2">
                  <c:v>145.76453670315979</c:v>
                </c:pt>
                <c:pt idx="3">
                  <c:v>148.89992759904004</c:v>
                </c:pt>
                <c:pt idx="4">
                  <c:v>152.73779393135021</c:v>
                </c:pt>
                <c:pt idx="5">
                  <c:v>151.80584937731717</c:v>
                </c:pt>
                <c:pt idx="6">
                  <c:v>159.75238078189443</c:v>
                </c:pt>
                <c:pt idx="7">
                  <c:v>167.32116508331978</c:v>
                </c:pt>
                <c:pt idx="8">
                  <c:v>174.01582669576118</c:v>
                </c:pt>
                <c:pt idx="9">
                  <c:v>175.76822187573879</c:v>
                </c:pt>
                <c:pt idx="10">
                  <c:v>180.10457619137219</c:v>
                </c:pt>
                <c:pt idx="11">
                  <c:v>183.19434479205447</c:v>
                </c:pt>
                <c:pt idx="12">
                  <c:v>184.50929146313644</c:v>
                </c:pt>
                <c:pt idx="13">
                  <c:v>186.30230005871329</c:v>
                </c:pt>
                <c:pt idx="14">
                  <c:v>188.47853122976511</c:v>
                </c:pt>
                <c:pt idx="15">
                  <c:v>190.38213680666692</c:v>
                </c:pt>
                <c:pt idx="16">
                  <c:v>192.17079470542916</c:v>
                </c:pt>
                <c:pt idx="17">
                  <c:v>193.93629745777659</c:v>
                </c:pt>
                <c:pt idx="18">
                  <c:v>195.69470829393163</c:v>
                </c:pt>
                <c:pt idx="19">
                  <c:v>197.57551123439475</c:v>
                </c:pt>
                <c:pt idx="20">
                  <c:v>199.46263640385837</c:v>
                </c:pt>
                <c:pt idx="21">
                  <c:v>201.39674579153225</c:v>
                </c:pt>
                <c:pt idx="22">
                  <c:v>203.31313458259876</c:v>
                </c:pt>
                <c:pt idx="23">
                  <c:v>205.31034225718065</c:v>
                </c:pt>
                <c:pt idx="24">
                  <c:v>207.28951740415351</c:v>
                </c:pt>
                <c:pt idx="25">
                  <c:v>209.36609805538285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170.39579453751298</c:v>
                </c:pt>
                <c:pt idx="1">
                  <c:v>169.56645714836779</c:v>
                </c:pt>
                <c:pt idx="2">
                  <c:v>173.76946234295067</c:v>
                </c:pt>
                <c:pt idx="3">
                  <c:v>174.04259368095597</c:v>
                </c:pt>
                <c:pt idx="4">
                  <c:v>180.45768449746868</c:v>
                </c:pt>
                <c:pt idx="5">
                  <c:v>181.39048492986751</c:v>
                </c:pt>
                <c:pt idx="6">
                  <c:v>179.35583870316884</c:v>
                </c:pt>
                <c:pt idx="7">
                  <c:v>191.98685551067177</c:v>
                </c:pt>
                <c:pt idx="8">
                  <c:v>187.89578921564518</c:v>
                </c:pt>
                <c:pt idx="9">
                  <c:v>188.76321834733756</c:v>
                </c:pt>
                <c:pt idx="10">
                  <c:v>193.39457167334459</c:v>
                </c:pt>
                <c:pt idx="11">
                  <c:v>198.6843534453115</c:v>
                </c:pt>
                <c:pt idx="12">
                  <c:v>198.89061086527653</c:v>
                </c:pt>
                <c:pt idx="13">
                  <c:v>199.05359860150273</c:v>
                </c:pt>
                <c:pt idx="14">
                  <c:v>199.53296825805876</c:v>
                </c:pt>
                <c:pt idx="15">
                  <c:v>199.56570768451706</c:v>
                </c:pt>
                <c:pt idx="16">
                  <c:v>199.31555701197578</c:v>
                </c:pt>
                <c:pt idx="17">
                  <c:v>198.7523767817477</c:v>
                </c:pt>
                <c:pt idx="18">
                  <c:v>198.22367445169036</c:v>
                </c:pt>
                <c:pt idx="19">
                  <c:v>197.54806187437347</c:v>
                </c:pt>
                <c:pt idx="20">
                  <c:v>196.9148137724253</c:v>
                </c:pt>
                <c:pt idx="21">
                  <c:v>196.271792083598</c:v>
                </c:pt>
                <c:pt idx="22">
                  <c:v>195.66963364980231</c:v>
                </c:pt>
                <c:pt idx="23">
                  <c:v>194.92734278691719</c:v>
                </c:pt>
                <c:pt idx="24">
                  <c:v>194.09189742828102</c:v>
                </c:pt>
                <c:pt idx="25">
                  <c:v>192.94949584156711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133.43487349950695</c:v>
                </c:pt>
                <c:pt idx="1">
                  <c:v>122.49457714930163</c:v>
                </c:pt>
                <c:pt idx="2">
                  <c:v>124.41587811680637</c:v>
                </c:pt>
                <c:pt idx="3">
                  <c:v>124.99194145749924</c:v>
                </c:pt>
                <c:pt idx="4">
                  <c:v>131.73332639319719</c:v>
                </c:pt>
                <c:pt idx="5">
                  <c:v>129.14520225407159</c:v>
                </c:pt>
                <c:pt idx="6">
                  <c:v>128.01887026966929</c:v>
                </c:pt>
                <c:pt idx="7">
                  <c:v>129.87674459412676</c:v>
                </c:pt>
                <c:pt idx="8">
                  <c:v>131.23530910940607</c:v>
                </c:pt>
                <c:pt idx="9">
                  <c:v>136.62477222269442</c:v>
                </c:pt>
                <c:pt idx="10">
                  <c:v>119.31024966818688</c:v>
                </c:pt>
                <c:pt idx="11">
                  <c:v>120.29655131786569</c:v>
                </c:pt>
                <c:pt idx="12">
                  <c:v>119.47859502650169</c:v>
                </c:pt>
                <c:pt idx="13">
                  <c:v>118.73763898843126</c:v>
                </c:pt>
                <c:pt idx="14">
                  <c:v>118.29829299620968</c:v>
                </c:pt>
                <c:pt idx="15">
                  <c:v>117.82813710820757</c:v>
                </c:pt>
                <c:pt idx="16">
                  <c:v>117.32509066856359</c:v>
                </c:pt>
                <c:pt idx="17">
                  <c:v>116.74010753480084</c:v>
                </c:pt>
                <c:pt idx="18">
                  <c:v>116.1217207519378</c:v>
                </c:pt>
                <c:pt idx="19">
                  <c:v>115.47093355273749</c:v>
                </c:pt>
                <c:pt idx="20">
                  <c:v>114.87427617472368</c:v>
                </c:pt>
                <c:pt idx="21">
                  <c:v>114.28077134202714</c:v>
                </c:pt>
                <c:pt idx="22">
                  <c:v>113.69555524496099</c:v>
                </c:pt>
                <c:pt idx="23">
                  <c:v>113.16406578229248</c:v>
                </c:pt>
                <c:pt idx="24">
                  <c:v>112.67124311205097</c:v>
                </c:pt>
                <c:pt idx="25">
                  <c:v>112.1649312368326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135.45796194624674</c:v>
                </c:pt>
                <c:pt idx="1">
                  <c:v>126.1878580402045</c:v>
                </c:pt>
                <c:pt idx="2">
                  <c:v>125.26809731290484</c:v>
                </c:pt>
                <c:pt idx="3">
                  <c:v>127.38912972655018</c:v>
                </c:pt>
                <c:pt idx="4">
                  <c:v>139.52634366877263</c:v>
                </c:pt>
                <c:pt idx="5">
                  <c:v>139.40821239940595</c:v>
                </c:pt>
                <c:pt idx="6">
                  <c:v>141.30152808841677</c:v>
                </c:pt>
                <c:pt idx="7">
                  <c:v>143.50756310084381</c:v>
                </c:pt>
                <c:pt idx="8">
                  <c:v>144.45087560556937</c:v>
                </c:pt>
                <c:pt idx="9">
                  <c:v>147.86410434139421</c:v>
                </c:pt>
                <c:pt idx="10">
                  <c:v>142.72777421392831</c:v>
                </c:pt>
                <c:pt idx="11">
                  <c:v>140.72971442859239</c:v>
                </c:pt>
                <c:pt idx="12">
                  <c:v>142.07969792800685</c:v>
                </c:pt>
                <c:pt idx="13">
                  <c:v>143.44067929650424</c:v>
                </c:pt>
                <c:pt idx="14">
                  <c:v>145.0251072511891</c:v>
                </c:pt>
                <c:pt idx="15">
                  <c:v>146.19950941317242</c:v>
                </c:pt>
                <c:pt idx="16">
                  <c:v>147.31479120276524</c:v>
                </c:pt>
                <c:pt idx="17">
                  <c:v>148.38688919556128</c:v>
                </c:pt>
                <c:pt idx="18">
                  <c:v>149.33473909173838</c:v>
                </c:pt>
                <c:pt idx="19">
                  <c:v>150.38278712327937</c:v>
                </c:pt>
                <c:pt idx="20">
                  <c:v>151.48298517746994</c:v>
                </c:pt>
                <c:pt idx="21">
                  <c:v>152.62446408034879</c:v>
                </c:pt>
                <c:pt idx="22">
                  <c:v>153.76831867280083</c:v>
                </c:pt>
                <c:pt idx="23">
                  <c:v>154.85824373816203</c:v>
                </c:pt>
                <c:pt idx="24">
                  <c:v>155.90515528272735</c:v>
                </c:pt>
                <c:pt idx="25">
                  <c:v>156.8981693640286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122.18584214941026</c:v>
                </c:pt>
                <c:pt idx="1">
                  <c:v>127.7451872901577</c:v>
                </c:pt>
                <c:pt idx="2">
                  <c:v>136.53157774065525</c:v>
                </c:pt>
                <c:pt idx="3">
                  <c:v>134.58733887611541</c:v>
                </c:pt>
                <c:pt idx="4">
                  <c:v>137.36522298504838</c:v>
                </c:pt>
                <c:pt idx="5">
                  <c:v>139.96606709865341</c:v>
                </c:pt>
                <c:pt idx="6">
                  <c:v>144.5025315826982</c:v>
                </c:pt>
                <c:pt idx="7">
                  <c:v>149.51866896007996</c:v>
                </c:pt>
                <c:pt idx="8">
                  <c:v>150.44156713052135</c:v>
                </c:pt>
                <c:pt idx="9">
                  <c:v>152.85624480420722</c:v>
                </c:pt>
                <c:pt idx="10">
                  <c:v>146.40934437023174</c:v>
                </c:pt>
                <c:pt idx="11">
                  <c:v>147.25218147868128</c:v>
                </c:pt>
                <c:pt idx="12">
                  <c:v>147.9651928304971</c:v>
                </c:pt>
                <c:pt idx="13">
                  <c:v>148.49496821036561</c:v>
                </c:pt>
                <c:pt idx="14">
                  <c:v>149.29571772671733</c:v>
                </c:pt>
                <c:pt idx="15">
                  <c:v>149.77730029954</c:v>
                </c:pt>
                <c:pt idx="16">
                  <c:v>150.15874086918694</c:v>
                </c:pt>
                <c:pt idx="17">
                  <c:v>150.53372871950089</c:v>
                </c:pt>
                <c:pt idx="18">
                  <c:v>150.82955604371418</c:v>
                </c:pt>
                <c:pt idx="19">
                  <c:v>151.08035606068967</c:v>
                </c:pt>
                <c:pt idx="20">
                  <c:v>151.30955074207859</c:v>
                </c:pt>
                <c:pt idx="21">
                  <c:v>151.4053773993638</c:v>
                </c:pt>
                <c:pt idx="22">
                  <c:v>151.54404677456074</c:v>
                </c:pt>
                <c:pt idx="23">
                  <c:v>151.72194164459185</c:v>
                </c:pt>
                <c:pt idx="24">
                  <c:v>151.88607081569705</c:v>
                </c:pt>
                <c:pt idx="25">
                  <c:v>152.03929983778866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97.446513994687962</c:v>
                </c:pt>
                <c:pt idx="1">
                  <c:v>93.757489054416098</c:v>
                </c:pt>
                <c:pt idx="2">
                  <c:v>90.639487112633319</c:v>
                </c:pt>
                <c:pt idx="3">
                  <c:v>91.799705461782423</c:v>
                </c:pt>
                <c:pt idx="4">
                  <c:v>97.624020414330175</c:v>
                </c:pt>
                <c:pt idx="5">
                  <c:v>94.533698941347524</c:v>
                </c:pt>
                <c:pt idx="6">
                  <c:v>101.97120660245812</c:v>
                </c:pt>
                <c:pt idx="7">
                  <c:v>105.30743490608731</c:v>
                </c:pt>
                <c:pt idx="8">
                  <c:v>110.71836583027579</c:v>
                </c:pt>
                <c:pt idx="9">
                  <c:v>107.83063315752779</c:v>
                </c:pt>
                <c:pt idx="10">
                  <c:v>94.985751343989307</c:v>
                </c:pt>
                <c:pt idx="11">
                  <c:v>98.069278311460678</c:v>
                </c:pt>
                <c:pt idx="12">
                  <c:v>97.849179097848776</c:v>
                </c:pt>
                <c:pt idx="13">
                  <c:v>97.669896954798816</c:v>
                </c:pt>
                <c:pt idx="14">
                  <c:v>97.606084646513068</c:v>
                </c:pt>
                <c:pt idx="15">
                  <c:v>97.406113615516261</c:v>
                </c:pt>
                <c:pt idx="16">
                  <c:v>97.067900730841572</c:v>
                </c:pt>
                <c:pt idx="17">
                  <c:v>96.648683807773708</c:v>
                </c:pt>
                <c:pt idx="18">
                  <c:v>96.28363873966731</c:v>
                </c:pt>
                <c:pt idx="19">
                  <c:v>95.91540632110987</c:v>
                </c:pt>
                <c:pt idx="20">
                  <c:v>95.625809056034271</c:v>
                </c:pt>
                <c:pt idx="21">
                  <c:v>95.340676295444979</c:v>
                </c:pt>
                <c:pt idx="22">
                  <c:v>95.000765148119882</c:v>
                </c:pt>
                <c:pt idx="23">
                  <c:v>94.602737691977453</c:v>
                </c:pt>
                <c:pt idx="24">
                  <c:v>94.277348662661311</c:v>
                </c:pt>
                <c:pt idx="25">
                  <c:v>93.980187488767427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155.93002625701777</c:v>
                </c:pt>
                <c:pt idx="1">
                  <c:v>148.80571941541592</c:v>
                </c:pt>
                <c:pt idx="2">
                  <c:v>145.43531245776853</c:v>
                </c:pt>
                <c:pt idx="3">
                  <c:v>151.86826420408141</c:v>
                </c:pt>
                <c:pt idx="4">
                  <c:v>161.2166683123711</c:v>
                </c:pt>
                <c:pt idx="5">
                  <c:v>160.35951732357472</c:v>
                </c:pt>
                <c:pt idx="6">
                  <c:v>167.94104601520618</c:v>
                </c:pt>
                <c:pt idx="7">
                  <c:v>159.75066499623276</c:v>
                </c:pt>
                <c:pt idx="8">
                  <c:v>167.66859439097857</c:v>
                </c:pt>
                <c:pt idx="9">
                  <c:v>171.44533497701252</c:v>
                </c:pt>
                <c:pt idx="10">
                  <c:v>149.86515633486113</c:v>
                </c:pt>
                <c:pt idx="11">
                  <c:v>154.58572380610832</c:v>
                </c:pt>
                <c:pt idx="12">
                  <c:v>154.41385763549567</c:v>
                </c:pt>
                <c:pt idx="13">
                  <c:v>154.52747699680228</c:v>
                </c:pt>
                <c:pt idx="14">
                  <c:v>154.9094658582319</c:v>
                </c:pt>
                <c:pt idx="15">
                  <c:v>154.95196530271434</c:v>
                </c:pt>
                <c:pt idx="16">
                  <c:v>154.85870711398852</c:v>
                </c:pt>
                <c:pt idx="17">
                  <c:v>154.74726537264368</c:v>
                </c:pt>
                <c:pt idx="18">
                  <c:v>154.54598781579119</c:v>
                </c:pt>
                <c:pt idx="19">
                  <c:v>154.33102772316121</c:v>
                </c:pt>
                <c:pt idx="20">
                  <c:v>154.16943700141388</c:v>
                </c:pt>
                <c:pt idx="21">
                  <c:v>154.00214773312121</c:v>
                </c:pt>
                <c:pt idx="22">
                  <c:v>153.81299366578048</c:v>
                </c:pt>
                <c:pt idx="23">
                  <c:v>153.64056293077141</c:v>
                </c:pt>
                <c:pt idx="24">
                  <c:v>153.4937596300071</c:v>
                </c:pt>
                <c:pt idx="25">
                  <c:v>153.36189927926119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96.220815749974079</c:v>
                </c:pt>
                <c:pt idx="1">
                  <c:v>104.78265351579471</c:v>
                </c:pt>
                <c:pt idx="2">
                  <c:v>106.95025378356809</c:v>
                </c:pt>
                <c:pt idx="3">
                  <c:v>110.45696261236796</c:v>
                </c:pt>
                <c:pt idx="4">
                  <c:v>109.93556766210158</c:v>
                </c:pt>
                <c:pt idx="5">
                  <c:v>115.79768248255702</c:v>
                </c:pt>
                <c:pt idx="6">
                  <c:v>118.2185982148778</c:v>
                </c:pt>
                <c:pt idx="7">
                  <c:v>125.50390376217574</c:v>
                </c:pt>
                <c:pt idx="8">
                  <c:v>130.14215204282502</c:v>
                </c:pt>
                <c:pt idx="9">
                  <c:v>136.25971817280168</c:v>
                </c:pt>
                <c:pt idx="10">
                  <c:v>139.8531321211475</c:v>
                </c:pt>
                <c:pt idx="11">
                  <c:v>126.3760014650602</c:v>
                </c:pt>
                <c:pt idx="12">
                  <c:v>127.36641715797057</c:v>
                </c:pt>
                <c:pt idx="13">
                  <c:v>128.67271776267177</c:v>
                </c:pt>
                <c:pt idx="14">
                  <c:v>130.22472516409698</c:v>
                </c:pt>
                <c:pt idx="15">
                  <c:v>131.5607631306849</c:v>
                </c:pt>
                <c:pt idx="16">
                  <c:v>132.85179462809234</c:v>
                </c:pt>
                <c:pt idx="17">
                  <c:v>134.14463654795662</c:v>
                </c:pt>
                <c:pt idx="18">
                  <c:v>135.48102463422435</c:v>
                </c:pt>
                <c:pt idx="19">
                  <c:v>136.83742483875815</c:v>
                </c:pt>
                <c:pt idx="20">
                  <c:v>138.2496820372798</c:v>
                </c:pt>
                <c:pt idx="21">
                  <c:v>139.64459422200622</c:v>
                </c:pt>
                <c:pt idx="22">
                  <c:v>141.05822519468859</c:v>
                </c:pt>
                <c:pt idx="23">
                  <c:v>142.56859059182131</c:v>
                </c:pt>
                <c:pt idx="24">
                  <c:v>144.12685943634344</c:v>
                </c:pt>
                <c:pt idx="25">
                  <c:v>145.70171564957079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250.87435481161623</c:v>
                </c:pt>
                <c:pt idx="1">
                  <c:v>244.36878348836331</c:v>
                </c:pt>
                <c:pt idx="2">
                  <c:v>240.46939442955266</c:v>
                </c:pt>
                <c:pt idx="3">
                  <c:v>248.04913638160738</c:v>
                </c:pt>
                <c:pt idx="4">
                  <c:v>261.48637213536068</c:v>
                </c:pt>
                <c:pt idx="5">
                  <c:v>260.37328519320522</c:v>
                </c:pt>
                <c:pt idx="6">
                  <c:v>273.24699974160973</c:v>
                </c:pt>
                <c:pt idx="7">
                  <c:v>278.70599908646238</c:v>
                </c:pt>
                <c:pt idx="8">
                  <c:v>292.61451997901599</c:v>
                </c:pt>
                <c:pt idx="9">
                  <c:v>305.53575210128639</c:v>
                </c:pt>
                <c:pt idx="10">
                  <c:v>320.99444408293846</c:v>
                </c:pt>
                <c:pt idx="11">
                  <c:v>328.32285095486537</c:v>
                </c:pt>
                <c:pt idx="12">
                  <c:v>332.13815799526583</c:v>
                </c:pt>
                <c:pt idx="13">
                  <c:v>336.17972313021096</c:v>
                </c:pt>
                <c:pt idx="14">
                  <c:v>340.65210686921841</c:v>
                </c:pt>
                <c:pt idx="15">
                  <c:v>344.42236663898069</c:v>
                </c:pt>
                <c:pt idx="16">
                  <c:v>348.04362306915664</c:v>
                </c:pt>
                <c:pt idx="17">
                  <c:v>351.74601458223918</c:v>
                </c:pt>
                <c:pt idx="18">
                  <c:v>355.57695017730475</c:v>
                </c:pt>
                <c:pt idx="19">
                  <c:v>359.37649127149507</c:v>
                </c:pt>
                <c:pt idx="20">
                  <c:v>363.2248096347156</c:v>
                </c:pt>
                <c:pt idx="21">
                  <c:v>367.04243105255694</c:v>
                </c:pt>
                <c:pt idx="22">
                  <c:v>370.85432706668627</c:v>
                </c:pt>
                <c:pt idx="23">
                  <c:v>374.7371725762863</c:v>
                </c:pt>
                <c:pt idx="24">
                  <c:v>378.55514822807817</c:v>
                </c:pt>
                <c:pt idx="25">
                  <c:v>382.60020324680187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144.82481705402665</c:v>
                </c:pt>
                <c:pt idx="1">
                  <c:v>143.81527489797855</c:v>
                </c:pt>
                <c:pt idx="2">
                  <c:v>145.76453670315979</c:v>
                </c:pt>
                <c:pt idx="3">
                  <c:v>148.89992759904004</c:v>
                </c:pt>
                <c:pt idx="4">
                  <c:v>152.73779393135021</c:v>
                </c:pt>
                <c:pt idx="5">
                  <c:v>151.80584937731717</c:v>
                </c:pt>
                <c:pt idx="6">
                  <c:v>159.75238078189443</c:v>
                </c:pt>
                <c:pt idx="7">
                  <c:v>167.32116508331978</c:v>
                </c:pt>
                <c:pt idx="8">
                  <c:v>174.01582669576118</c:v>
                </c:pt>
                <c:pt idx="9">
                  <c:v>175.76822187573879</c:v>
                </c:pt>
                <c:pt idx="10">
                  <c:v>180.10457619137219</c:v>
                </c:pt>
                <c:pt idx="11">
                  <c:v>183.19434479205447</c:v>
                </c:pt>
                <c:pt idx="12">
                  <c:v>184.50929146313644</c:v>
                </c:pt>
                <c:pt idx="13">
                  <c:v>186.30230005871329</c:v>
                </c:pt>
                <c:pt idx="14">
                  <c:v>188.47853122976511</c:v>
                </c:pt>
                <c:pt idx="15">
                  <c:v>190.38213680666692</c:v>
                </c:pt>
                <c:pt idx="16">
                  <c:v>192.17079470542916</c:v>
                </c:pt>
                <c:pt idx="17">
                  <c:v>193.93629745777659</c:v>
                </c:pt>
                <c:pt idx="18">
                  <c:v>195.69470829393163</c:v>
                </c:pt>
                <c:pt idx="19">
                  <c:v>197.57551123439475</c:v>
                </c:pt>
                <c:pt idx="20">
                  <c:v>199.46263640385837</c:v>
                </c:pt>
                <c:pt idx="21">
                  <c:v>201.39674579153225</c:v>
                </c:pt>
                <c:pt idx="22">
                  <c:v>203.31313458259876</c:v>
                </c:pt>
                <c:pt idx="23">
                  <c:v>205.31034225718065</c:v>
                </c:pt>
                <c:pt idx="24">
                  <c:v>207.28951740415351</c:v>
                </c:pt>
                <c:pt idx="25">
                  <c:v>209.36609805538285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170.39579453751298</c:v>
                </c:pt>
                <c:pt idx="1">
                  <c:v>169.56645714836779</c:v>
                </c:pt>
                <c:pt idx="2">
                  <c:v>173.76946234295067</c:v>
                </c:pt>
                <c:pt idx="3">
                  <c:v>174.04259368095597</c:v>
                </c:pt>
                <c:pt idx="4">
                  <c:v>180.45768449746868</c:v>
                </c:pt>
                <c:pt idx="5">
                  <c:v>181.39048492986751</c:v>
                </c:pt>
                <c:pt idx="6">
                  <c:v>179.35583870316884</c:v>
                </c:pt>
                <c:pt idx="7">
                  <c:v>191.98685551067177</c:v>
                </c:pt>
                <c:pt idx="8">
                  <c:v>187.89578921564518</c:v>
                </c:pt>
                <c:pt idx="9">
                  <c:v>188.76321834733756</c:v>
                </c:pt>
                <c:pt idx="10">
                  <c:v>193.39457167334459</c:v>
                </c:pt>
                <c:pt idx="11">
                  <c:v>198.6843534453115</c:v>
                </c:pt>
                <c:pt idx="12">
                  <c:v>198.89061086527653</c:v>
                </c:pt>
                <c:pt idx="13">
                  <c:v>199.05359860150273</c:v>
                </c:pt>
                <c:pt idx="14">
                  <c:v>199.53296825805876</c:v>
                </c:pt>
                <c:pt idx="15">
                  <c:v>199.56570768451706</c:v>
                </c:pt>
                <c:pt idx="16">
                  <c:v>199.31555701197578</c:v>
                </c:pt>
                <c:pt idx="17">
                  <c:v>198.7523767817477</c:v>
                </c:pt>
                <c:pt idx="18">
                  <c:v>198.22367445169036</c:v>
                </c:pt>
                <c:pt idx="19">
                  <c:v>197.54806187437347</c:v>
                </c:pt>
                <c:pt idx="20">
                  <c:v>196.9148137724253</c:v>
                </c:pt>
                <c:pt idx="21">
                  <c:v>196.271792083598</c:v>
                </c:pt>
                <c:pt idx="22">
                  <c:v>195.66963364980231</c:v>
                </c:pt>
                <c:pt idx="23">
                  <c:v>194.92734278691719</c:v>
                </c:pt>
                <c:pt idx="24">
                  <c:v>194.09189742828102</c:v>
                </c:pt>
                <c:pt idx="25">
                  <c:v>192.94949584156711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133.43487349950695</c:v>
                </c:pt>
                <c:pt idx="1">
                  <c:v>122.49457714930163</c:v>
                </c:pt>
                <c:pt idx="2">
                  <c:v>124.41587811680637</c:v>
                </c:pt>
                <c:pt idx="3">
                  <c:v>124.99194145749924</c:v>
                </c:pt>
                <c:pt idx="4">
                  <c:v>131.73332639319719</c:v>
                </c:pt>
                <c:pt idx="5">
                  <c:v>129.14520225407159</c:v>
                </c:pt>
                <c:pt idx="6">
                  <c:v>128.01887026966929</c:v>
                </c:pt>
                <c:pt idx="7">
                  <c:v>129.87674459412676</c:v>
                </c:pt>
                <c:pt idx="8">
                  <c:v>131.23530910940607</c:v>
                </c:pt>
                <c:pt idx="9">
                  <c:v>136.62477222269442</c:v>
                </c:pt>
                <c:pt idx="10">
                  <c:v>119.31024966818688</c:v>
                </c:pt>
                <c:pt idx="11">
                  <c:v>120.29655131786569</c:v>
                </c:pt>
                <c:pt idx="12">
                  <c:v>119.47859502650169</c:v>
                </c:pt>
                <c:pt idx="13">
                  <c:v>118.73763898843126</c:v>
                </c:pt>
                <c:pt idx="14">
                  <c:v>118.29829299620968</c:v>
                </c:pt>
                <c:pt idx="15">
                  <c:v>117.82813710820757</c:v>
                </c:pt>
                <c:pt idx="16">
                  <c:v>117.32509066856359</c:v>
                </c:pt>
                <c:pt idx="17">
                  <c:v>116.74010753480084</c:v>
                </c:pt>
                <c:pt idx="18">
                  <c:v>116.1217207519378</c:v>
                </c:pt>
                <c:pt idx="19">
                  <c:v>115.47093355273749</c:v>
                </c:pt>
                <c:pt idx="20">
                  <c:v>114.87427617472368</c:v>
                </c:pt>
                <c:pt idx="21">
                  <c:v>114.28077134202714</c:v>
                </c:pt>
                <c:pt idx="22">
                  <c:v>113.69555524496099</c:v>
                </c:pt>
                <c:pt idx="23">
                  <c:v>113.16406578229248</c:v>
                </c:pt>
                <c:pt idx="24">
                  <c:v>112.67124311205097</c:v>
                </c:pt>
                <c:pt idx="25">
                  <c:v>112.1649312368326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135.45796194624674</c:v>
                </c:pt>
                <c:pt idx="1">
                  <c:v>126.1878580402045</c:v>
                </c:pt>
                <c:pt idx="2">
                  <c:v>125.26809731290484</c:v>
                </c:pt>
                <c:pt idx="3">
                  <c:v>127.38912972655018</c:v>
                </c:pt>
                <c:pt idx="4">
                  <c:v>139.52634366877263</c:v>
                </c:pt>
                <c:pt idx="5">
                  <c:v>139.40821239940595</c:v>
                </c:pt>
                <c:pt idx="6">
                  <c:v>141.30152808841677</c:v>
                </c:pt>
                <c:pt idx="7">
                  <c:v>143.50756310084381</c:v>
                </c:pt>
                <c:pt idx="8">
                  <c:v>144.45087560556937</c:v>
                </c:pt>
                <c:pt idx="9">
                  <c:v>147.86410434139421</c:v>
                </c:pt>
                <c:pt idx="10">
                  <c:v>142.72777421392831</c:v>
                </c:pt>
                <c:pt idx="11">
                  <c:v>140.72971442859239</c:v>
                </c:pt>
                <c:pt idx="12">
                  <c:v>142.07969792800685</c:v>
                </c:pt>
                <c:pt idx="13">
                  <c:v>143.44067929650424</c:v>
                </c:pt>
                <c:pt idx="14">
                  <c:v>145.0251072511891</c:v>
                </c:pt>
                <c:pt idx="15">
                  <c:v>146.19950941317242</c:v>
                </c:pt>
                <c:pt idx="16">
                  <c:v>147.31479120276524</c:v>
                </c:pt>
                <c:pt idx="17">
                  <c:v>148.38688919556128</c:v>
                </c:pt>
                <c:pt idx="18">
                  <c:v>149.33473909173838</c:v>
                </c:pt>
                <c:pt idx="19">
                  <c:v>150.38278712327937</c:v>
                </c:pt>
                <c:pt idx="20">
                  <c:v>151.48298517746994</c:v>
                </c:pt>
                <c:pt idx="21">
                  <c:v>152.62446408034879</c:v>
                </c:pt>
                <c:pt idx="22">
                  <c:v>153.76831867280083</c:v>
                </c:pt>
                <c:pt idx="23">
                  <c:v>154.85824373816203</c:v>
                </c:pt>
                <c:pt idx="24">
                  <c:v>155.90515528272735</c:v>
                </c:pt>
                <c:pt idx="25">
                  <c:v>156.8981693640286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122.18584214941026</c:v>
                </c:pt>
                <c:pt idx="1">
                  <c:v>127.7451872901577</c:v>
                </c:pt>
                <c:pt idx="2">
                  <c:v>136.53157774065525</c:v>
                </c:pt>
                <c:pt idx="3">
                  <c:v>134.58733887611541</c:v>
                </c:pt>
                <c:pt idx="4">
                  <c:v>137.36522298504838</c:v>
                </c:pt>
                <c:pt idx="5">
                  <c:v>139.96606709865341</c:v>
                </c:pt>
                <c:pt idx="6">
                  <c:v>144.5025315826982</c:v>
                </c:pt>
                <c:pt idx="7">
                  <c:v>149.51866896007996</c:v>
                </c:pt>
                <c:pt idx="8">
                  <c:v>150.44156713052135</c:v>
                </c:pt>
                <c:pt idx="9">
                  <c:v>152.85624480420722</c:v>
                </c:pt>
                <c:pt idx="10">
                  <c:v>146.40934437023174</c:v>
                </c:pt>
                <c:pt idx="11">
                  <c:v>147.25218147868128</c:v>
                </c:pt>
                <c:pt idx="12">
                  <c:v>147.9651928304971</c:v>
                </c:pt>
                <c:pt idx="13">
                  <c:v>148.49496821036561</c:v>
                </c:pt>
                <c:pt idx="14">
                  <c:v>149.29571772671733</c:v>
                </c:pt>
                <c:pt idx="15">
                  <c:v>149.77730029954</c:v>
                </c:pt>
                <c:pt idx="16">
                  <c:v>150.15874086918694</c:v>
                </c:pt>
                <c:pt idx="17">
                  <c:v>150.53372871950089</c:v>
                </c:pt>
                <c:pt idx="18">
                  <c:v>150.82955604371418</c:v>
                </c:pt>
                <c:pt idx="19">
                  <c:v>151.08035606068967</c:v>
                </c:pt>
                <c:pt idx="20">
                  <c:v>151.30955074207859</c:v>
                </c:pt>
                <c:pt idx="21">
                  <c:v>151.4053773993638</c:v>
                </c:pt>
                <c:pt idx="22">
                  <c:v>151.54404677456074</c:v>
                </c:pt>
                <c:pt idx="23">
                  <c:v>151.72194164459185</c:v>
                </c:pt>
                <c:pt idx="24">
                  <c:v>151.88607081569705</c:v>
                </c:pt>
                <c:pt idx="25">
                  <c:v>152.03929983778866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97.446513994687962</c:v>
                </c:pt>
                <c:pt idx="1">
                  <c:v>93.757489054416098</c:v>
                </c:pt>
                <c:pt idx="2">
                  <c:v>90.639487112633319</c:v>
                </c:pt>
                <c:pt idx="3">
                  <c:v>91.799705461782423</c:v>
                </c:pt>
                <c:pt idx="4">
                  <c:v>97.624020414330175</c:v>
                </c:pt>
                <c:pt idx="5">
                  <c:v>94.533698941347524</c:v>
                </c:pt>
                <c:pt idx="6">
                  <c:v>101.97120660245812</c:v>
                </c:pt>
                <c:pt idx="7">
                  <c:v>105.30743490608731</c:v>
                </c:pt>
                <c:pt idx="8">
                  <c:v>110.71836583027579</c:v>
                </c:pt>
                <c:pt idx="9">
                  <c:v>107.83063315752779</c:v>
                </c:pt>
                <c:pt idx="10">
                  <c:v>94.985751343989307</c:v>
                </c:pt>
                <c:pt idx="11">
                  <c:v>98.069278311460678</c:v>
                </c:pt>
                <c:pt idx="12">
                  <c:v>97.849179097848776</c:v>
                </c:pt>
                <c:pt idx="13">
                  <c:v>97.669896954798816</c:v>
                </c:pt>
                <c:pt idx="14">
                  <c:v>97.606084646513068</c:v>
                </c:pt>
                <c:pt idx="15">
                  <c:v>97.406113615516261</c:v>
                </c:pt>
                <c:pt idx="16">
                  <c:v>97.067900730841572</c:v>
                </c:pt>
                <c:pt idx="17">
                  <c:v>96.648683807773708</c:v>
                </c:pt>
                <c:pt idx="18">
                  <c:v>96.28363873966731</c:v>
                </c:pt>
                <c:pt idx="19">
                  <c:v>95.91540632110987</c:v>
                </c:pt>
                <c:pt idx="20">
                  <c:v>95.625809056034271</c:v>
                </c:pt>
                <c:pt idx="21">
                  <c:v>95.340676295444979</c:v>
                </c:pt>
                <c:pt idx="22">
                  <c:v>95.000765148119882</c:v>
                </c:pt>
                <c:pt idx="23">
                  <c:v>94.602737691977453</c:v>
                </c:pt>
                <c:pt idx="24">
                  <c:v>94.277348662661311</c:v>
                </c:pt>
                <c:pt idx="25">
                  <c:v>93.980187488767427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155.93002625701777</c:v>
                </c:pt>
                <c:pt idx="1">
                  <c:v>148.80571941541592</c:v>
                </c:pt>
                <c:pt idx="2">
                  <c:v>145.43531245776853</c:v>
                </c:pt>
                <c:pt idx="3">
                  <c:v>151.86826420408141</c:v>
                </c:pt>
                <c:pt idx="4">
                  <c:v>161.2166683123711</c:v>
                </c:pt>
                <c:pt idx="5">
                  <c:v>160.35951732357472</c:v>
                </c:pt>
                <c:pt idx="6">
                  <c:v>167.94104601520618</c:v>
                </c:pt>
                <c:pt idx="7">
                  <c:v>159.75066499623276</c:v>
                </c:pt>
                <c:pt idx="8">
                  <c:v>167.66859439097857</c:v>
                </c:pt>
                <c:pt idx="9">
                  <c:v>171.44533497701252</c:v>
                </c:pt>
                <c:pt idx="10">
                  <c:v>149.86515633486113</c:v>
                </c:pt>
                <c:pt idx="11">
                  <c:v>154.58572380610832</c:v>
                </c:pt>
                <c:pt idx="12">
                  <c:v>154.41385763549567</c:v>
                </c:pt>
                <c:pt idx="13">
                  <c:v>154.52747699680228</c:v>
                </c:pt>
                <c:pt idx="14">
                  <c:v>154.9094658582319</c:v>
                </c:pt>
                <c:pt idx="15">
                  <c:v>154.95196530271434</c:v>
                </c:pt>
                <c:pt idx="16">
                  <c:v>154.85870711398852</c:v>
                </c:pt>
                <c:pt idx="17">
                  <c:v>154.74726537264368</c:v>
                </c:pt>
                <c:pt idx="18">
                  <c:v>154.54598781579119</c:v>
                </c:pt>
                <c:pt idx="19">
                  <c:v>154.33102772316121</c:v>
                </c:pt>
                <c:pt idx="20">
                  <c:v>154.16943700141388</c:v>
                </c:pt>
                <c:pt idx="21">
                  <c:v>154.00214773312121</c:v>
                </c:pt>
                <c:pt idx="22">
                  <c:v>153.81299366578048</c:v>
                </c:pt>
                <c:pt idx="23">
                  <c:v>153.64056293077141</c:v>
                </c:pt>
                <c:pt idx="24">
                  <c:v>153.4937596300071</c:v>
                </c:pt>
                <c:pt idx="25">
                  <c:v>153.36189927926119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145.70171564957079</c:v>
                </c:pt>
                <c:pt idx="1">
                  <c:v>382.60020324680187</c:v>
                </c:pt>
                <c:pt idx="2">
                  <c:v>209.36609805538285</c:v>
                </c:pt>
                <c:pt idx="3">
                  <c:v>192.94949584156711</c:v>
                </c:pt>
                <c:pt idx="4">
                  <c:v>112.1649312368326</c:v>
                </c:pt>
                <c:pt idx="5">
                  <c:v>156.8981693640286</c:v>
                </c:pt>
                <c:pt idx="6">
                  <c:v>152.03929983778866</c:v>
                </c:pt>
                <c:pt idx="7">
                  <c:v>93.980187488767427</c:v>
                </c:pt>
                <c:pt idx="8">
                  <c:v>153.36189927926119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139.8531321211475</c:v>
                </c:pt>
                <c:pt idx="1">
                  <c:v>320.99444408293846</c:v>
                </c:pt>
                <c:pt idx="2">
                  <c:v>180.10457619137219</c:v>
                </c:pt>
                <c:pt idx="3">
                  <c:v>193.39457167334459</c:v>
                </c:pt>
                <c:pt idx="4">
                  <c:v>119.31024966818688</c:v>
                </c:pt>
                <c:pt idx="5">
                  <c:v>142.72777421392831</c:v>
                </c:pt>
                <c:pt idx="6">
                  <c:v>146.40934437023174</c:v>
                </c:pt>
                <c:pt idx="7">
                  <c:v>94.985751343989307</c:v>
                </c:pt>
                <c:pt idx="8">
                  <c:v>149.86515633486113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9.1116989616144153</c:v>
                </c:pt>
                <c:pt idx="1">
                  <c:v>23.926539636787172</c:v>
                </c:pt>
                <c:pt idx="2">
                  <c:v>13.093056933088446</c:v>
                </c:pt>
                <c:pt idx="3">
                  <c:v>12.066417427314702</c:v>
                </c:pt>
                <c:pt idx="4">
                  <c:v>7.0144204062652067</c:v>
                </c:pt>
                <c:pt idx="5">
                  <c:v>9.8118878044771574</c:v>
                </c:pt>
                <c:pt idx="6">
                  <c:v>9.5080303226384331</c:v>
                </c:pt>
                <c:pt idx="7">
                  <c:v>5.8772072307870102</c:v>
                </c:pt>
                <c:pt idx="8">
                  <c:v>9.5907412770274778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9.4009748374879418</c:v>
                </c:pt>
                <c:pt idx="1">
                  <c:v>21.577355086928566</c:v>
                </c:pt>
                <c:pt idx="2">
                  <c:v>12.106690520344046</c:v>
                </c:pt>
                <c:pt idx="3">
                  <c:v>13.000048511126284</c:v>
                </c:pt>
                <c:pt idx="4">
                  <c:v>8.0200753316945157</c:v>
                </c:pt>
                <c:pt idx="5">
                  <c:v>9.594209251127003</c:v>
                </c:pt>
                <c:pt idx="6">
                  <c:v>9.8416856420874428</c:v>
                </c:pt>
                <c:pt idx="7">
                  <c:v>6.3849743281488056</c:v>
                </c:pt>
                <c:pt idx="8">
                  <c:v>10.073986491055402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8.4352687599292686</c:v>
                </c:pt>
                <c:pt idx="1">
                  <c:v>18.966861783621937</c:v>
                </c:pt>
                <c:pt idx="2">
                  <c:v>11.058279504167977</c:v>
                </c:pt>
                <c:pt idx="3">
                  <c:v>13.213368852246354</c:v>
                </c:pt>
                <c:pt idx="4">
                  <c:v>9.4075672907582852</c:v>
                </c:pt>
                <c:pt idx="5">
                  <c:v>10.155175075351181</c:v>
                </c:pt>
                <c:pt idx="6">
                  <c:v>10.195811936264617</c:v>
                </c:pt>
                <c:pt idx="7">
                  <c:v>6.886296343284978</c:v>
                </c:pt>
                <c:pt idx="8">
                  <c:v>11.681370454375408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7.3632500070765342E-2</c:v>
                </c:pt>
                <c:pt idx="1">
                  <c:v>8.1764097680413844E-2</c:v>
                </c:pt>
                <c:pt idx="2">
                  <c:v>8.2955789426647039E-2</c:v>
                </c:pt>
                <c:pt idx="3">
                  <c:v>8.418430407509267E-2</c:v>
                </c:pt>
                <c:pt idx="4">
                  <c:v>8.0123117670069188E-2</c:v>
                </c:pt>
                <c:pt idx="5">
                  <c:v>8.4352687599292694E-2</c:v>
                </c:pt>
                <c:pt idx="6">
                  <c:v>8.3587531589545044E-2</c:v>
                </c:pt>
                <c:pt idx="7">
                  <c:v>8.646622084244808E-2</c:v>
                </c:pt>
                <c:pt idx="8">
                  <c:v>8.7391644977699259E-2</c:v>
                </c:pt>
                <c:pt idx="9">
                  <c:v>8.9471024731508669E-2</c:v>
                </c:pt>
                <c:pt idx="10">
                  <c:v>9.4009748374879423E-2</c:v>
                </c:pt>
                <c:pt idx="11">
                  <c:v>8.439069994481524E-2</c:v>
                </c:pt>
                <c:pt idx="12">
                  <c:v>8.4646227802233562E-2</c:v>
                </c:pt>
                <c:pt idx="13">
                  <c:v>8.5040316971335711E-2</c:v>
                </c:pt>
                <c:pt idx="14">
                  <c:v>8.5448005157466089E-2</c:v>
                </c:pt>
                <c:pt idx="15">
                  <c:v>8.5869902976374105E-2</c:v>
                </c:pt>
                <c:pt idx="16">
                  <c:v>8.6317452021264521E-2</c:v>
                </c:pt>
                <c:pt idx="17">
                  <c:v>8.6789280624905596E-2</c:v>
                </c:pt>
                <c:pt idx="18">
                  <c:v>8.7289300269716194E-2</c:v>
                </c:pt>
                <c:pt idx="19">
                  <c:v>8.7799707695874044E-2</c:v>
                </c:pt>
                <c:pt idx="20">
                  <c:v>8.8320734394044809E-2</c:v>
                </c:pt>
                <c:pt idx="21">
                  <c:v>8.883193049276833E-2</c:v>
                </c:pt>
                <c:pt idx="22">
                  <c:v>8.9349912108812851E-2</c:v>
                </c:pt>
                <c:pt idx="23">
                  <c:v>8.9918513477075662E-2</c:v>
                </c:pt>
                <c:pt idx="24">
                  <c:v>9.051506059255493E-2</c:v>
                </c:pt>
                <c:pt idx="25">
                  <c:v>9.1116989616144159E-2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0.19198035065946237</c:v>
                </c:pt>
                <c:pt idx="1">
                  <c:v>0.19068607649046232</c:v>
                </c:pt>
                <c:pt idx="2">
                  <c:v>0.18651969249385902</c:v>
                </c:pt>
                <c:pt idx="3">
                  <c:v>0.18904959387662185</c:v>
                </c:pt>
                <c:pt idx="4">
                  <c:v>0.19057620576551168</c:v>
                </c:pt>
                <c:pt idx="5">
                  <c:v>0.18966861783621936</c:v>
                </c:pt>
                <c:pt idx="6">
                  <c:v>0.19320176831343777</c:v>
                </c:pt>
                <c:pt idx="7">
                  <c:v>0.1920151783707944</c:v>
                </c:pt>
                <c:pt idx="8">
                  <c:v>0.19649332552078302</c:v>
                </c:pt>
                <c:pt idx="9">
                  <c:v>0.20062126356335627</c:v>
                </c:pt>
                <c:pt idx="10">
                  <c:v>0.21577355086928565</c:v>
                </c:pt>
                <c:pt idx="11">
                  <c:v>0.21924570233865756</c:v>
                </c:pt>
                <c:pt idx="12">
                  <c:v>0.22073512634505421</c:v>
                </c:pt>
                <c:pt idx="13">
                  <c:v>0.22218253186397452</c:v>
                </c:pt>
                <c:pt idx="14">
                  <c:v>0.2235216311494107</c:v>
                </c:pt>
                <c:pt idx="15">
                  <c:v>0.22480498366221699</c:v>
                </c:pt>
                <c:pt idx="16">
                  <c:v>0.22613348069312708</c:v>
                </c:pt>
                <c:pt idx="17">
                  <c:v>0.22757364255377016</c:v>
                </c:pt>
                <c:pt idx="18">
                  <c:v>0.22909527926005979</c:v>
                </c:pt>
                <c:pt idx="19">
                  <c:v>0.23058860486147434</c:v>
                </c:pt>
                <c:pt idx="20">
                  <c:v>0.23204597265131197</c:v>
                </c:pt>
                <c:pt idx="21">
                  <c:v>0.23348621480701259</c:v>
                </c:pt>
                <c:pt idx="22">
                  <c:v>0.23490868031869333</c:v>
                </c:pt>
                <c:pt idx="23">
                  <c:v>0.23634805789119617</c:v>
                </c:pt>
                <c:pt idx="24">
                  <c:v>0.23774154459129054</c:v>
                </c:pt>
                <c:pt idx="25">
                  <c:v>0.23926539636787172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0.11082647001963365</c:v>
                </c:pt>
                <c:pt idx="1">
                  <c:v>0.11222206911300804</c:v>
                </c:pt>
                <c:pt idx="2">
                  <c:v>0.1130620244912211</c:v>
                </c:pt>
                <c:pt idx="3">
                  <c:v>0.1134834462698987</c:v>
                </c:pt>
                <c:pt idx="4">
                  <c:v>0.11131818842690286</c:v>
                </c:pt>
                <c:pt idx="5">
                  <c:v>0.11058279504167978</c:v>
                </c:pt>
                <c:pt idx="6">
                  <c:v>0.11295436908192942</c:v>
                </c:pt>
                <c:pt idx="7">
                  <c:v>0.11527632510240915</c:v>
                </c:pt>
                <c:pt idx="8">
                  <c:v>0.11685321864120213</c:v>
                </c:pt>
                <c:pt idx="9">
                  <c:v>0.11541314731411627</c:v>
                </c:pt>
                <c:pt idx="10">
                  <c:v>0.12106690520344046</c:v>
                </c:pt>
                <c:pt idx="11">
                  <c:v>0.12233255367877398</c:v>
                </c:pt>
                <c:pt idx="12">
                  <c:v>0.12262271221342888</c:v>
                </c:pt>
                <c:pt idx="13">
                  <c:v>0.12312793982251631</c:v>
                </c:pt>
                <c:pt idx="14">
                  <c:v>0.12367171048584245</c:v>
                </c:pt>
                <c:pt idx="15">
                  <c:v>0.12426269981258782</c:v>
                </c:pt>
                <c:pt idx="16">
                  <c:v>0.12485863211942329</c:v>
                </c:pt>
                <c:pt idx="17">
                  <c:v>0.12547346041226817</c:v>
                </c:pt>
                <c:pt idx="18">
                  <c:v>0.12608447714048626</c:v>
                </c:pt>
                <c:pt idx="19">
                  <c:v>0.12677140157148961</c:v>
                </c:pt>
                <c:pt idx="20">
                  <c:v>0.1274265970941667</c:v>
                </c:pt>
                <c:pt idx="21">
                  <c:v>0.12811424476038771</c:v>
                </c:pt>
                <c:pt idx="22">
                  <c:v>0.12878377478838762</c:v>
                </c:pt>
                <c:pt idx="23">
                  <c:v>0.12948995778523445</c:v>
                </c:pt>
                <c:pt idx="24">
                  <c:v>0.13018269669801144</c:v>
                </c:pt>
                <c:pt idx="25">
                  <c:v>0.13093056933088446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0.13039453319480843</c:v>
                </c:pt>
                <c:pt idx="1">
                  <c:v>0.13231625560533219</c:v>
                </c:pt>
                <c:pt idx="2">
                  <c:v>0.13478399926076889</c:v>
                </c:pt>
                <c:pt idx="3">
                  <c:v>0.13264582224547644</c:v>
                </c:pt>
                <c:pt idx="4">
                  <c:v>0.13152096811743066</c:v>
                </c:pt>
                <c:pt idx="5">
                  <c:v>0.13213368852246354</c:v>
                </c:pt>
                <c:pt idx="6">
                  <c:v>0.1268151717221406</c:v>
                </c:pt>
                <c:pt idx="7">
                  <c:v>0.1322698127294103</c:v>
                </c:pt>
                <c:pt idx="8">
                  <c:v>0.12617374037686793</c:v>
                </c:pt>
                <c:pt idx="9">
                  <c:v>0.12394593797512293</c:v>
                </c:pt>
                <c:pt idx="10">
                  <c:v>0.13000048511126283</c:v>
                </c:pt>
                <c:pt idx="11">
                  <c:v>0.1326763899866589</c:v>
                </c:pt>
                <c:pt idx="12">
                  <c:v>0.13218036850441495</c:v>
                </c:pt>
                <c:pt idx="13">
                  <c:v>0.13155532434294745</c:v>
                </c:pt>
                <c:pt idx="14">
                  <c:v>0.13092516862150946</c:v>
                </c:pt>
                <c:pt idx="15">
                  <c:v>0.1302568299885758</c:v>
                </c:pt>
                <c:pt idx="16">
                  <c:v>0.12950078000553297</c:v>
                </c:pt>
                <c:pt idx="17">
                  <c:v>0.12858938118790431</c:v>
                </c:pt>
                <c:pt idx="18">
                  <c:v>0.12771386905653168</c:v>
                </c:pt>
                <c:pt idx="19">
                  <c:v>0.12675378909603455</c:v>
                </c:pt>
                <c:pt idx="20">
                  <c:v>0.12579892198780909</c:v>
                </c:pt>
                <c:pt idx="21">
                  <c:v>0.12485411475608477</c:v>
                </c:pt>
                <c:pt idx="22">
                  <c:v>0.12394218447625664</c:v>
                </c:pt>
                <c:pt idx="23">
                  <c:v>0.12294136335834312</c:v>
                </c:pt>
                <c:pt idx="24">
                  <c:v>0.12189428067017712</c:v>
                </c:pt>
                <c:pt idx="25">
                  <c:v>0.12066417427314702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0.10211037243672148</c:v>
                </c:pt>
                <c:pt idx="1">
                  <c:v>9.5585082409148481E-2</c:v>
                </c:pt>
                <c:pt idx="2">
                  <c:v>9.6502972375133347E-2</c:v>
                </c:pt>
                <c:pt idx="3">
                  <c:v>9.5262076357476258E-2</c:v>
                </c:pt>
                <c:pt idx="4">
                  <c:v>9.6009735849214031E-2</c:v>
                </c:pt>
                <c:pt idx="5">
                  <c:v>9.4075672907582855E-2</c:v>
                </c:pt>
                <c:pt idx="6">
                  <c:v>9.05169027911647E-2</c:v>
                </c:pt>
                <c:pt idx="7">
                  <c:v>8.9478900207393089E-2</c:v>
                </c:pt>
                <c:pt idx="8">
                  <c:v>8.8125709942569963E-2</c:v>
                </c:pt>
                <c:pt idx="9">
                  <c:v>8.9710726973405777E-2</c:v>
                </c:pt>
                <c:pt idx="10">
                  <c:v>8.0200753316945164E-2</c:v>
                </c:pt>
                <c:pt idx="11">
                  <c:v>8.0330996779232819E-2</c:v>
                </c:pt>
                <c:pt idx="12">
                  <c:v>7.9404073677919088E-2</c:v>
                </c:pt>
                <c:pt idx="13">
                  <c:v>7.8474183428909647E-2</c:v>
                </c:pt>
                <c:pt idx="14">
                  <c:v>7.7622380368412847E-2</c:v>
                </c:pt>
                <c:pt idx="15">
                  <c:v>7.6906597838127144E-2</c:v>
                </c:pt>
                <c:pt idx="16">
                  <c:v>7.6229326920456877E-2</c:v>
                </c:pt>
                <c:pt idx="17">
                  <c:v>7.55288486647573E-2</c:v>
                </c:pt>
                <c:pt idx="18">
                  <c:v>7.4816261376218551E-2</c:v>
                </c:pt>
                <c:pt idx="19">
                  <c:v>7.409021490463219E-2</c:v>
                </c:pt>
                <c:pt idx="20">
                  <c:v>7.3387369035684671E-2</c:v>
                </c:pt>
                <c:pt idx="21">
                  <c:v>7.269727548762582E-2</c:v>
                </c:pt>
                <c:pt idx="22">
                  <c:v>7.2017692369792108E-2</c:v>
                </c:pt>
                <c:pt idx="23">
                  <c:v>7.137297585622257E-2</c:v>
                </c:pt>
                <c:pt idx="24">
                  <c:v>7.0760193049444281E-2</c:v>
                </c:pt>
                <c:pt idx="25">
                  <c:v>7.0144204062652066E-2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0.10365853079556156</c:v>
                </c:pt>
                <c:pt idx="1">
                  <c:v>9.8467026790137732E-2</c:v>
                </c:pt>
                <c:pt idx="2">
                  <c:v>9.7163994800755243E-2</c:v>
                </c:pt>
                <c:pt idx="3">
                  <c:v>9.7089083197010997E-2</c:v>
                </c:pt>
                <c:pt idx="4">
                  <c:v>0.10168943399836057</c:v>
                </c:pt>
                <c:pt idx="5">
                  <c:v>0.10155175075351182</c:v>
                </c:pt>
                <c:pt idx="6">
                  <c:v>9.9908526417082019E-2</c:v>
                </c:pt>
                <c:pt idx="7">
                  <c:v>9.8869885889388526E-2</c:v>
                </c:pt>
                <c:pt idx="8">
                  <c:v>9.7000083673779158E-2</c:v>
                </c:pt>
                <c:pt idx="9">
                  <c:v>9.7090711134847796E-2</c:v>
                </c:pt>
                <c:pt idx="10">
                  <c:v>9.5942092511270033E-2</c:v>
                </c:pt>
                <c:pt idx="11">
                  <c:v>9.3975746708099245E-2</c:v>
                </c:pt>
                <c:pt idx="12">
                  <c:v>9.4424501726937227E-2</c:v>
                </c:pt>
                <c:pt idx="13">
                  <c:v>9.4800522177959076E-2</c:v>
                </c:pt>
                <c:pt idx="14">
                  <c:v>9.5159395397043919E-2</c:v>
                </c:pt>
                <c:pt idx="15">
                  <c:v>9.5424634136790837E-2</c:v>
                </c:pt>
                <c:pt idx="16">
                  <c:v>9.5714457281245086E-2</c:v>
                </c:pt>
                <c:pt idx="17">
                  <c:v>9.6003773977547904E-2</c:v>
                </c:pt>
                <c:pt idx="18">
                  <c:v>9.6215133569233252E-2</c:v>
                </c:pt>
                <c:pt idx="19">
                  <c:v>9.6490888859339097E-2</c:v>
                </c:pt>
                <c:pt idx="20">
                  <c:v>9.6774822928479526E-2</c:v>
                </c:pt>
                <c:pt idx="21">
                  <c:v>9.7088797888783607E-2</c:v>
                </c:pt>
                <c:pt idx="22">
                  <c:v>9.7400812604666293E-2</c:v>
                </c:pt>
                <c:pt idx="23">
                  <c:v>9.7669641109610572E-2</c:v>
                </c:pt>
                <c:pt idx="24">
                  <c:v>9.7912107654996111E-2</c:v>
                </c:pt>
                <c:pt idx="25">
                  <c:v>9.8118878044771582E-2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9.3502107216497987E-2</c:v>
                </c:pt>
                <c:pt idx="1">
                  <c:v>9.9682243399388276E-2</c:v>
                </c:pt>
                <c:pt idx="2">
                  <c:v>0.1059004949727556</c:v>
                </c:pt>
                <c:pt idx="3">
                  <c:v>0.10257516767291402</c:v>
                </c:pt>
                <c:pt idx="4">
                  <c:v>0.10011436843474361</c:v>
                </c:pt>
                <c:pt idx="5">
                  <c:v>0.10195811936264618</c:v>
                </c:pt>
                <c:pt idx="6">
                  <c:v>0.10217182495670908</c:v>
                </c:pt>
                <c:pt idx="7">
                  <c:v>0.10301125194376214</c:v>
                </c:pt>
                <c:pt idx="8">
                  <c:v>0.10102288780527408</c:v>
                </c:pt>
                <c:pt idx="9">
                  <c:v>0.10036865658197601</c:v>
                </c:pt>
                <c:pt idx="10">
                  <c:v>9.841685642087443E-2</c:v>
                </c:pt>
                <c:pt idx="11">
                  <c:v>9.8331285365303694E-2</c:v>
                </c:pt>
                <c:pt idx="12">
                  <c:v>9.8335932646966828E-2</c:v>
                </c:pt>
                <c:pt idx="13">
                  <c:v>9.8140922060490896E-2</c:v>
                </c:pt>
                <c:pt idx="14">
                  <c:v>9.7961590951525859E-2</c:v>
                </c:pt>
                <c:pt idx="15">
                  <c:v>9.7759863493715141E-2</c:v>
                </c:pt>
                <c:pt idx="16">
                  <c:v>9.7562249323267972E-2</c:v>
                </c:pt>
                <c:pt idx="17">
                  <c:v>9.739274235298663E-2</c:v>
                </c:pt>
                <c:pt idx="18">
                  <c:v>9.7178231730924561E-2</c:v>
                </c:pt>
                <c:pt idx="19">
                  <c:v>9.693847364014388E-2</c:v>
                </c:pt>
                <c:pt idx="20">
                  <c:v>9.6664024433486595E-2</c:v>
                </c:pt>
                <c:pt idx="21">
                  <c:v>9.6313301895449607E-2</c:v>
                </c:pt>
                <c:pt idx="22">
                  <c:v>9.5991901508985372E-2</c:v>
                </c:pt>
                <c:pt idx="23">
                  <c:v>9.5691564305328491E-2</c:v>
                </c:pt>
                <c:pt idx="24">
                  <c:v>9.5388027997099195E-2</c:v>
                </c:pt>
                <c:pt idx="25">
                  <c:v>9.5080303226384333E-2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7.4570459548526855E-2</c:v>
                </c:pt>
                <c:pt idx="1">
                  <c:v>7.3160931090183304E-2</c:v>
                </c:pt>
                <c:pt idx="2">
                  <c:v>7.0304369935119612E-2</c:v>
                </c:pt>
                <c:pt idx="3">
                  <c:v>6.9964754921961927E-2</c:v>
                </c:pt>
                <c:pt idx="4">
                  <c:v>7.1150229551951397E-2</c:v>
                </c:pt>
                <c:pt idx="5">
                  <c:v>6.8862963432849783E-2</c:v>
                </c:pt>
                <c:pt idx="6">
                  <c:v>7.2099666057741402E-2</c:v>
                </c:pt>
                <c:pt idx="7">
                  <c:v>7.2551814325999386E-2</c:v>
                </c:pt>
                <c:pt idx="8">
                  <c:v>7.4348394945601623E-2</c:v>
                </c:pt>
                <c:pt idx="9">
                  <c:v>7.0803883755405805E-2</c:v>
                </c:pt>
                <c:pt idx="10">
                  <c:v>6.3849743281488056E-2</c:v>
                </c:pt>
                <c:pt idx="11">
                  <c:v>6.5488185603618729E-2</c:v>
                </c:pt>
                <c:pt idx="12">
                  <c:v>6.5029417400548559E-2</c:v>
                </c:pt>
                <c:pt idx="13">
                  <c:v>6.4550427938527166E-2</c:v>
                </c:pt>
                <c:pt idx="14">
                  <c:v>6.4045020742149586E-2</c:v>
                </c:pt>
                <c:pt idx="15">
                  <c:v>6.3577113163759053E-2</c:v>
                </c:pt>
                <c:pt idx="16">
                  <c:v>6.3067675431819625E-2</c:v>
                </c:pt>
                <c:pt idx="17">
                  <c:v>6.2530041877760151E-2</c:v>
                </c:pt>
                <c:pt idx="18">
                  <c:v>6.2034749705344339E-2</c:v>
                </c:pt>
                <c:pt idx="19">
                  <c:v>6.154270038659157E-2</c:v>
                </c:pt>
                <c:pt idx="20">
                  <c:v>6.1090496255725248E-2</c:v>
                </c:pt>
                <c:pt idx="21">
                  <c:v>6.0648937948475493E-2</c:v>
                </c:pt>
                <c:pt idx="22">
                  <c:v>6.0175930928798485E-2</c:v>
                </c:pt>
                <c:pt idx="23">
                  <c:v>5.9666280692069355E-2</c:v>
                </c:pt>
                <c:pt idx="24">
                  <c:v>5.9208394327604282E-2</c:v>
                </c:pt>
                <c:pt idx="25">
                  <c:v>5.8772072307870099E-2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0.11932467605802226</c:v>
                </c:pt>
                <c:pt idx="1">
                  <c:v>0.11611621742192568</c:v>
                </c:pt>
                <c:pt idx="2">
                  <c:v>0.1128066622437402</c:v>
                </c:pt>
                <c:pt idx="3">
                  <c:v>0.1157457513835471</c:v>
                </c:pt>
                <c:pt idx="4">
                  <c:v>0.11749775218581604</c:v>
                </c:pt>
                <c:pt idx="5">
                  <c:v>0.11681370454375407</c:v>
                </c:pt>
                <c:pt idx="6">
                  <c:v>0.11874423907025004</c:v>
                </c:pt>
                <c:pt idx="7">
                  <c:v>0.11006061058839481</c:v>
                </c:pt>
                <c:pt idx="8">
                  <c:v>0.11259099411622259</c:v>
                </c:pt>
                <c:pt idx="9">
                  <c:v>0.11257464797026064</c:v>
                </c:pt>
                <c:pt idx="10">
                  <c:v>0.10073986491055402</c:v>
                </c:pt>
                <c:pt idx="11">
                  <c:v>0.10322843959483993</c:v>
                </c:pt>
                <c:pt idx="12">
                  <c:v>0.10262163968249677</c:v>
                </c:pt>
                <c:pt idx="13">
                  <c:v>0.10212783139333913</c:v>
                </c:pt>
                <c:pt idx="14">
                  <c:v>0.10164509712663908</c:v>
                </c:pt>
                <c:pt idx="15">
                  <c:v>0.10113737492785321</c:v>
                </c:pt>
                <c:pt idx="16">
                  <c:v>0.10061594620386273</c:v>
                </c:pt>
                <c:pt idx="17">
                  <c:v>0.10011882834809983</c:v>
                </c:pt>
                <c:pt idx="18">
                  <c:v>9.957269789148529E-2</c:v>
                </c:pt>
                <c:pt idx="19">
                  <c:v>9.9024218984420653E-2</c:v>
                </c:pt>
                <c:pt idx="20">
                  <c:v>9.8491061219291423E-2</c:v>
                </c:pt>
                <c:pt idx="21">
                  <c:v>9.7965181963411946E-2</c:v>
                </c:pt>
                <c:pt idx="22">
                  <c:v>9.7429110895607379E-2</c:v>
                </c:pt>
                <c:pt idx="23">
                  <c:v>9.690164552491963E-2</c:v>
                </c:pt>
                <c:pt idx="24">
                  <c:v>9.6397694418822052E-2</c:v>
                </c:pt>
                <c:pt idx="25">
                  <c:v>9.5907412770274772E-2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20.462035690244662</c:v>
                </c:pt>
                <c:pt idx="1">
                  <c:v>45.162466908081171</c:v>
                </c:pt>
                <c:pt idx="2">
                  <c:v>23.962372498421615</c:v>
                </c:pt>
                <c:pt idx="3">
                  <c:v>7.3727334174700445</c:v>
                </c:pt>
                <c:pt idx="4">
                  <c:v>7.4795699686228261</c:v>
                </c:pt>
                <c:pt idx="5">
                  <c:v>8.4558919419882557</c:v>
                </c:pt>
                <c:pt idx="6">
                  <c:v>12.89017770555381</c:v>
                </c:pt>
                <c:pt idx="7">
                  <c:v>13.296934216180262</c:v>
                </c:pt>
                <c:pt idx="8">
                  <c:v>11.0858176534378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3.5934139483458125</c:v>
                </c:pt>
                <c:pt idx="1">
                  <c:v>15.458691981652066</c:v>
                </c:pt>
                <c:pt idx="2">
                  <c:v>4.3363543156334003</c:v>
                </c:pt>
                <c:pt idx="3">
                  <c:v>4.6313533260070301</c:v>
                </c:pt>
                <c:pt idx="4">
                  <c:v>-17.314522554507533</c:v>
                </c:pt>
                <c:pt idx="5">
                  <c:v>-5.1363301274658966</c:v>
                </c:pt>
                <c:pt idx="6">
                  <c:v>-6.4469004339754861</c:v>
                </c:pt>
                <c:pt idx="7">
                  <c:v>-12.844881813538478</c:v>
                </c:pt>
                <c:pt idx="8">
                  <c:v>-21.580178642151395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-8.2923689904625917</c:v>
                </c:pt>
                <c:pt idx="1">
                  <c:v>23.427922556042233</c:v>
                </c:pt>
                <c:pt idx="2">
                  <c:v>10.277560615294732</c:v>
                </c:pt>
                <c:pt idx="3">
                  <c:v>6.1711360111724787</c:v>
                </c:pt>
                <c:pt idx="4">
                  <c:v>-1.4821125599793135</c:v>
                </c:pt>
                <c:pt idx="5">
                  <c:v>3.4717351992441081</c:v>
                </c:pt>
                <c:pt idx="6">
                  <c:v>3.3679559293082661</c:v>
                </c:pt>
                <c:pt idx="7">
                  <c:v>2.4203622715269546</c:v>
                </c:pt>
                <c:pt idx="8">
                  <c:v>5.0868089678532158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14.140952518885882</c:v>
                </c:pt>
                <c:pt idx="1">
                  <c:v>38.177836607821177</c:v>
                </c:pt>
                <c:pt idx="2">
                  <c:v>18.983961248715929</c:v>
                </c:pt>
                <c:pt idx="3">
                  <c:v>-6.6162118429499515</c:v>
                </c:pt>
                <c:pt idx="4">
                  <c:v>-5.66320587137497</c:v>
                </c:pt>
                <c:pt idx="5">
                  <c:v>10.698659950856182</c:v>
                </c:pt>
                <c:pt idx="6">
                  <c:v>2.2619995382486593</c:v>
                </c:pt>
                <c:pt idx="7">
                  <c:v>-3.4259261267488341</c:v>
                </c:pt>
                <c:pt idx="8">
                  <c:v>-1.5900660234531472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5.8485835284232905</c:v>
                </c:pt>
                <c:pt idx="1">
                  <c:v>61.605759163863411</c:v>
                </c:pt>
                <c:pt idx="2">
                  <c:v>29.26152186401066</c:v>
                </c:pt>
                <c:pt idx="3">
                  <c:v>-0.44507583177747279</c:v>
                </c:pt>
                <c:pt idx="4">
                  <c:v>-7.1453184313542835</c:v>
                </c:pt>
                <c:pt idx="5">
                  <c:v>14.17039515010029</c:v>
                </c:pt>
                <c:pt idx="6">
                  <c:v>5.6299554675569254</c:v>
                </c:pt>
                <c:pt idx="7">
                  <c:v>-1.0055638552218795</c:v>
                </c:pt>
                <c:pt idx="8">
                  <c:v>3.4967429444000686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6.1194800502283115</c:v>
                </c:pt>
                <c:pt idx="1">
                  <c:v>31.411405914724412</c:v>
                </c:pt>
                <c:pt idx="2">
                  <c:v>32.614283121763648</c:v>
                </c:pt>
                <c:pt idx="3">
                  <c:v>-16.170810630640645</c:v>
                </c:pt>
                <c:pt idx="4">
                  <c:v>2.8636561402037124</c:v>
                </c:pt>
                <c:pt idx="5">
                  <c:v>8.687373294986017</c:v>
                </c:pt>
                <c:pt idx="6">
                  <c:v>-0.32941466334526126</c:v>
                </c:pt>
                <c:pt idx="7">
                  <c:v>1.4300357327102482</c:v>
                </c:pt>
                <c:pt idx="8">
                  <c:v>0.61398937361038008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-0.27089652180508494</c:v>
                </c:pt>
                <c:pt idx="1">
                  <c:v>30.194353249138771</c:v>
                </c:pt>
                <c:pt idx="2">
                  <c:v>-3.3527612577530306</c:v>
                </c:pt>
                <c:pt idx="3">
                  <c:v>15.725734798863272</c:v>
                </c:pt>
                <c:pt idx="4">
                  <c:v>-10.008974571558056</c:v>
                </c:pt>
                <c:pt idx="5">
                  <c:v>5.4830218551143091</c:v>
                </c:pt>
                <c:pt idx="6">
                  <c:v>5.9593701309022293</c:v>
                </c:pt>
                <c:pt idx="7">
                  <c:v>-2.4355995879322876</c:v>
                </c:pt>
                <c:pt idx="8">
                  <c:v>2.8827535707898875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3.5194361830976888</c:v>
                </c:pt>
                <c:pt idx="1">
                  <c:v>0.58187569998095867</c:v>
                </c:pt>
                <c:pt idx="2">
                  <c:v>2.1149505645515347</c:v>
                </c:pt>
                <c:pt idx="3">
                  <c:v>-0.45163889456762352</c:v>
                </c:pt>
                <c:pt idx="4">
                  <c:v>1.9032061294334852</c:v>
                </c:pt>
                <c:pt idx="5">
                  <c:v>1.7822566010904488</c:v>
                </c:pt>
                <c:pt idx="6">
                  <c:v>-1.3791041370143002</c:v>
                </c:pt>
                <c:pt idx="7">
                  <c:v>3.6117051517976826</c:v>
                </c:pt>
                <c:pt idx="8">
                  <c:v>3.4037618926077045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3.430111051727426</c:v>
                </c:pt>
                <c:pt idx="1">
                  <c:v>12.233570021145077</c:v>
                </c:pt>
                <c:pt idx="2">
                  <c:v>10.253992885925257</c:v>
                </c:pt>
                <c:pt idx="3">
                  <c:v>-6.2696639257578397</c:v>
                </c:pt>
                <c:pt idx="4">
                  <c:v>3.6818111460082346</c:v>
                </c:pt>
                <c:pt idx="5">
                  <c:v>1.4399940457975262</c:v>
                </c:pt>
                <c:pt idx="6">
                  <c:v>5.7037298729385526</c:v>
                </c:pt>
                <c:pt idx="7">
                  <c:v>3.1062871961000731</c:v>
                </c:pt>
                <c:pt idx="8">
                  <c:v>-7.0617686618170126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-1.1009637064018847</c:v>
                </c:pt>
                <c:pt idx="1">
                  <c:v>48.790313442737016</c:v>
                </c:pt>
                <c:pt idx="2">
                  <c:v>16.892578413534025</c:v>
                </c:pt>
                <c:pt idx="3">
                  <c:v>6.2762269885479895</c:v>
                </c:pt>
                <c:pt idx="4">
                  <c:v>-12.730335706796055</c:v>
                </c:pt>
                <c:pt idx="5">
                  <c:v>10.948144503212404</c:v>
                </c:pt>
                <c:pt idx="6">
                  <c:v>1.3053297316327246</c:v>
                </c:pt>
                <c:pt idx="7">
                  <c:v>-7.7235562031197205</c:v>
                </c:pt>
                <c:pt idx="8">
                  <c:v>7.1547497136096467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1.0677441721613938</c:v>
                </c:pt>
                <c:pt idx="1">
                  <c:v>3.0350035481341866</c:v>
                </c:pt>
                <c:pt idx="2">
                  <c:v>1.9675030086662559</c:v>
                </c:pt>
                <c:pt idx="3">
                  <c:v>-1.0158387754168401</c:v>
                </c:pt>
                <c:pt idx="4">
                  <c:v>0.61913272145710563</c:v>
                </c:pt>
                <c:pt idx="5">
                  <c:v>0.80157786932938002</c:v>
                </c:pt>
                <c:pt idx="6">
                  <c:v>-0.82086065336073633</c:v>
                </c:pt>
                <c:pt idx="7">
                  <c:v>0.25095301601106779</c:v>
                </c:pt>
                <c:pt idx="8">
                  <c:v>1.5313402987171134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2.8525387870924401</c:v>
                </c:pt>
                <c:pt idx="1">
                  <c:v>7.343635585580941</c:v>
                </c:pt>
                <c:pt idx="2">
                  <c:v>9.7574397577202667</c:v>
                </c:pt>
                <c:pt idx="3">
                  <c:v>-7.6561785439334926</c:v>
                </c:pt>
                <c:pt idx="4">
                  <c:v>1.8049427398819944</c:v>
                </c:pt>
                <c:pt idx="5">
                  <c:v>-1.0915260107791269</c:v>
                </c:pt>
                <c:pt idx="6">
                  <c:v>1.8355503108038675</c:v>
                </c:pt>
                <c:pt idx="7">
                  <c:v>1.0496149386170983</c:v>
                </c:pt>
                <c:pt idx="8">
                  <c:v>-4.5298643742576417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2.1991970909744296</c:v>
                </c:pt>
                <c:pt idx="1">
                  <c:v>21.032766781009229</c:v>
                </c:pt>
                <c:pt idx="2">
                  <c:v>20.889340355377257</c:v>
                </c:pt>
                <c:pt idx="3">
                  <c:v>-7.498793311290413</c:v>
                </c:pt>
                <c:pt idx="4">
                  <c:v>0.43958067886461727</c:v>
                </c:pt>
                <c:pt idx="5">
                  <c:v>8.9773214364358438</c:v>
                </c:pt>
                <c:pt idx="6">
                  <c:v>-1.3441043207884356</c:v>
                </c:pt>
                <c:pt idx="7">
                  <c:v>0.12946777808206722</c:v>
                </c:pt>
                <c:pt idx="8">
                  <c:v>3.6125134491509172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2.4516920109362772</c:v>
                </c:pt>
                <c:pt idx="1">
                  <c:v>-2.4531278481532315</c:v>
                </c:pt>
                <c:pt idx="2">
                  <c:v>0.14744755588526992</c:v>
                </c:pt>
                <c:pt idx="3">
                  <c:v>0.56419988084921813</c:v>
                </c:pt>
                <c:pt idx="4">
                  <c:v>1.2840734079764076</c:v>
                </c:pt>
                <c:pt idx="5">
                  <c:v>0.98067873176106746</c:v>
                </c:pt>
                <c:pt idx="6">
                  <c:v>-0.55824348365356169</c:v>
                </c:pt>
                <c:pt idx="7">
                  <c:v>3.3607521357866297</c:v>
                </c:pt>
                <c:pt idx="8">
                  <c:v>1.8724215938905857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0.57757226463500011</c:v>
                </c:pt>
                <c:pt idx="1">
                  <c:v>4.8899344355641325</c:v>
                </c:pt>
                <c:pt idx="2">
                  <c:v>0.49655312820497777</c:v>
                </c:pt>
                <c:pt idx="3">
                  <c:v>1.3865146181756671</c:v>
                </c:pt>
                <c:pt idx="4">
                  <c:v>1.8768684061262499</c:v>
                </c:pt>
                <c:pt idx="5">
                  <c:v>2.5315200565766567</c:v>
                </c:pt>
                <c:pt idx="6">
                  <c:v>3.8681795621346602</c:v>
                </c:pt>
                <c:pt idx="7">
                  <c:v>2.0566722574829672</c:v>
                </c:pt>
                <c:pt idx="8">
                  <c:v>-2.5319042875593816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-3.3001607973763143</c:v>
                </c:pt>
                <c:pt idx="1">
                  <c:v>27.757546661727929</c:v>
                </c:pt>
                <c:pt idx="2">
                  <c:v>-3.9967619418431752</c:v>
                </c:pt>
                <c:pt idx="3">
                  <c:v>13.775020299838431</c:v>
                </c:pt>
                <c:pt idx="4">
                  <c:v>-13.169916385660706</c:v>
                </c:pt>
                <c:pt idx="5">
                  <c:v>1.9708230667765356</c:v>
                </c:pt>
                <c:pt idx="6">
                  <c:v>2.6494340524211069</c:v>
                </c:pt>
                <c:pt idx="7">
                  <c:v>-7.8530239812018081</c:v>
                </c:pt>
                <c:pt idx="8">
                  <c:v>3.5422362644587224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82.669535624048905</c:v>
                </c:pt>
                <c:pt idx="1">
                  <c:v>84.156612181157797</c:v>
                </c:pt>
                <c:pt idx="2">
                  <c:v>74.585449764136385</c:v>
                </c:pt>
                <c:pt idx="3">
                  <c:v>81.766766536247133</c:v>
                </c:pt>
                <c:pt idx="4">
                  <c:v>77.805482024413578</c:v>
                </c:pt>
                <c:pt idx="5">
                  <c:v>82.893031197197033</c:v>
                </c:pt>
                <c:pt idx="6">
                  <c:v>72.222653207001585</c:v>
                </c:pt>
                <c:pt idx="7">
                  <c:v>75.063337062565111</c:v>
                </c:pt>
                <c:pt idx="8">
                  <c:v>80.197862420562757</c:v>
                </c:pt>
                <c:pt idx="9">
                  <c:v>70.06987343707371</c:v>
                </c:pt>
                <c:pt idx="10">
                  <c:v>71.013572154322489</c:v>
                </c:pt>
                <c:pt idx="11">
                  <c:v>78.345436381122525</c:v>
                </c:pt>
                <c:pt idx="12">
                  <c:v>68.744065628986277</c:v>
                </c:pt>
                <c:pt idx="13">
                  <c:v>66.532883285054865</c:v>
                </c:pt>
                <c:pt idx="14">
                  <c:v>64.189829012608499</c:v>
                </c:pt>
                <c:pt idx="15">
                  <c:v>63.43543833120566</c:v>
                </c:pt>
                <c:pt idx="16">
                  <c:v>62.80501330381334</c:v>
                </c:pt>
                <c:pt idx="17">
                  <c:v>62.091878596758434</c:v>
                </c:pt>
                <c:pt idx="18">
                  <c:v>61.301661555282628</c:v>
                </c:pt>
                <c:pt idx="19">
                  <c:v>60.469063476726433</c:v>
                </c:pt>
                <c:pt idx="20">
                  <c:v>59.634783806120765</c:v>
                </c:pt>
                <c:pt idx="21">
                  <c:v>58.762895825610464</c:v>
                </c:pt>
                <c:pt idx="22">
                  <c:v>57.840142624011712</c:v>
                </c:pt>
                <c:pt idx="23">
                  <c:v>56.867802453672347</c:v>
                </c:pt>
                <c:pt idx="24">
                  <c:v>55.971571649197315</c:v>
                </c:pt>
                <c:pt idx="25">
                  <c:v>56.971029860582931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208.02902153617848</c:v>
                </c:pt>
                <c:pt idx="1">
                  <c:v>206.39155160126973</c:v>
                </c:pt>
                <c:pt idx="2">
                  <c:v>192.53351320465592</c:v>
                </c:pt>
                <c:pt idx="3">
                  <c:v>195.43049598467903</c:v>
                </c:pt>
                <c:pt idx="4">
                  <c:v>194.3838392397123</c:v>
                </c:pt>
                <c:pt idx="5">
                  <c:v>185.19640958588491</c:v>
                </c:pt>
                <c:pt idx="6">
                  <c:v>187.68544075398748</c:v>
                </c:pt>
                <c:pt idx="7">
                  <c:v>178.67652707475276</c:v>
                </c:pt>
                <c:pt idx="8">
                  <c:v>189.88441765643904</c:v>
                </c:pt>
                <c:pt idx="9">
                  <c:v>196.48640543387145</c:v>
                </c:pt>
                <c:pt idx="10">
                  <c:v>181.00090015350636</c:v>
                </c:pt>
                <c:pt idx="11">
                  <c:v>174.9608068277918</c:v>
                </c:pt>
                <c:pt idx="12">
                  <c:v>170.27112159600037</c:v>
                </c:pt>
                <c:pt idx="13">
                  <c:v>165.90906315125</c:v>
                </c:pt>
                <c:pt idx="14">
                  <c:v>161.77703938219344</c:v>
                </c:pt>
                <c:pt idx="15">
                  <c:v>157.07548144901421</c:v>
                </c:pt>
                <c:pt idx="16">
                  <c:v>152.1903851483718</c:v>
                </c:pt>
                <c:pt idx="17">
                  <c:v>147.19192306119999</c:v>
                </c:pt>
                <c:pt idx="18">
                  <c:v>142.1351473409585</c:v>
                </c:pt>
                <c:pt idx="19">
                  <c:v>137.0233996358063</c:v>
                </c:pt>
                <c:pt idx="20">
                  <c:v>131.90568147693054</c:v>
                </c:pt>
                <c:pt idx="21">
                  <c:v>126.72786061736352</c:v>
                </c:pt>
                <c:pt idx="22">
                  <c:v>121.48169941099918</c:v>
                </c:pt>
                <c:pt idx="23">
                  <c:v>116.17369355775854</c:v>
                </c:pt>
                <c:pt idx="24">
                  <c:v>110.76676944830915</c:v>
                </c:pt>
                <c:pt idx="25">
                  <c:v>105.10286325648218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295.4219227647061</c:v>
                </c:pt>
                <c:pt idx="1">
                  <c:v>303.23979187102663</c:v>
                </c:pt>
                <c:pt idx="2">
                  <c:v>297.85762801798404</c:v>
                </c:pt>
                <c:pt idx="3">
                  <c:v>290.2050531976098</c:v>
                </c:pt>
                <c:pt idx="4">
                  <c:v>310.02379261112696</c:v>
                </c:pt>
                <c:pt idx="5">
                  <c:v>307.81657688593077</c:v>
                </c:pt>
                <c:pt idx="6">
                  <c:v>305.26141985051675</c:v>
                </c:pt>
                <c:pt idx="7">
                  <c:v>322.97143473005428</c:v>
                </c:pt>
                <c:pt idx="8">
                  <c:v>303.6811914577965</c:v>
                </c:pt>
                <c:pt idx="9">
                  <c:v>322.83703834233779</c:v>
                </c:pt>
                <c:pt idx="10">
                  <c:v>291.30515464753768</c:v>
                </c:pt>
                <c:pt idx="11">
                  <c:v>313.89100622236714</c:v>
                </c:pt>
                <c:pt idx="12">
                  <c:v>300.40999278402489</c:v>
                </c:pt>
                <c:pt idx="13">
                  <c:v>297.63181703261426</c:v>
                </c:pt>
                <c:pt idx="14">
                  <c:v>295.34199367921451</c:v>
                </c:pt>
                <c:pt idx="15">
                  <c:v>292.12359151083393</c:v>
                </c:pt>
                <c:pt idx="16">
                  <c:v>288.61176599149309</c:v>
                </c:pt>
                <c:pt idx="17">
                  <c:v>284.96221526219119</c:v>
                </c:pt>
                <c:pt idx="18">
                  <c:v>281.24282744539016</c:v>
                </c:pt>
                <c:pt idx="19">
                  <c:v>277.47248323424117</c:v>
                </c:pt>
                <c:pt idx="20">
                  <c:v>273.69596398776338</c:v>
                </c:pt>
                <c:pt idx="21">
                  <c:v>269.84404072058516</c:v>
                </c:pt>
                <c:pt idx="22">
                  <c:v>265.94320192099696</c:v>
                </c:pt>
                <c:pt idx="23">
                  <c:v>261.9981412459191</c:v>
                </c:pt>
                <c:pt idx="24">
                  <c:v>257.96417998884169</c:v>
                </c:pt>
                <c:pt idx="25">
                  <c:v>253.50307195188438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263.62119487340971</c:v>
                </c:pt>
                <c:pt idx="1">
                  <c:v>266.31394316540735</c:v>
                </c:pt>
                <c:pt idx="2">
                  <c:v>284.44511842414272</c:v>
                </c:pt>
                <c:pt idx="3">
                  <c:v>270.71083593114901</c:v>
                </c:pt>
                <c:pt idx="4">
                  <c:v>291.76846182220538</c:v>
                </c:pt>
                <c:pt idx="5">
                  <c:v>288.41368223505896</c:v>
                </c:pt>
                <c:pt idx="6">
                  <c:v>295.93717259470492</c:v>
                </c:pt>
                <c:pt idx="7">
                  <c:v>309.16158055440911</c:v>
                </c:pt>
                <c:pt idx="8">
                  <c:v>329.50966310888685</c:v>
                </c:pt>
                <c:pt idx="9">
                  <c:v>315.66937368540266</c:v>
                </c:pt>
                <c:pt idx="10">
                  <c:v>313.23678932024001</c:v>
                </c:pt>
                <c:pt idx="11">
                  <c:v>290.56441422541832</c:v>
                </c:pt>
                <c:pt idx="12">
                  <c:v>306.84198305022863</c:v>
                </c:pt>
                <c:pt idx="13">
                  <c:v>306.99080235692134</c:v>
                </c:pt>
                <c:pt idx="14">
                  <c:v>307.73984972850354</c:v>
                </c:pt>
                <c:pt idx="15">
                  <c:v>307.59431628252042</c:v>
                </c:pt>
                <c:pt idx="16">
                  <c:v>307.24514250547651</c:v>
                </c:pt>
                <c:pt idx="17">
                  <c:v>306.88565569969012</c:v>
                </c:pt>
                <c:pt idx="18">
                  <c:v>306.58423452963621</c:v>
                </c:pt>
                <c:pt idx="19">
                  <c:v>306.31788641230855</c:v>
                </c:pt>
                <c:pt idx="20">
                  <c:v>306.16388995248627</c:v>
                </c:pt>
                <c:pt idx="21">
                  <c:v>306.03332859715812</c:v>
                </c:pt>
                <c:pt idx="22">
                  <c:v>305.94931933341644</c:v>
                </c:pt>
                <c:pt idx="23">
                  <c:v>305.93722432501323</c:v>
                </c:pt>
                <c:pt idx="24">
                  <c:v>305.94427242976013</c:v>
                </c:pt>
                <c:pt idx="25">
                  <c:v>305.63766782311029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66.32808567734709</c:v>
                </c:pt>
                <c:pt idx="1">
                  <c:v>58.78588677868369</c:v>
                </c:pt>
                <c:pt idx="2">
                  <c:v>63.016371356764672</c:v>
                </c:pt>
                <c:pt idx="3">
                  <c:v>67.426270230776765</c:v>
                </c:pt>
                <c:pt idx="4">
                  <c:v>66.94632324724779</c:v>
                </c:pt>
                <c:pt idx="5">
                  <c:v>67.111481723675624</c:v>
                </c:pt>
                <c:pt idx="6">
                  <c:v>71.671565344202605</c:v>
                </c:pt>
                <c:pt idx="7">
                  <c:v>74.683661770234593</c:v>
                </c:pt>
                <c:pt idx="8">
                  <c:v>76.51469732619401</c:v>
                </c:pt>
                <c:pt idx="9">
                  <c:v>82.024507973098096</c:v>
                </c:pt>
                <c:pt idx="10">
                  <c:v>81.517967639630854</c:v>
                </c:pt>
                <c:pt idx="11">
                  <c:v>81.015609696789753</c:v>
                </c:pt>
                <c:pt idx="12">
                  <c:v>83.039722920227504</c:v>
                </c:pt>
                <c:pt idx="13">
                  <c:v>84.729817669388879</c:v>
                </c:pt>
                <c:pt idx="14">
                  <c:v>86.609933251636917</c:v>
                </c:pt>
                <c:pt idx="15">
                  <c:v>88.247670487596821</c:v>
                </c:pt>
                <c:pt idx="16">
                  <c:v>89.897921208479261</c:v>
                </c:pt>
                <c:pt idx="17">
                  <c:v>91.609267771868517</c:v>
                </c:pt>
                <c:pt idx="18" formatCode="General">
                  <c:v>93.349023502719703</c:v>
                </c:pt>
                <c:pt idx="19" formatCode="General">
                  <c:v>95.131007002393801</c:v>
                </c:pt>
                <c:pt idx="20" formatCode="General">
                  <c:v>97.011711954955686</c:v>
                </c:pt>
                <c:pt idx="21" formatCode="General">
                  <c:v>98.946198490969039</c:v>
                </c:pt>
                <c:pt idx="22">
                  <c:v>100.94226902193105</c:v>
                </c:pt>
                <c:pt idx="23">
                  <c:v>103.00234308458612</c:v>
                </c:pt>
                <c:pt idx="24">
                  <c:v>105.08787699173037</c:v>
                </c:pt>
                <c:pt idx="25">
                  <c:v>107.01100807500457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78.981447840958992</c:v>
                </c:pt>
                <c:pt idx="1">
                  <c:v>70.172887117288738</c:v>
                </c:pt>
                <c:pt idx="2">
                  <c:v>73.081206324085642</c:v>
                </c:pt>
                <c:pt idx="3">
                  <c:v>74.046755544107469</c:v>
                </c:pt>
                <c:pt idx="4">
                  <c:v>74.897759393059118</c:v>
                </c:pt>
                <c:pt idx="5">
                  <c:v>73.857947575616208</c:v>
                </c:pt>
                <c:pt idx="6">
                  <c:v>74.004899022741583</c:v>
                </c:pt>
                <c:pt idx="7">
                  <c:v>76.23934588097373</c:v>
                </c:pt>
                <c:pt idx="8">
                  <c:v>77.898408263173238</c:v>
                </c:pt>
                <c:pt idx="9">
                  <c:v>81.230368497527763</c:v>
                </c:pt>
                <c:pt idx="10">
                  <c:v>78.888513645170036</c:v>
                </c:pt>
                <c:pt idx="11">
                  <c:v>77.6131724235169</c:v>
                </c:pt>
                <c:pt idx="12">
                  <c:v>78.854310616259568</c:v>
                </c:pt>
                <c:pt idx="13">
                  <c:v>79.646045340822852</c:v>
                </c:pt>
                <c:pt idx="14">
                  <c:v>80.722191003003928</c:v>
                </c:pt>
                <c:pt idx="15">
                  <c:v>81.562452607877091</c:v>
                </c:pt>
                <c:pt idx="16">
                  <c:v>82.413958058912044</c:v>
                </c:pt>
                <c:pt idx="17">
                  <c:v>83.363237753109459</c:v>
                </c:pt>
                <c:pt idx="18" formatCode="General">
                  <c:v>84.413932099376481</c:v>
                </c:pt>
                <c:pt idx="19" formatCode="General">
                  <c:v>85.532948451927794</c:v>
                </c:pt>
                <c:pt idx="20" formatCode="General">
                  <c:v>86.731745728946763</c:v>
                </c:pt>
                <c:pt idx="21" formatCode="General">
                  <c:v>88.03112821555321</c:v>
                </c:pt>
                <c:pt idx="22">
                  <c:v>89.386903590497383</c:v>
                </c:pt>
                <c:pt idx="23">
                  <c:v>90.803074910485279</c:v>
                </c:pt>
                <c:pt idx="24">
                  <c:v>92.285623082626415</c:v>
                </c:pt>
                <c:pt idx="25">
                  <c:v>93.879179127329522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206.64255744896423</c:v>
                </c:pt>
                <c:pt idx="1">
                  <c:v>193.24405877478895</c:v>
                </c:pt>
                <c:pt idx="2">
                  <c:v>211.90747654348107</c:v>
                </c:pt>
                <c:pt idx="3">
                  <c:v>225.91777479776292</c:v>
                </c:pt>
                <c:pt idx="4">
                  <c:v>234.0592614917621</c:v>
                </c:pt>
                <c:pt idx="5">
                  <c:v>239.96794314221776</c:v>
                </c:pt>
                <c:pt idx="6">
                  <c:v>250.26834394445197</c:v>
                </c:pt>
                <c:pt idx="7">
                  <c:v>267.94830844092542</c:v>
                </c:pt>
                <c:pt idx="8">
                  <c:v>277.76902381149017</c:v>
                </c:pt>
                <c:pt idx="9">
                  <c:v>297.04841701018472</c:v>
                </c:pt>
                <c:pt idx="10">
                  <c:v>294.58986399155435</c:v>
                </c:pt>
                <c:pt idx="11">
                  <c:v>297.99100698294399</c:v>
                </c:pt>
                <c:pt idx="12">
                  <c:v>306.97814079631894</c:v>
                </c:pt>
                <c:pt idx="13">
                  <c:v>314.32363983932765</c:v>
                </c:pt>
                <c:pt idx="14">
                  <c:v>322.27843420436551</c:v>
                </c:pt>
                <c:pt idx="15">
                  <c:v>329.38101234581057</c:v>
                </c:pt>
                <c:pt idx="16">
                  <c:v>336.21993943399121</c:v>
                </c:pt>
                <c:pt idx="17">
                  <c:v>342.93310111634349</c:v>
                </c:pt>
                <c:pt idx="18" formatCode="General">
                  <c:v>349.68781161673388</c:v>
                </c:pt>
                <c:pt idx="19" formatCode="General">
                  <c:v>356.5357397839673</c:v>
                </c:pt>
                <c:pt idx="20" formatCode="General">
                  <c:v>363.53506098949737</c:v>
                </c:pt>
                <c:pt idx="21" formatCode="General">
                  <c:v>370.55698115737169</c:v>
                </c:pt>
                <c:pt idx="22" formatCode="General">
                  <c:v>377.6987250863566</c:v>
                </c:pt>
                <c:pt idx="23" formatCode="General">
                  <c:v>385.00633988930053</c:v>
                </c:pt>
                <c:pt idx="24" formatCode="General">
                  <c:v>392.4002521772087</c:v>
                </c:pt>
                <c:pt idx="25" formatCode="General">
                  <c:v>399.36265325388177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91.661405284692222</c:v>
                </c:pt>
                <c:pt idx="1">
                  <c:v>85.526644706692039</c:v>
                </c:pt>
                <c:pt idx="2">
                  <c:v>79.37981134330748</c:v>
                </c:pt>
                <c:pt idx="3">
                  <c:v>92.872102082678239</c:v>
                </c:pt>
                <c:pt idx="4">
                  <c:v>106.12413839673371</c:v>
                </c:pt>
                <c:pt idx="5">
                  <c:v>110.70966395467075</c:v>
                </c:pt>
                <c:pt idx="6">
                  <c:v>136.99116353477157</c:v>
                </c:pt>
                <c:pt idx="7">
                  <c:v>127.67870496021092</c:v>
                </c:pt>
                <c:pt idx="8">
                  <c:v>133.40906219048611</c:v>
                </c:pt>
                <c:pt idx="9">
                  <c:v>137.07480649882015</c:v>
                </c:pt>
                <c:pt idx="10">
                  <c:v>152.94418646530045</c:v>
                </c:pt>
                <c:pt idx="11">
                  <c:v>158.59938229329333</c:v>
                </c:pt>
                <c:pt idx="12">
                  <c:v>164.47013490328661</c:v>
                </c:pt>
                <c:pt idx="13">
                  <c:v>171.24072231753246</c:v>
                </c:pt>
                <c:pt idx="14">
                  <c:v>178.27037653960838</c:v>
                </c:pt>
                <c:pt idx="15">
                  <c:v>184.65304009793428</c:v>
                </c:pt>
                <c:pt idx="16">
                  <c:v>190.80866560100657</c:v>
                </c:pt>
                <c:pt idx="17">
                  <c:v>196.82477180008829</c:v>
                </c:pt>
                <c:pt idx="18" formatCode="General">
                  <c:v>202.7532685781004</c:v>
                </c:pt>
                <c:pt idx="19" formatCode="General">
                  <c:v>208.57790059194829</c:v>
                </c:pt>
                <c:pt idx="20" formatCode="General">
                  <c:v>214.35794711305005</c:v>
                </c:pt>
                <c:pt idx="21" formatCode="General">
                  <c:v>220.03071288754023</c:v>
                </c:pt>
                <c:pt idx="22" formatCode="General">
                  <c:v>225.61731436067285</c:v>
                </c:pt>
                <c:pt idx="23" formatCode="General">
                  <c:v>231.11599486316263</c:v>
                </c:pt>
                <c:pt idx="24" formatCode="General">
                  <c:v>236.50564037012248</c:v>
                </c:pt>
                <c:pt idx="25" formatCode="General">
                  <c:v>241.53854075672302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13.415828949693768</c:v>
                </c:pt>
                <c:pt idx="1">
                  <c:v>13.692623803684315</c:v>
                </c:pt>
                <c:pt idx="2">
                  <c:v>12.437425021443234</c:v>
                </c:pt>
                <c:pt idx="3">
                  <c:v>13.708945694989767</c:v>
                </c:pt>
                <c:pt idx="4">
                  <c:v>16.073941773738053</c:v>
                </c:pt>
                <c:pt idx="5">
                  <c:v>16.813263699746322</c:v>
                </c:pt>
                <c:pt idx="6">
                  <c:v>20.266341747623301</c:v>
                </c:pt>
                <c:pt idx="7">
                  <c:v>19.056099525873659</c:v>
                </c:pt>
                <c:pt idx="8">
                  <c:v>20.318673764971578</c:v>
                </c:pt>
                <c:pt idx="9">
                  <c:v>20.50720912168476</c:v>
                </c:pt>
                <c:pt idx="10">
                  <c:v>23.148051982737208</c:v>
                </c:pt>
                <c:pt idx="11">
                  <c:v>24.530164946755967</c:v>
                </c:pt>
                <c:pt idx="12">
                  <c:v>25.081527704666975</c:v>
                </c:pt>
                <c:pt idx="13">
                  <c:v>26.074209007087713</c:v>
                </c:pt>
                <c:pt idx="14">
                  <c:v>27.093353198865184</c:v>
                </c:pt>
                <c:pt idx="15">
                  <c:v>28.020996887206479</c:v>
                </c:pt>
                <c:pt idx="16">
                  <c:v>28.914208748456051</c:v>
                </c:pt>
                <c:pt idx="17">
                  <c:v>29.773948938750504</c:v>
                </c:pt>
                <c:pt idx="18" formatCode="General">
                  <c:v>30.624093331802772</c:v>
                </c:pt>
                <c:pt idx="19" formatCode="General">
                  <c:v>31.457571410679325</c:v>
                </c:pt>
                <c:pt idx="20" formatCode="General">
                  <c:v>32.277214990248581</c:v>
                </c:pt>
                <c:pt idx="21" formatCode="General">
                  <c:v>33.075853487849095</c:v>
                </c:pt>
                <c:pt idx="22" formatCode="General">
                  <c:v>33.857424651116702</c:v>
                </c:pt>
                <c:pt idx="23" formatCode="General">
                  <c:v>34.626385670103424</c:v>
                </c:pt>
                <c:pt idx="24" formatCode="General">
                  <c:v>35.37081386220509</c:v>
                </c:pt>
                <c:pt idx="25" formatCode="General">
                  <c:v>36.055985895001783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82.669535624048905</c:v>
                </c:pt>
                <c:pt idx="1">
                  <c:v>84.156612181157797</c:v>
                </c:pt>
                <c:pt idx="2">
                  <c:v>74.585449764136385</c:v>
                </c:pt>
                <c:pt idx="3">
                  <c:v>81.766766536247133</c:v>
                </c:pt>
                <c:pt idx="4">
                  <c:v>77.805482024413578</c:v>
                </c:pt>
                <c:pt idx="5">
                  <c:v>82.893031197197033</c:v>
                </c:pt>
                <c:pt idx="6">
                  <c:v>72.222653207001585</c:v>
                </c:pt>
                <c:pt idx="7">
                  <c:v>75.063337062565111</c:v>
                </c:pt>
                <c:pt idx="8">
                  <c:v>80.197862420562757</c:v>
                </c:pt>
                <c:pt idx="9">
                  <c:v>70.06987343707371</c:v>
                </c:pt>
                <c:pt idx="10">
                  <c:v>71.013572154322489</c:v>
                </c:pt>
                <c:pt idx="11">
                  <c:v>78.345436381122525</c:v>
                </c:pt>
                <c:pt idx="12">
                  <c:v>68.744065628986277</c:v>
                </c:pt>
                <c:pt idx="13">
                  <c:v>66.532883285054865</c:v>
                </c:pt>
                <c:pt idx="14">
                  <c:v>64.189829012608499</c:v>
                </c:pt>
                <c:pt idx="15">
                  <c:v>63.43543833120566</c:v>
                </c:pt>
                <c:pt idx="16">
                  <c:v>62.80501330381334</c:v>
                </c:pt>
                <c:pt idx="17">
                  <c:v>62.091878596758434</c:v>
                </c:pt>
                <c:pt idx="18">
                  <c:v>61.301661555282628</c:v>
                </c:pt>
                <c:pt idx="19">
                  <c:v>60.469063476726433</c:v>
                </c:pt>
                <c:pt idx="20">
                  <c:v>59.634783806120765</c:v>
                </c:pt>
                <c:pt idx="21">
                  <c:v>58.762895825610464</c:v>
                </c:pt>
                <c:pt idx="22">
                  <c:v>57.840142624011712</c:v>
                </c:pt>
                <c:pt idx="23">
                  <c:v>56.867802453672347</c:v>
                </c:pt>
                <c:pt idx="24">
                  <c:v>55.971571649197315</c:v>
                </c:pt>
                <c:pt idx="25">
                  <c:v>56.971029860582931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208.02902153617848</c:v>
                </c:pt>
                <c:pt idx="1">
                  <c:v>206.39155160126973</c:v>
                </c:pt>
                <c:pt idx="2">
                  <c:v>192.53351320465592</c:v>
                </c:pt>
                <c:pt idx="3">
                  <c:v>195.43049598467903</c:v>
                </c:pt>
                <c:pt idx="4">
                  <c:v>194.3838392397123</c:v>
                </c:pt>
                <c:pt idx="5">
                  <c:v>185.19640958588491</c:v>
                </c:pt>
                <c:pt idx="6">
                  <c:v>187.68544075398748</c:v>
                </c:pt>
                <c:pt idx="7">
                  <c:v>178.67652707475276</c:v>
                </c:pt>
                <c:pt idx="8">
                  <c:v>189.88441765643904</c:v>
                </c:pt>
                <c:pt idx="9">
                  <c:v>196.48640543387145</c:v>
                </c:pt>
                <c:pt idx="10">
                  <c:v>181.00090015350636</c:v>
                </c:pt>
                <c:pt idx="11">
                  <c:v>174.9608068277918</c:v>
                </c:pt>
                <c:pt idx="12">
                  <c:v>170.27112159600037</c:v>
                </c:pt>
                <c:pt idx="13">
                  <c:v>165.90906315125</c:v>
                </c:pt>
                <c:pt idx="14">
                  <c:v>161.77703938219344</c:v>
                </c:pt>
                <c:pt idx="15">
                  <c:v>157.07548144901421</c:v>
                </c:pt>
                <c:pt idx="16">
                  <c:v>152.1903851483718</c:v>
                </c:pt>
                <c:pt idx="17">
                  <c:v>147.19192306119999</c:v>
                </c:pt>
                <c:pt idx="18">
                  <c:v>142.1351473409585</c:v>
                </c:pt>
                <c:pt idx="19">
                  <c:v>137.0233996358063</c:v>
                </c:pt>
                <c:pt idx="20">
                  <c:v>131.90568147693054</c:v>
                </c:pt>
                <c:pt idx="21">
                  <c:v>126.72786061736352</c:v>
                </c:pt>
                <c:pt idx="22">
                  <c:v>121.48169941099918</c:v>
                </c:pt>
                <c:pt idx="23">
                  <c:v>116.17369355775854</c:v>
                </c:pt>
                <c:pt idx="24">
                  <c:v>110.76676944830915</c:v>
                </c:pt>
                <c:pt idx="25">
                  <c:v>105.10286325648218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295.4219227647061</c:v>
                </c:pt>
                <c:pt idx="1">
                  <c:v>303.23979187102663</c:v>
                </c:pt>
                <c:pt idx="2">
                  <c:v>297.85762801798404</c:v>
                </c:pt>
                <c:pt idx="3">
                  <c:v>290.2050531976098</c:v>
                </c:pt>
                <c:pt idx="4">
                  <c:v>310.02379261112696</c:v>
                </c:pt>
                <c:pt idx="5">
                  <c:v>307.81657688593077</c:v>
                </c:pt>
                <c:pt idx="6">
                  <c:v>305.26141985051675</c:v>
                </c:pt>
                <c:pt idx="7">
                  <c:v>322.97143473005428</c:v>
                </c:pt>
                <c:pt idx="8">
                  <c:v>303.6811914577965</c:v>
                </c:pt>
                <c:pt idx="9">
                  <c:v>322.83703834233779</c:v>
                </c:pt>
                <c:pt idx="10">
                  <c:v>291.30515464753768</c:v>
                </c:pt>
                <c:pt idx="11">
                  <c:v>313.89100622236714</c:v>
                </c:pt>
                <c:pt idx="12">
                  <c:v>300.40999278402489</c:v>
                </c:pt>
                <c:pt idx="13">
                  <c:v>297.63181703261426</c:v>
                </c:pt>
                <c:pt idx="14">
                  <c:v>295.34199367921451</c:v>
                </c:pt>
                <c:pt idx="15">
                  <c:v>292.12359151083393</c:v>
                </c:pt>
                <c:pt idx="16">
                  <c:v>288.61176599149309</c:v>
                </c:pt>
                <c:pt idx="17">
                  <c:v>284.96221526219119</c:v>
                </c:pt>
                <c:pt idx="18">
                  <c:v>281.24282744539016</c:v>
                </c:pt>
                <c:pt idx="19">
                  <c:v>277.47248323424117</c:v>
                </c:pt>
                <c:pt idx="20">
                  <c:v>273.69596398776338</c:v>
                </c:pt>
                <c:pt idx="21">
                  <c:v>269.84404072058516</c:v>
                </c:pt>
                <c:pt idx="22">
                  <c:v>265.94320192099696</c:v>
                </c:pt>
                <c:pt idx="23">
                  <c:v>261.9981412459191</c:v>
                </c:pt>
                <c:pt idx="24">
                  <c:v>257.96417998884169</c:v>
                </c:pt>
                <c:pt idx="25">
                  <c:v>253.50307195188438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263.62119487340971</c:v>
                </c:pt>
                <c:pt idx="1">
                  <c:v>266.31394316540735</c:v>
                </c:pt>
                <c:pt idx="2">
                  <c:v>284.44511842414272</c:v>
                </c:pt>
                <c:pt idx="3">
                  <c:v>270.71083593114901</c:v>
                </c:pt>
                <c:pt idx="4">
                  <c:v>291.76846182220538</c:v>
                </c:pt>
                <c:pt idx="5">
                  <c:v>288.41368223505896</c:v>
                </c:pt>
                <c:pt idx="6">
                  <c:v>295.93717259470492</c:v>
                </c:pt>
                <c:pt idx="7">
                  <c:v>309.16158055440911</c:v>
                </c:pt>
                <c:pt idx="8">
                  <c:v>329.50966310888685</c:v>
                </c:pt>
                <c:pt idx="9">
                  <c:v>315.66937368540266</c:v>
                </c:pt>
                <c:pt idx="10">
                  <c:v>313.23678932024001</c:v>
                </c:pt>
                <c:pt idx="11">
                  <c:v>290.56441422541832</c:v>
                </c:pt>
                <c:pt idx="12">
                  <c:v>306.84198305022863</c:v>
                </c:pt>
                <c:pt idx="13">
                  <c:v>306.99080235692134</c:v>
                </c:pt>
                <c:pt idx="14">
                  <c:v>307.73984972850354</c:v>
                </c:pt>
                <c:pt idx="15">
                  <c:v>307.59431628252042</c:v>
                </c:pt>
                <c:pt idx="16">
                  <c:v>307.24514250547651</c:v>
                </c:pt>
                <c:pt idx="17">
                  <c:v>306.88565569969012</c:v>
                </c:pt>
                <c:pt idx="18">
                  <c:v>306.58423452963621</c:v>
                </c:pt>
                <c:pt idx="19">
                  <c:v>306.31788641230855</c:v>
                </c:pt>
                <c:pt idx="20">
                  <c:v>306.16388995248627</c:v>
                </c:pt>
                <c:pt idx="21">
                  <c:v>306.03332859715812</c:v>
                </c:pt>
                <c:pt idx="22">
                  <c:v>305.94931933341644</c:v>
                </c:pt>
                <c:pt idx="23">
                  <c:v>305.93722432501323</c:v>
                </c:pt>
                <c:pt idx="24">
                  <c:v>305.94427242976013</c:v>
                </c:pt>
                <c:pt idx="25">
                  <c:v>305.63766782311029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66.32808567734709</c:v>
                </c:pt>
                <c:pt idx="1">
                  <c:v>58.78588677868369</c:v>
                </c:pt>
                <c:pt idx="2">
                  <c:v>63.016371356764672</c:v>
                </c:pt>
                <c:pt idx="3">
                  <c:v>67.426270230776765</c:v>
                </c:pt>
                <c:pt idx="4">
                  <c:v>66.94632324724779</c:v>
                </c:pt>
                <c:pt idx="5">
                  <c:v>67.111481723675624</c:v>
                </c:pt>
                <c:pt idx="6">
                  <c:v>71.671565344202605</c:v>
                </c:pt>
                <c:pt idx="7">
                  <c:v>74.683661770234593</c:v>
                </c:pt>
                <c:pt idx="8">
                  <c:v>76.51469732619401</c:v>
                </c:pt>
                <c:pt idx="9">
                  <c:v>82.024507973098096</c:v>
                </c:pt>
                <c:pt idx="10">
                  <c:v>81.517967639630854</c:v>
                </c:pt>
                <c:pt idx="11">
                  <c:v>81.015609696789753</c:v>
                </c:pt>
                <c:pt idx="12">
                  <c:v>83.039722920227504</c:v>
                </c:pt>
                <c:pt idx="13">
                  <c:v>84.729817669388879</c:v>
                </c:pt>
                <c:pt idx="14">
                  <c:v>86.609933251636917</c:v>
                </c:pt>
                <c:pt idx="15">
                  <c:v>88.247670487596821</c:v>
                </c:pt>
                <c:pt idx="16">
                  <c:v>89.897921208479261</c:v>
                </c:pt>
                <c:pt idx="17">
                  <c:v>91.609267771868517</c:v>
                </c:pt>
                <c:pt idx="18" formatCode="General">
                  <c:v>93.349023502719703</c:v>
                </c:pt>
                <c:pt idx="19" formatCode="General">
                  <c:v>95.131007002393801</c:v>
                </c:pt>
                <c:pt idx="20" formatCode="General">
                  <c:v>97.011711954955686</c:v>
                </c:pt>
                <c:pt idx="21" formatCode="General">
                  <c:v>98.946198490969039</c:v>
                </c:pt>
                <c:pt idx="22">
                  <c:v>100.94226902193105</c:v>
                </c:pt>
                <c:pt idx="23">
                  <c:v>103.00234308458612</c:v>
                </c:pt>
                <c:pt idx="24">
                  <c:v>105.08787699173037</c:v>
                </c:pt>
                <c:pt idx="25">
                  <c:v>107.01100807500457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78.981447840958992</c:v>
                </c:pt>
                <c:pt idx="1">
                  <c:v>70.172887117288738</c:v>
                </c:pt>
                <c:pt idx="2">
                  <c:v>73.081206324085642</c:v>
                </c:pt>
                <c:pt idx="3">
                  <c:v>74.046755544107469</c:v>
                </c:pt>
                <c:pt idx="4">
                  <c:v>74.897759393059118</c:v>
                </c:pt>
                <c:pt idx="5">
                  <c:v>73.857947575616208</c:v>
                </c:pt>
                <c:pt idx="6">
                  <c:v>74.004899022741583</c:v>
                </c:pt>
                <c:pt idx="7">
                  <c:v>76.23934588097373</c:v>
                </c:pt>
                <c:pt idx="8">
                  <c:v>77.898408263173238</c:v>
                </c:pt>
                <c:pt idx="9">
                  <c:v>81.230368497527763</c:v>
                </c:pt>
                <c:pt idx="10">
                  <c:v>78.888513645170036</c:v>
                </c:pt>
                <c:pt idx="11">
                  <c:v>77.6131724235169</c:v>
                </c:pt>
                <c:pt idx="12">
                  <c:v>78.854310616259568</c:v>
                </c:pt>
                <c:pt idx="13">
                  <c:v>79.646045340822852</c:v>
                </c:pt>
                <c:pt idx="14">
                  <c:v>80.722191003003928</c:v>
                </c:pt>
                <c:pt idx="15">
                  <c:v>81.562452607877091</c:v>
                </c:pt>
                <c:pt idx="16">
                  <c:v>82.413958058912044</c:v>
                </c:pt>
                <c:pt idx="17">
                  <c:v>83.363237753109459</c:v>
                </c:pt>
                <c:pt idx="18" formatCode="General">
                  <c:v>84.413932099376481</c:v>
                </c:pt>
                <c:pt idx="19" formatCode="General">
                  <c:v>85.532948451927794</c:v>
                </c:pt>
                <c:pt idx="20" formatCode="General">
                  <c:v>86.731745728946763</c:v>
                </c:pt>
                <c:pt idx="21" formatCode="General">
                  <c:v>88.03112821555321</c:v>
                </c:pt>
                <c:pt idx="22">
                  <c:v>89.386903590497383</c:v>
                </c:pt>
                <c:pt idx="23">
                  <c:v>90.803074910485279</c:v>
                </c:pt>
                <c:pt idx="24">
                  <c:v>92.285623082626415</c:v>
                </c:pt>
                <c:pt idx="25">
                  <c:v>93.879179127329522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206.64255744896423</c:v>
                </c:pt>
                <c:pt idx="1">
                  <c:v>193.24405877478895</c:v>
                </c:pt>
                <c:pt idx="2">
                  <c:v>211.90747654348107</c:v>
                </c:pt>
                <c:pt idx="3">
                  <c:v>225.91777479776292</c:v>
                </c:pt>
                <c:pt idx="4">
                  <c:v>234.0592614917621</c:v>
                </c:pt>
                <c:pt idx="5">
                  <c:v>239.96794314221776</c:v>
                </c:pt>
                <c:pt idx="6">
                  <c:v>250.26834394445197</c:v>
                </c:pt>
                <c:pt idx="7">
                  <c:v>267.94830844092542</c:v>
                </c:pt>
                <c:pt idx="8">
                  <c:v>277.76902381149017</c:v>
                </c:pt>
                <c:pt idx="9">
                  <c:v>297.04841701018472</c:v>
                </c:pt>
                <c:pt idx="10">
                  <c:v>294.58986399155435</c:v>
                </c:pt>
                <c:pt idx="11">
                  <c:v>297.99100698294399</c:v>
                </c:pt>
                <c:pt idx="12">
                  <c:v>306.97814079631894</c:v>
                </c:pt>
                <c:pt idx="13">
                  <c:v>314.32363983932765</c:v>
                </c:pt>
                <c:pt idx="14">
                  <c:v>322.27843420436551</c:v>
                </c:pt>
                <c:pt idx="15">
                  <c:v>329.38101234581057</c:v>
                </c:pt>
                <c:pt idx="16">
                  <c:v>336.21993943399121</c:v>
                </c:pt>
                <c:pt idx="17">
                  <c:v>342.93310111634349</c:v>
                </c:pt>
                <c:pt idx="18" formatCode="General">
                  <c:v>349.68781161673388</c:v>
                </c:pt>
                <c:pt idx="19" formatCode="General">
                  <c:v>356.5357397839673</c:v>
                </c:pt>
                <c:pt idx="20" formatCode="General">
                  <c:v>363.53506098949737</c:v>
                </c:pt>
                <c:pt idx="21" formatCode="General">
                  <c:v>370.55698115737169</c:v>
                </c:pt>
                <c:pt idx="22" formatCode="General">
                  <c:v>377.6987250863566</c:v>
                </c:pt>
                <c:pt idx="23" formatCode="General">
                  <c:v>385.00633988930053</c:v>
                </c:pt>
                <c:pt idx="24" formatCode="General">
                  <c:v>392.4002521772087</c:v>
                </c:pt>
                <c:pt idx="25" formatCode="General">
                  <c:v>399.36265325388177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91.661405284692222</c:v>
                </c:pt>
                <c:pt idx="1">
                  <c:v>85.526644706692039</c:v>
                </c:pt>
                <c:pt idx="2">
                  <c:v>79.37981134330748</c:v>
                </c:pt>
                <c:pt idx="3">
                  <c:v>92.872102082678239</c:v>
                </c:pt>
                <c:pt idx="4">
                  <c:v>106.12413839673371</c:v>
                </c:pt>
                <c:pt idx="5">
                  <c:v>110.70966395467075</c:v>
                </c:pt>
                <c:pt idx="6">
                  <c:v>136.99116353477157</c:v>
                </c:pt>
                <c:pt idx="7">
                  <c:v>127.67870496021092</c:v>
                </c:pt>
                <c:pt idx="8">
                  <c:v>133.40906219048611</c:v>
                </c:pt>
                <c:pt idx="9">
                  <c:v>137.07480649882015</c:v>
                </c:pt>
                <c:pt idx="10">
                  <c:v>152.94418646530045</c:v>
                </c:pt>
                <c:pt idx="11">
                  <c:v>158.59938229329333</c:v>
                </c:pt>
                <c:pt idx="12">
                  <c:v>164.47013490328661</c:v>
                </c:pt>
                <c:pt idx="13">
                  <c:v>171.24072231753246</c:v>
                </c:pt>
                <c:pt idx="14">
                  <c:v>178.27037653960838</c:v>
                </c:pt>
                <c:pt idx="15">
                  <c:v>184.65304009793428</c:v>
                </c:pt>
                <c:pt idx="16">
                  <c:v>190.80866560100657</c:v>
                </c:pt>
                <c:pt idx="17">
                  <c:v>196.82477180008829</c:v>
                </c:pt>
                <c:pt idx="18" formatCode="General">
                  <c:v>202.7532685781004</c:v>
                </c:pt>
                <c:pt idx="19" formatCode="General">
                  <c:v>208.57790059194829</c:v>
                </c:pt>
                <c:pt idx="20" formatCode="General">
                  <c:v>214.35794711305005</c:v>
                </c:pt>
                <c:pt idx="21" formatCode="General">
                  <c:v>220.03071288754023</c:v>
                </c:pt>
                <c:pt idx="22" formatCode="General">
                  <c:v>225.61731436067285</c:v>
                </c:pt>
                <c:pt idx="23" formatCode="General">
                  <c:v>231.11599486316263</c:v>
                </c:pt>
                <c:pt idx="24" formatCode="General">
                  <c:v>236.50564037012248</c:v>
                </c:pt>
                <c:pt idx="25" formatCode="General">
                  <c:v>241.53854075672302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13.415828949693768</c:v>
                </c:pt>
                <c:pt idx="1">
                  <c:v>13.692623803684315</c:v>
                </c:pt>
                <c:pt idx="2">
                  <c:v>12.437425021443234</c:v>
                </c:pt>
                <c:pt idx="3">
                  <c:v>13.708945694989767</c:v>
                </c:pt>
                <c:pt idx="4">
                  <c:v>16.073941773738053</c:v>
                </c:pt>
                <c:pt idx="5">
                  <c:v>16.813263699746322</c:v>
                </c:pt>
                <c:pt idx="6">
                  <c:v>20.266341747623301</c:v>
                </c:pt>
                <c:pt idx="7">
                  <c:v>19.056099525873659</c:v>
                </c:pt>
                <c:pt idx="8">
                  <c:v>20.318673764971578</c:v>
                </c:pt>
                <c:pt idx="9">
                  <c:v>20.50720912168476</c:v>
                </c:pt>
                <c:pt idx="10">
                  <c:v>23.148051982737208</c:v>
                </c:pt>
                <c:pt idx="11">
                  <c:v>24.530164946755967</c:v>
                </c:pt>
                <c:pt idx="12">
                  <c:v>25.081527704666975</c:v>
                </c:pt>
                <c:pt idx="13">
                  <c:v>26.074209007087713</c:v>
                </c:pt>
                <c:pt idx="14">
                  <c:v>27.093353198865184</c:v>
                </c:pt>
                <c:pt idx="15">
                  <c:v>28.020996887206479</c:v>
                </c:pt>
                <c:pt idx="16">
                  <c:v>28.914208748456051</c:v>
                </c:pt>
                <c:pt idx="17">
                  <c:v>29.773948938750504</c:v>
                </c:pt>
                <c:pt idx="18" formatCode="General">
                  <c:v>30.624093331802772</c:v>
                </c:pt>
                <c:pt idx="19" formatCode="General">
                  <c:v>31.457571410679325</c:v>
                </c:pt>
                <c:pt idx="20" formatCode="General">
                  <c:v>32.277214990248581</c:v>
                </c:pt>
                <c:pt idx="21" formatCode="General">
                  <c:v>33.075853487849095</c:v>
                </c:pt>
                <c:pt idx="22" formatCode="General">
                  <c:v>33.857424651116702</c:v>
                </c:pt>
                <c:pt idx="23" formatCode="General">
                  <c:v>34.626385670103424</c:v>
                </c:pt>
                <c:pt idx="24" formatCode="General">
                  <c:v>35.37081386220509</c:v>
                </c:pt>
                <c:pt idx="25" formatCode="General">
                  <c:v>36.055985895001783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75.421263101201461</c:v>
                </c:pt>
                <c:pt idx="1">
                  <c:v>40.376419381355561</c:v>
                </c:pt>
                <c:pt idx="2">
                  <c:v>70.937071660150181</c:v>
                </c:pt>
                <c:pt idx="3">
                  <c:v>53.4408267003136</c:v>
                </c:pt>
                <c:pt idx="4">
                  <c:v>67.729867418666927</c:v>
                </c:pt>
                <c:pt idx="5">
                  <c:v>68.26551941407449</c:v>
                </c:pt>
                <c:pt idx="6">
                  <c:v>24.501449293016595</c:v>
                </c:pt>
                <c:pt idx="7">
                  <c:v>24.583281579572748</c:v>
                </c:pt>
                <c:pt idx="8">
                  <c:v>12.739528070086291</c:v>
                </c:pt>
                <c:pt idx="9">
                  <c:v>16.815312283337605</c:v>
                </c:pt>
                <c:pt idx="10">
                  <c:v>73.166278151303928</c:v>
                </c:pt>
                <c:pt idx="11">
                  <c:v>148.88066153635503</c:v>
                </c:pt>
                <c:pt idx="12">
                  <c:v>32.509823393512477</c:v>
                </c:pt>
                <c:pt idx="13">
                  <c:v>11.179482380044462</c:v>
                </c:pt>
                <c:pt idx="14">
                  <c:v>49.824270134652473</c:v>
                </c:pt>
                <c:pt idx="15">
                  <c:v>41.088961650446151</c:v>
                </c:pt>
                <c:pt idx="16">
                  <c:v>27.052488088928488</c:v>
                </c:pt>
                <c:pt idx="17">
                  <c:v>107.59161326714968</c:v>
                </c:pt>
                <c:pt idx="18">
                  <c:v>30.498289280148196</c:v>
                </c:pt>
                <c:pt idx="19">
                  <c:v>1.3183098521080954</c:v>
                </c:pt>
                <c:pt idx="20">
                  <c:v>111.28644069208411</c:v>
                </c:pt>
                <c:pt idx="21">
                  <c:v>28.679626406569305</c:v>
                </c:pt>
                <c:pt idx="22">
                  <c:v>34.570648456392448</c:v>
                </c:pt>
                <c:pt idx="23">
                  <c:v>59.963050484955076</c:v>
                </c:pt>
                <c:pt idx="24">
                  <c:v>24.799190135984503</c:v>
                </c:pt>
                <c:pt idx="25">
                  <c:v>135.56032718759022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94.126850402992375</c:v>
                </c:pt>
                <c:pt idx="1">
                  <c:v>45.726281718155136</c:v>
                </c:pt>
                <c:pt idx="2">
                  <c:v>85.499975880524346</c:v>
                </c:pt>
                <c:pt idx="3">
                  <c:v>63.341052505560036</c:v>
                </c:pt>
                <c:pt idx="4">
                  <c:v>81.270025240447509</c:v>
                </c:pt>
                <c:pt idx="5">
                  <c:v>90.883390456406588</c:v>
                </c:pt>
                <c:pt idx="6">
                  <c:v>32.094135365951935</c:v>
                </c:pt>
                <c:pt idx="7">
                  <c:v>29.33172453934521</c:v>
                </c:pt>
                <c:pt idx="8">
                  <c:v>14.245745636476778</c:v>
                </c:pt>
                <c:pt idx="9">
                  <c:v>19.902898182139499</c:v>
                </c:pt>
                <c:pt idx="10">
                  <c:v>84.530072467458766</c:v>
                </c:pt>
                <c:pt idx="11">
                  <c:v>162.7439995401943</c:v>
                </c:pt>
                <c:pt idx="12">
                  <c:v>30.650572133150284</c:v>
                </c:pt>
                <c:pt idx="13">
                  <c:v>11.542370628304083</c:v>
                </c:pt>
                <c:pt idx="14">
                  <c:v>46.09506796532942</c:v>
                </c:pt>
                <c:pt idx="15">
                  <c:v>37.591091803945581</c:v>
                </c:pt>
                <c:pt idx="16">
                  <c:v>24.08171927060781</c:v>
                </c:pt>
                <c:pt idx="17">
                  <c:v>112.02172565523868</c:v>
                </c:pt>
                <c:pt idx="18">
                  <c:v>29.232784546546846</c:v>
                </c:pt>
                <c:pt idx="19">
                  <c:v>1.4732640121427774</c:v>
                </c:pt>
                <c:pt idx="20">
                  <c:v>113.03644529080688</c:v>
                </c:pt>
                <c:pt idx="21">
                  <c:v>33.37289907942484</c:v>
                </c:pt>
                <c:pt idx="22">
                  <c:v>29.036846037136158</c:v>
                </c:pt>
                <c:pt idx="23">
                  <c:v>65.948905306853149</c:v>
                </c:pt>
                <c:pt idx="24">
                  <c:v>20.128898961070675</c:v>
                </c:pt>
                <c:pt idx="25">
                  <c:v>129.73625737379044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92.30349538492402</c:v>
                </c:pt>
                <c:pt idx="1">
                  <c:v>53.39822026464676</c:v>
                </c:pt>
                <c:pt idx="2">
                  <c:v>118.72726068059738</c:v>
                </c:pt>
                <c:pt idx="3">
                  <c:v>68.196545595645773</c:v>
                </c:pt>
                <c:pt idx="4">
                  <c:v>90.540893915927796</c:v>
                </c:pt>
                <c:pt idx="5">
                  <c:v>105.13550305463086</c:v>
                </c:pt>
                <c:pt idx="6">
                  <c:v>32.49333108171416</c:v>
                </c:pt>
                <c:pt idx="7">
                  <c:v>56.402826125666991</c:v>
                </c:pt>
                <c:pt idx="8">
                  <c:v>11.972378621529245</c:v>
                </c:pt>
                <c:pt idx="9">
                  <c:v>19.015633334959119</c:v>
                </c:pt>
                <c:pt idx="10">
                  <c:v>89.481928891513348</c:v>
                </c:pt>
                <c:pt idx="11">
                  <c:v>173.27416221820548</c:v>
                </c:pt>
                <c:pt idx="12">
                  <c:v>19.675333623361624</c:v>
                </c:pt>
                <c:pt idx="13">
                  <c:v>12.584081614508214</c:v>
                </c:pt>
                <c:pt idx="14">
                  <c:v>40.713176431475752</c:v>
                </c:pt>
                <c:pt idx="15">
                  <c:v>33.126354560040724</c:v>
                </c:pt>
                <c:pt idx="16">
                  <c:v>25.741318630807914</c:v>
                </c:pt>
                <c:pt idx="17">
                  <c:v>129.70492743963808</c:v>
                </c:pt>
                <c:pt idx="18">
                  <c:v>26.044135376668955</c:v>
                </c:pt>
                <c:pt idx="19">
                  <c:v>1.1491065477215729</c:v>
                </c:pt>
                <c:pt idx="20">
                  <c:v>109.44182428822765</c:v>
                </c:pt>
                <c:pt idx="21">
                  <c:v>42.597475549561011</c:v>
                </c:pt>
                <c:pt idx="22">
                  <c:v>26.721663194590093</c:v>
                </c:pt>
                <c:pt idx="23">
                  <c:v>67.258524294177334</c:v>
                </c:pt>
                <c:pt idx="24">
                  <c:v>42.033964661233497</c:v>
                </c:pt>
                <c:pt idx="25">
                  <c:v>111.3279346180277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18.705587301790914</c:v>
                </c:pt>
                <c:pt idx="1">
                  <c:v>5.3498623367995748</c:v>
                </c:pt>
                <c:pt idx="2">
                  <c:v>14.562904220374165</c:v>
                </c:pt>
                <c:pt idx="3">
                  <c:v>9.9002258052464356</c:v>
                </c:pt>
                <c:pt idx="4">
                  <c:v>13.540157821780582</c:v>
                </c:pt>
                <c:pt idx="5">
                  <c:v>22.617871042332098</c:v>
                </c:pt>
                <c:pt idx="6">
                  <c:v>7.59268607293534</c:v>
                </c:pt>
                <c:pt idx="7">
                  <c:v>4.7484429597724613</c:v>
                </c:pt>
                <c:pt idx="8">
                  <c:v>1.5062175663904878</c:v>
                </c:pt>
                <c:pt idx="9">
                  <c:v>3.087585898801894</c:v>
                </c:pt>
                <c:pt idx="10">
                  <c:v>11.363794316154838</c:v>
                </c:pt>
                <c:pt idx="11">
                  <c:v>13.86333800383926</c:v>
                </c:pt>
                <c:pt idx="12">
                  <c:v>-1.8592512603621927</c:v>
                </c:pt>
                <c:pt idx="13">
                  <c:v>0.36288824825962074</c:v>
                </c:pt>
                <c:pt idx="14">
                  <c:v>-3.7292021693230524</c:v>
                </c:pt>
                <c:pt idx="15">
                  <c:v>-3.4978698465005706</c:v>
                </c:pt>
                <c:pt idx="16">
                  <c:v>-2.9707688183206784</c:v>
                </c:pt>
                <c:pt idx="17">
                  <c:v>4.4301123880890003</c:v>
                </c:pt>
                <c:pt idx="18">
                  <c:v>-1.2655047336013503</c:v>
                </c:pt>
                <c:pt idx="19">
                  <c:v>0.15495416003468199</c:v>
                </c:pt>
                <c:pt idx="20">
                  <c:v>1.7500045987227679</c:v>
                </c:pt>
                <c:pt idx="21">
                  <c:v>4.6932726728555352</c:v>
                </c:pt>
                <c:pt idx="22">
                  <c:v>-5.5338024192562898</c:v>
                </c:pt>
                <c:pt idx="23">
                  <c:v>5.9858548218980729</c:v>
                </c:pt>
                <c:pt idx="24">
                  <c:v>-4.6702911749138281</c:v>
                </c:pt>
                <c:pt idx="25">
                  <c:v>-5.8240698137997811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-1.8233550180683551</c:v>
                </c:pt>
                <c:pt idx="1">
                  <c:v>7.6719385464916243</c:v>
                </c:pt>
                <c:pt idx="2">
                  <c:v>33.227284800073036</c:v>
                </c:pt>
                <c:pt idx="3">
                  <c:v>4.8554930900857372</c:v>
                </c:pt>
                <c:pt idx="4">
                  <c:v>9.2708686754802869</c:v>
                </c:pt>
                <c:pt idx="5">
                  <c:v>14.252112598224272</c:v>
                </c:pt>
                <c:pt idx="6">
                  <c:v>0.39919571576222523</c:v>
                </c:pt>
                <c:pt idx="7">
                  <c:v>27.071101586321781</c:v>
                </c:pt>
                <c:pt idx="8">
                  <c:v>-2.2733670149475333</c:v>
                </c:pt>
                <c:pt idx="9">
                  <c:v>-0.88726484718037923</c:v>
                </c:pt>
                <c:pt idx="10">
                  <c:v>4.9518564240545828</c:v>
                </c:pt>
                <c:pt idx="11">
                  <c:v>10.53016267801118</c:v>
                </c:pt>
                <c:pt idx="12">
                  <c:v>-10.97523850978866</c:v>
                </c:pt>
                <c:pt idx="13">
                  <c:v>1.0417109862041318</c:v>
                </c:pt>
                <c:pt idx="14">
                  <c:v>-5.3818915338536684</c:v>
                </c:pt>
                <c:pt idx="15">
                  <c:v>-4.4647372439048567</c:v>
                </c:pt>
                <c:pt idx="16">
                  <c:v>1.6595993602001045</c:v>
                </c:pt>
                <c:pt idx="17">
                  <c:v>17.683201784399401</c:v>
                </c:pt>
                <c:pt idx="18">
                  <c:v>-3.1886491698778912</c:v>
                </c:pt>
                <c:pt idx="19">
                  <c:v>-0.32415746442120441</c:v>
                </c:pt>
                <c:pt idx="20">
                  <c:v>-3.5946210025792311</c:v>
                </c:pt>
                <c:pt idx="21">
                  <c:v>9.2245764701361708</c:v>
                </c:pt>
                <c:pt idx="22">
                  <c:v>-2.315182842546065</c:v>
                </c:pt>
                <c:pt idx="23">
                  <c:v>1.3096189873241855</c:v>
                </c:pt>
                <c:pt idx="24">
                  <c:v>21.905065700162822</c:v>
                </c:pt>
                <c:pt idx="25">
                  <c:v>-18.40832275576274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5.4940531695684269</c:v>
                </c:pt>
                <c:pt idx="1">
                  <c:v>6.3272387164271287</c:v>
                </c:pt>
                <c:pt idx="2">
                  <c:v>5.7723525032127547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2.9412155903608412</c:v>
                </c:pt>
                <c:pt idx="1">
                  <c:v>3.0737361210608127</c:v>
                </c:pt>
                <c:pt idx="2">
                  <c:v>3.3393464584016574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1.7848052341246663</c:v>
                </c:pt>
                <c:pt idx="1">
                  <c:v>2.1573786330711919</c:v>
                </c:pt>
                <c:pt idx="2">
                  <c:v>2.0320244669508836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1.7907662975547973</c:v>
                </c:pt>
                <c:pt idx="1">
                  <c:v>1.9716884430993418</c:v>
                </c:pt>
                <c:pt idx="2">
                  <c:v>3.5272444799305434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0.92800944580240741</c:v>
                </c:pt>
                <c:pt idx="1">
                  <c:v>0.95760383938888494</c:v>
                </c:pt>
                <c:pt idx="2">
                  <c:v>0.74871259660533707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1.2249094744487539</c:v>
                </c:pt>
                <c:pt idx="1">
                  <c:v>1.3378795466754161</c:v>
                </c:pt>
                <c:pt idx="2">
                  <c:v>1.1891742368312863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5.3297890522373521</c:v>
                </c:pt>
                <c:pt idx="1">
                  <c:v>5.6821400581092103</c:v>
                </c:pt>
                <c:pt idx="2">
                  <c:v>5.5959011527703915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10.845194534911275</c:v>
                </c:pt>
                <c:pt idx="1">
                  <c:v>10.9397066867562</c:v>
                </c:pt>
                <c:pt idx="2">
                  <c:v>10.835987736448327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2.3681743173350771</c:v>
                </c:pt>
                <c:pt idx="1">
                  <c:v>2.06034182437008</c:v>
                </c:pt>
                <c:pt idx="2">
                  <c:v>1.230429690866371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7.8374985989852455</c:v>
                </c:pt>
                <c:pt idx="1">
                  <c:v>7.5301382826708441</c:v>
                </c:pt>
                <c:pt idx="2">
                  <c:v>8.1113132223539797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2.2216443479762376</c:v>
                </c:pt>
                <c:pt idx="1">
                  <c:v>1.965037663323363</c:v>
                </c:pt>
                <c:pt idx="2">
                  <c:v>1.6287132942105393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9.6032128389697921E-2</c:v>
                </c:pt>
                <c:pt idx="1">
                  <c:v>9.903330513279561E-2</c:v>
                </c:pt>
                <c:pt idx="2">
                  <c:v>7.1861287912637031E-2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8.1066478745380977</c:v>
                </c:pt>
                <c:pt idx="1">
                  <c:v>7.5983480797372271</c:v>
                </c:pt>
                <c:pt idx="2">
                  <c:v>6.8441263871086653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2.0891640617265188</c:v>
                </c:pt>
                <c:pt idx="1">
                  <c:v>2.2433375623502139</c:v>
                </c:pt>
                <c:pt idx="2">
                  <c:v>2.6639039355297656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2.518294880198753</c:v>
                </c:pt>
                <c:pt idx="1">
                  <c:v>1.9518666104572095</c:v>
                </c:pt>
                <c:pt idx="2">
                  <c:v>1.6710836224355323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4.3680014630862241</c:v>
                </c:pt>
                <c:pt idx="1">
                  <c:v>4.4331077176915956</c:v>
                </c:pt>
                <c:pt idx="2">
                  <c:v>4.2061236083514757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5.1674027637458426</c:v>
                </c:pt>
                <c:pt idx="1">
                  <c:v>5.7473372935427696</c:v>
                </c:pt>
                <c:pt idx="2">
                  <c:v>7.424806585398021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3.8928908273950373</c:v>
                </c:pt>
                <c:pt idx="1">
                  <c:v>4.2578069704506127</c:v>
                </c:pt>
                <c:pt idx="2">
                  <c:v>4.264784329541051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4.9337743424778129</c:v>
                </c:pt>
                <c:pt idx="1">
                  <c:v>5.4629985810087422</c:v>
                </c:pt>
                <c:pt idx="2">
                  <c:v>5.662125290697154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4.9727938500032405</c:v>
                </c:pt>
                <c:pt idx="1">
                  <c:v>6.1092122419264392</c:v>
                </c:pt>
                <c:pt idx="2">
                  <c:v>6.5748234311509366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0.81436809831469426</c:v>
                </c:pt>
                <c:pt idx="1">
                  <c:v>0.77588205709722957</c:v>
                </c:pt>
                <c:pt idx="2">
                  <c:v>0.78696645999393411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3.6294431835146539</c:v>
                </c:pt>
                <c:pt idx="1">
                  <c:v>3.0985260573140376</c:v>
                </c:pt>
                <c:pt idx="2">
                  <c:v>2.5460661582525077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2.9931206493717966</c:v>
                </c:pt>
                <c:pt idx="1">
                  <c:v>2.5268859038242035</c:v>
                </c:pt>
                <c:pt idx="2">
                  <c:v>2.0716116423278583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1.9706353595571384</c:v>
                </c:pt>
                <c:pt idx="1">
                  <c:v>1.618781313459045</c:v>
                </c:pt>
                <c:pt idx="2">
                  <c:v>1.6097761456909048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1.8064941313236278</c:v>
                </c:pt>
                <c:pt idx="1">
                  <c:v>1.353071395465361</c:v>
                </c:pt>
                <c:pt idx="2">
                  <c:v>2.6286638455065199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9.8748763230517778</c:v>
                </c:pt>
                <c:pt idx="1">
                  <c:v>8.720915095590037</c:v>
                </c:pt>
                <c:pt idx="2">
                  <c:v>6.9620774315209548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3.4967429444000686</c:v>
                </c:pt>
                <c:pt idx="1">
                  <c:v>-1.0055638552218795</c:v>
                </c:pt>
                <c:pt idx="2">
                  <c:v>5.6299554675569254</c:v>
                </c:pt>
                <c:pt idx="3">
                  <c:v>14.17039515010029</c:v>
                </c:pt>
                <c:pt idx="4">
                  <c:v>-7.1453184313542835</c:v>
                </c:pt>
                <c:pt idx="5">
                  <c:v>-0.44507583177747279</c:v>
                </c:pt>
                <c:pt idx="6">
                  <c:v>29.26152186401066</c:v>
                </c:pt>
                <c:pt idx="7">
                  <c:v>61.605759163863411</c:v>
                </c:pt>
                <c:pt idx="8">
                  <c:v>5.8485835284232905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75.274382191121262</c:v>
                </c:pt>
                <c:pt idx="1">
                  <c:v>45.167282458101212</c:v>
                </c:pt>
                <c:pt idx="2">
                  <c:v>74.648433207044832</c:v>
                </c:pt>
                <c:pt idx="3">
                  <c:v>95.345089653137549</c:v>
                </c:pt>
                <c:pt idx="4">
                  <c:v>41.395320479147678</c:v>
                </c:pt>
                <c:pt idx="5">
                  <c:v>95.834069474577959</c:v>
                </c:pt>
                <c:pt idx="6">
                  <c:v>121.30597085853373</c:v>
                </c:pt>
                <c:pt idx="7">
                  <c:v>224.23479066652646</c:v>
                </c:pt>
                <c:pt idx="8">
                  <c:v>77.775942408532813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-1.8233550180683551</c:v>
                </c:pt>
                <c:pt idx="1">
                  <c:v>7.6719385464916243</c:v>
                </c:pt>
                <c:pt idx="2">
                  <c:v>33.227284800073036</c:v>
                </c:pt>
                <c:pt idx="3">
                  <c:v>4.8554930900857372</c:v>
                </c:pt>
                <c:pt idx="4">
                  <c:v>9.2708686754802869</c:v>
                </c:pt>
                <c:pt idx="5">
                  <c:v>14.252112598224272</c:v>
                </c:pt>
                <c:pt idx="6">
                  <c:v>0.39919571576222523</c:v>
                </c:pt>
                <c:pt idx="7">
                  <c:v>27.071101586321781</c:v>
                </c:pt>
                <c:pt idx="8">
                  <c:v>-2.2733670149475333</c:v>
                </c:pt>
                <c:pt idx="9">
                  <c:v>-0.88726484718037923</c:v>
                </c:pt>
                <c:pt idx="10">
                  <c:v>4.9518564240545828</c:v>
                </c:pt>
                <c:pt idx="11">
                  <c:v>10.53016267801118</c:v>
                </c:pt>
                <c:pt idx="12">
                  <c:v>-10.97523850978866</c:v>
                </c:pt>
                <c:pt idx="13">
                  <c:v>1.0417109862041318</c:v>
                </c:pt>
                <c:pt idx="14">
                  <c:v>-5.3818915338536684</c:v>
                </c:pt>
                <c:pt idx="15">
                  <c:v>-4.4647372439048567</c:v>
                </c:pt>
                <c:pt idx="16">
                  <c:v>1.6595993602001045</c:v>
                </c:pt>
                <c:pt idx="17">
                  <c:v>17.683201784399401</c:v>
                </c:pt>
                <c:pt idx="18">
                  <c:v>-3.1886491698778912</c:v>
                </c:pt>
                <c:pt idx="19">
                  <c:v>-0.32415746442120441</c:v>
                </c:pt>
                <c:pt idx="20">
                  <c:v>-3.5946210025792311</c:v>
                </c:pt>
                <c:pt idx="21">
                  <c:v>9.2245764701361708</c:v>
                </c:pt>
                <c:pt idx="22">
                  <c:v>-2.315182842546065</c:v>
                </c:pt>
                <c:pt idx="23">
                  <c:v>1.3096189873241855</c:v>
                </c:pt>
                <c:pt idx="24">
                  <c:v>21.905065700162822</c:v>
                </c:pt>
                <c:pt idx="25">
                  <c:v>-18.40832275576274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43.118767921102062</c:v>
                </c:pt>
                <c:pt idx="1">
                  <c:v>34.657174487430723</c:v>
                </c:pt>
                <c:pt idx="2">
                  <c:v>73.099846129506659</c:v>
                </c:pt>
                <c:pt idx="3">
                  <c:v>38.322559258192747</c:v>
                </c:pt>
                <c:pt idx="4">
                  <c:v>51.972604183201298</c:v>
                </c:pt>
                <c:pt idx="5">
                  <c:v>60.839781095625668</c:v>
                </c:pt>
                <c:pt idx="6">
                  <c:v>12.970764352475305</c:v>
                </c:pt>
                <c:pt idx="7">
                  <c:v>54.701150322344503</c:v>
                </c:pt>
                <c:pt idx="8">
                  <c:v>1.5699840796244335</c:v>
                </c:pt>
                <c:pt idx="9">
                  <c:v>7.4031177673099879</c:v>
                </c:pt>
                <c:pt idx="10">
                  <c:v>44.660954336779504</c:v>
                </c:pt>
                <c:pt idx="11">
                  <c:v>93.285186152518548</c:v>
                </c:pt>
                <c:pt idx="12">
                  <c:v>2.5488833220594067</c:v>
                </c:pt>
                <c:pt idx="13">
                  <c:v>7.5792912024740211</c:v>
                </c:pt>
                <c:pt idx="14">
                  <c:v>10.816660777722589</c:v>
                </c:pt>
                <c:pt idx="15">
                  <c:v>10.230530816879076</c:v>
                </c:pt>
                <c:pt idx="16">
                  <c:v>12.768837682071991</c:v>
                </c:pt>
                <c:pt idx="17">
                  <c:v>85.010032949805577</c:v>
                </c:pt>
                <c:pt idx="18">
                  <c:v>10.143015689170488</c:v>
                </c:pt>
                <c:pt idx="19">
                  <c:v>0.19204101416149821</c:v>
                </c:pt>
                <c:pt idx="20">
                  <c:v>48.50092382037581</c:v>
                </c:pt>
                <c:pt idx="21">
                  <c:v>26.147509386669032</c:v>
                </c:pt>
                <c:pt idx="22">
                  <c:v>8.9042105876556938</c:v>
                </c:pt>
                <c:pt idx="23">
                  <c:v>36.263071870445515</c:v>
                </c:pt>
                <c:pt idx="24">
                  <c:v>38.663469985692529</c:v>
                </c:pt>
                <c:pt idx="25">
                  <c:v>36.610912205428754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44960.554432870369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automation/Data/Results/Workbooks/LEPs/GM_LEP/GM_LEP_Database.Main.xlsx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Manchester</v>
      </c>
      <c r="L1" s="19" t="str">
        <f>CONCATENATE("Industry Table 1.1  Employment by Industry Sector (SIC 2007), ",B$5,"-",F$5,", ",Info!B5)</f>
        <v>Industry Table 1.1  Employment by Industry Sector (SIC 2007), 2015-2035, Greater Manchester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21.981999999999992</v>
      </c>
      <c r="N5" s="11">
        <f t="shared" si="1"/>
        <v>29.107000000000038</v>
      </c>
      <c r="O5" s="11">
        <f t="shared" si="1"/>
        <v>25.949999999999996</v>
      </c>
      <c r="P5" s="11">
        <f t="shared" si="1"/>
        <v>25.343999999999973</v>
      </c>
      <c r="Q5" s="11">
        <f t="shared" si="1"/>
        <v>25.10199999999999</v>
      </c>
      <c r="R5" s="40">
        <f t="shared" ref="R5:R10" si="2">IF(D$5-B$5 &lt;&gt; 0,(EXP(LN(D7/B7)/(D$5-B$5))-1)*100,0)</f>
        <v>3.3746451387622667</v>
      </c>
      <c r="S5" s="40">
        <f t="shared" si="0"/>
        <v>-0.22124878575302542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110.604</v>
      </c>
      <c r="N6" s="11">
        <f t="shared" si="1"/>
        <v>110.07399999999981</v>
      </c>
      <c r="O6" s="11">
        <f t="shared" si="1"/>
        <v>104.52699999999992</v>
      </c>
      <c r="P6" s="11">
        <f t="shared" si="1"/>
        <v>100.89500000000007</v>
      </c>
      <c r="Q6" s="11">
        <f t="shared" si="1"/>
        <v>93.591000000000093</v>
      </c>
      <c r="R6" s="40">
        <f t="shared" si="2"/>
        <v>-1.1238539146474769</v>
      </c>
      <c r="S6" s="40">
        <f t="shared" si="0"/>
        <v>-0.73403395584981102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21.981999999999992</v>
      </c>
      <c r="C7" s="11">
        <f t="array" ref="C7:C12">MMULT(aggregation!$B$3:$W$8,'Ind T2'!C5:C26)</f>
        <v>29.107000000000038</v>
      </c>
      <c r="D7" s="11">
        <f t="array" ref="D7:D12">MMULT(aggregation!$B$3:$W$8,'Ind T2'!D5:D26)</f>
        <v>25.949999999999996</v>
      </c>
      <c r="E7" s="11">
        <f t="array" ref="E7:E12">MMULT(aggregation!$B$3:$W$8,'Ind T2'!E5:E26)</f>
        <v>25.343999999999973</v>
      </c>
      <c r="F7" s="11">
        <f t="array" ref="F7:F12">MMULT(aggregation!$B$3:$W$8,'Ind T2'!F5:F26)</f>
        <v>25.10199999999999</v>
      </c>
      <c r="G7" s="11"/>
      <c r="H7" s="11">
        <f>F7-D7</f>
        <v>-0.84800000000000608</v>
      </c>
      <c r="I7" s="11">
        <f t="array" ref="I7:I12">MMULT(aggregation!$B$3:$W$8,'RD T1'!AB7:AB28)</f>
        <v>11.395405947750683</v>
      </c>
      <c r="J7" s="11">
        <f>SUM(H7:I7)</f>
        <v>10.547405947750677</v>
      </c>
      <c r="K7" s="11"/>
      <c r="L7" t="str">
        <f t="shared" si="1"/>
        <v>Construction</v>
      </c>
      <c r="M7" s="11">
        <f t="shared" si="1"/>
        <v>77.455999999999975</v>
      </c>
      <c r="N7" s="11">
        <f t="shared" si="1"/>
        <v>89.675999999999974</v>
      </c>
      <c r="O7" s="11">
        <f t="shared" si="1"/>
        <v>87.523999999999987</v>
      </c>
      <c r="P7" s="11">
        <f t="shared" si="1"/>
        <v>86.675000000000054</v>
      </c>
      <c r="Q7" s="11">
        <f t="shared" si="1"/>
        <v>87.352000000000359</v>
      </c>
      <c r="R7" s="40">
        <f>IF(D$5-B$5 &lt;&gt; 0,(EXP(LN(D9/B9)/(D$5-B$5))-1)*100,0)</f>
        <v>2.4741721336328792</v>
      </c>
      <c r="S7" s="40">
        <f t="shared" si="0"/>
        <v>-1.3113198522518577E-2</v>
      </c>
    </row>
    <row r="8" spans="1:19" x14ac:dyDescent="0.2">
      <c r="A8" t="str">
        <f>name!C5</f>
        <v>Manufacturing</v>
      </c>
      <c r="B8" s="11">
        <v>110.604</v>
      </c>
      <c r="C8" s="11">
        <v>110.07399999999981</v>
      </c>
      <c r="D8" s="11">
        <v>104.52699999999992</v>
      </c>
      <c r="E8" s="11">
        <v>100.89500000000007</v>
      </c>
      <c r="F8" s="11">
        <v>93.591000000000093</v>
      </c>
      <c r="G8" s="11"/>
      <c r="H8" s="11">
        <f t="shared" ref="H8:H12" si="3">F8-D8</f>
        <v>-10.935999999999822</v>
      </c>
      <c r="I8" s="11">
        <v>41.421631288615856</v>
      </c>
      <c r="J8" s="11">
        <f t="shared" ref="J8:J12" si="4">SUM(H8:I8)</f>
        <v>30.485631288616034</v>
      </c>
      <c r="K8" s="11"/>
      <c r="L8" t="str">
        <f t="shared" si="1"/>
        <v>Trade, accomod. and transport</v>
      </c>
      <c r="M8" s="11">
        <f t="shared" si="1"/>
        <v>368.42699999999991</v>
      </c>
      <c r="N8" s="11">
        <f t="shared" si="1"/>
        <v>426.57900000000092</v>
      </c>
      <c r="O8" s="11">
        <f t="shared" si="1"/>
        <v>413.06500000000023</v>
      </c>
      <c r="P8" s="11">
        <f t="shared" si="1"/>
        <v>428.10600000000022</v>
      </c>
      <c r="Q8" s="11">
        <f t="shared" si="1"/>
        <v>450.07000000000016</v>
      </c>
      <c r="R8" s="40">
        <f t="shared" si="2"/>
        <v>2.3136055590600169</v>
      </c>
      <c r="S8" s="40">
        <f t="shared" si="0"/>
        <v>0.57362671099381313</v>
      </c>
    </row>
    <row r="9" spans="1:19" x14ac:dyDescent="0.2">
      <c r="A9" t="str">
        <f>name!C6</f>
        <v>Construction</v>
      </c>
      <c r="B9" s="11">
        <v>77.455999999999975</v>
      </c>
      <c r="C9" s="11">
        <v>89.675999999999974</v>
      </c>
      <c r="D9" s="11">
        <v>87.523999999999987</v>
      </c>
      <c r="E9" s="11">
        <v>86.675000000000054</v>
      </c>
      <c r="F9" s="11">
        <v>87.352000000000359</v>
      </c>
      <c r="G9" s="11"/>
      <c r="H9" s="11">
        <f t="shared" si="3"/>
        <v>-0.17199999999962756</v>
      </c>
      <c r="I9" s="11">
        <v>36.009366202991032</v>
      </c>
      <c r="J9" s="11">
        <f t="shared" si="4"/>
        <v>35.837366202991404</v>
      </c>
      <c r="K9" s="11"/>
      <c r="L9" t="str">
        <f t="shared" si="1"/>
        <v>Business and other services</v>
      </c>
      <c r="M9" s="11">
        <f t="shared" si="1"/>
        <v>446.34000000000003</v>
      </c>
      <c r="N9" s="11">
        <f t="shared" si="1"/>
        <v>499.62099999999992</v>
      </c>
      <c r="O9" s="11">
        <f t="shared" si="1"/>
        <v>478.9899999999999</v>
      </c>
      <c r="P9" s="11">
        <f t="shared" si="1"/>
        <v>493.92600000000027</v>
      </c>
      <c r="Q9" s="11">
        <f t="shared" si="1"/>
        <v>521.60600000000034</v>
      </c>
      <c r="R9" s="40">
        <f t="shared" si="2"/>
        <v>1.4219899821754423</v>
      </c>
      <c r="S9" s="40">
        <f t="shared" si="0"/>
        <v>0.56983604571034796</v>
      </c>
    </row>
    <row r="10" spans="1:19" x14ac:dyDescent="0.2">
      <c r="A10" t="str">
        <f>name!C7</f>
        <v>Trade, accomod. and transport</v>
      </c>
      <c r="B10" s="11">
        <v>368.42699999999991</v>
      </c>
      <c r="C10" s="11">
        <v>426.57900000000092</v>
      </c>
      <c r="D10" s="11">
        <v>413.06500000000023</v>
      </c>
      <c r="E10" s="11">
        <v>428.10600000000022</v>
      </c>
      <c r="F10" s="11">
        <v>450.07000000000016</v>
      </c>
      <c r="G10" s="11"/>
      <c r="H10" s="11">
        <f t="shared" si="3"/>
        <v>37.004999999999939</v>
      </c>
      <c r="I10" s="11">
        <v>204.24766602266675</v>
      </c>
      <c r="J10" s="11">
        <f t="shared" si="4"/>
        <v>241.25266602266669</v>
      </c>
      <c r="K10" s="11"/>
      <c r="L10" t="str">
        <f t="shared" si="1"/>
        <v>Non-marketed services</v>
      </c>
      <c r="M10" s="11">
        <f t="shared" si="1"/>
        <v>347.97099999999983</v>
      </c>
      <c r="N10" s="11">
        <f t="shared" si="1"/>
        <v>367.89099999999996</v>
      </c>
      <c r="O10" s="11">
        <f t="shared" si="1"/>
        <v>377.58900000000006</v>
      </c>
      <c r="P10" s="11">
        <f t="shared" si="1"/>
        <v>397.14800000000014</v>
      </c>
      <c r="Q10" s="11">
        <f t="shared" si="1"/>
        <v>421.34100000000046</v>
      </c>
      <c r="R10" s="40">
        <f t="shared" si="2"/>
        <v>1.6471617498461155</v>
      </c>
      <c r="S10" s="40">
        <f t="shared" si="0"/>
        <v>0.73358551517057613</v>
      </c>
    </row>
    <row r="11" spans="1:19" x14ac:dyDescent="0.2">
      <c r="A11" t="str">
        <f>name!C8</f>
        <v>Business and other services</v>
      </c>
      <c r="B11" s="11">
        <v>446.34000000000003</v>
      </c>
      <c r="C11" s="11">
        <v>499.62099999999992</v>
      </c>
      <c r="D11" s="11">
        <v>478.9899999999999</v>
      </c>
      <c r="E11" s="11">
        <v>493.92600000000027</v>
      </c>
      <c r="F11" s="11">
        <v>521.60600000000034</v>
      </c>
      <c r="G11" s="11"/>
      <c r="H11" s="11">
        <f t="shared" si="3"/>
        <v>42.61600000000044</v>
      </c>
      <c r="I11" s="11">
        <v>233.78790257338193</v>
      </c>
      <c r="J11" s="11">
        <f t="shared" si="4"/>
        <v>276.40390257338237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347.97099999999983</v>
      </c>
      <c r="C12" s="11">
        <v>367.89099999999996</v>
      </c>
      <c r="D12" s="11">
        <v>377.58900000000006</v>
      </c>
      <c r="E12" s="11">
        <v>397.14800000000014</v>
      </c>
      <c r="F12" s="11">
        <v>421.34100000000046</v>
      </c>
      <c r="G12" s="11"/>
      <c r="H12" s="11">
        <f t="shared" si="3"/>
        <v>43.752000000000407</v>
      </c>
      <c r="I12" s="11">
        <v>212.70230936131617</v>
      </c>
      <c r="J12" s="11">
        <f t="shared" si="4"/>
        <v>256.45430936131658</v>
      </c>
      <c r="K12" s="11"/>
      <c r="L12" s="24" t="str">
        <f t="shared" ref="L12:Q12" si="5">A14</f>
        <v>All industries</v>
      </c>
      <c r="M12" s="34">
        <f t="shared" si="5"/>
        <v>1372.7799999999995</v>
      </c>
      <c r="N12" s="34">
        <f t="shared" si="5"/>
        <v>1522.9480000000008</v>
      </c>
      <c r="O12" s="34">
        <f t="shared" si="5"/>
        <v>1487.645</v>
      </c>
      <c r="P12" s="34">
        <f t="shared" si="5"/>
        <v>1532.0940000000007</v>
      </c>
      <c r="Q12" s="34">
        <f t="shared" si="5"/>
        <v>1599.0620000000013</v>
      </c>
      <c r="R12" s="43">
        <f>IF(D$5-B$5 &lt;&gt; 0,(EXP(LN(D14/B14)/(D$5-B$5))-1)*100,0)</f>
        <v>1.6201128167602663</v>
      </c>
      <c r="S12" s="43">
        <f>F41</f>
        <v>0.48264683667569308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1372.7799999999995</v>
      </c>
      <c r="C14" s="34">
        <f t="shared" ref="C14:F14" si="6">SUM(C7:C12)</f>
        <v>1522.9480000000008</v>
      </c>
      <c r="D14" s="34">
        <f t="shared" si="6"/>
        <v>1487.645</v>
      </c>
      <c r="E14" s="34">
        <f t="shared" si="6"/>
        <v>1532.0940000000007</v>
      </c>
      <c r="F14" s="34">
        <f t="shared" si="6"/>
        <v>1599.0620000000013</v>
      </c>
      <c r="G14" s="34"/>
      <c r="H14" s="34">
        <f>SUM(H7:H12)</f>
        <v>111.41700000000134</v>
      </c>
      <c r="I14" s="34">
        <f>SUM(I7:I12)</f>
        <v>739.56428139672244</v>
      </c>
      <c r="J14" s="34">
        <f t="shared" ref="J14" si="7">SUM(J7:J12)</f>
        <v>850.98128139672372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1.6012762423694986</v>
      </c>
      <c r="C20" s="18">
        <f t="shared" si="8"/>
        <v>1.9112274352111842</v>
      </c>
      <c r="D20" s="18">
        <f t="shared" si="8"/>
        <v>1.7443677759142802</v>
      </c>
      <c r="E20" s="18">
        <f t="shared" si="8"/>
        <v>1.6542065956788525</v>
      </c>
      <c r="F20" s="18">
        <f t="shared" si="8"/>
        <v>1.5697952924902205</v>
      </c>
      <c r="G20" s="351"/>
      <c r="H20" s="40">
        <f>IF(D7&gt;0,(H7/D7)*100,0)</f>
        <v>-3.2678227360308525</v>
      </c>
      <c r="I20" s="40">
        <f>IF(D7&gt;0,(I7/D7)*100,0)</f>
        <v>43.912932361274315</v>
      </c>
      <c r="J20" s="40">
        <f>IF(D7&gt;0,(J7/D7)*100,0)</f>
        <v>40.645109625243464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8.0569355614155249</v>
      </c>
      <c r="C21" s="18">
        <f t="shared" si="8"/>
        <v>7.2276926067075014</v>
      </c>
      <c r="D21" s="18">
        <f t="shared" si="8"/>
        <v>7.0263402895179903</v>
      </c>
      <c r="E21" s="18">
        <f t="shared" si="8"/>
        <v>6.5854314421961062</v>
      </c>
      <c r="F21" s="18">
        <f t="shared" si="8"/>
        <v>5.8528687443013476</v>
      </c>
      <c r="G21" s="351"/>
      <c r="H21" s="40">
        <f t="shared" ref="H21:H25" si="9">IF(D8&gt;0,(H8/D8)*100,0)</f>
        <v>-10.46236857462649</v>
      </c>
      <c r="I21" s="40">
        <f t="shared" ref="I21:I25" si="10">IF(D8&gt;0,(I8/D8)*100,0)</f>
        <v>39.627685945847382</v>
      </c>
      <c r="J21" s="40">
        <f t="shared" ref="J21:J27" si="11">IF(D8&gt;0,(J8/D8)*100,0)</f>
        <v>29.16531737122089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5.6422733431431107</v>
      </c>
      <c r="C22" s="18">
        <f t="shared" si="8"/>
        <v>5.8883166070016788</v>
      </c>
      <c r="D22" s="18">
        <f t="shared" si="8"/>
        <v>5.8833928793495751</v>
      </c>
      <c r="E22" s="18">
        <f t="shared" si="8"/>
        <v>5.6572899574047026</v>
      </c>
      <c r="F22" s="18">
        <f t="shared" si="8"/>
        <v>5.4627025093461219</v>
      </c>
      <c r="G22" s="351"/>
      <c r="H22" s="40">
        <f t="shared" si="9"/>
        <v>-0.19651752662084412</v>
      </c>
      <c r="I22" s="40">
        <f t="shared" si="10"/>
        <v>41.14227663611242</v>
      </c>
      <c r="J22" s="40">
        <f t="shared" si="11"/>
        <v>40.945759109491583</v>
      </c>
      <c r="K22" s="351"/>
    </row>
    <row r="23" spans="1:12" x14ac:dyDescent="0.2">
      <c r="A23" t="str">
        <f>$A$10</f>
        <v>Trade, accomod. and transport</v>
      </c>
      <c r="B23" s="18">
        <f t="shared" si="8"/>
        <v>26.838022115706817</v>
      </c>
      <c r="C23" s="18">
        <f t="shared" si="8"/>
        <v>28.010083075718978</v>
      </c>
      <c r="D23" s="18">
        <f t="shared" si="8"/>
        <v>27.76636899260242</v>
      </c>
      <c r="E23" s="18">
        <f t="shared" si="8"/>
        <v>27.942541384536458</v>
      </c>
      <c r="F23" s="18">
        <f t="shared" si="8"/>
        <v>28.145875519523312</v>
      </c>
      <c r="G23" s="351"/>
      <c r="H23" s="40">
        <f t="shared" si="9"/>
        <v>8.9586384709428106</v>
      </c>
      <c r="I23" s="40">
        <f t="shared" si="10"/>
        <v>49.446858490229538</v>
      </c>
      <c r="J23" s="40">
        <f t="shared" si="11"/>
        <v>58.405496961172346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32.513585570885375</v>
      </c>
      <c r="C24" s="18">
        <f t="shared" si="8"/>
        <v>32.806175916708888</v>
      </c>
      <c r="D24" s="18">
        <f t="shared" si="8"/>
        <v>32.197869787482894</v>
      </c>
      <c r="E24" s="18">
        <f t="shared" si="8"/>
        <v>32.238622434393719</v>
      </c>
      <c r="F24" s="18">
        <f t="shared" si="8"/>
        <v>32.619498180808492</v>
      </c>
      <c r="G24" s="351"/>
      <c r="H24" s="40">
        <f t="shared" si="9"/>
        <v>8.8970542182509966</v>
      </c>
      <c r="I24" s="40">
        <f t="shared" si="10"/>
        <v>48.808514284929117</v>
      </c>
      <c r="J24" s="40">
        <f t="shared" si="11"/>
        <v>57.705568503180118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25.347907166479693</v>
      </c>
      <c r="C25" s="18">
        <f t="shared" si="8"/>
        <v>24.156504358651759</v>
      </c>
      <c r="D25" s="18">
        <f t="shared" si="8"/>
        <v>25.381660275132852</v>
      </c>
      <c r="E25" s="18">
        <f t="shared" si="8"/>
        <v>25.921908185790166</v>
      </c>
      <c r="F25" s="18">
        <f t="shared" si="8"/>
        <v>26.349259753530514</v>
      </c>
      <c r="G25" s="351"/>
      <c r="H25" s="40">
        <f t="shared" si="9"/>
        <v>11.587201957684256</v>
      </c>
      <c r="I25" s="40">
        <f t="shared" si="10"/>
        <v>56.331701760728237</v>
      </c>
      <c r="J25" s="40">
        <f t="shared" si="11"/>
        <v>67.918903718412494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7.4894884196163289</v>
      </c>
      <c r="I27" s="43">
        <f>IF(D14&gt;0,(I14/D14)*100,0)</f>
        <v>49.713761105419799</v>
      </c>
      <c r="J27" s="43">
        <f t="shared" si="11"/>
        <v>57.203249525036128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Manchester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7.2710571496233278</v>
      </c>
      <c r="C34" s="18">
        <f t="shared" si="12"/>
        <v>-10.84618820215082</v>
      </c>
      <c r="D34" s="18">
        <f t="shared" si="12"/>
        <v>-0.47147692126670027</v>
      </c>
      <c r="E34" s="18">
        <f t="shared" si="12"/>
        <v>-9.5898901521751512E-2</v>
      </c>
      <c r="F34" s="18">
        <f t="shared" ref="F34:F39" si="13">IF(F$5-D$5 &lt;&gt; 0,(EXP(LN(F7/D7)/(F$5-D$5))-1)*100,0)</f>
        <v>-0.22124878575302542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-0.12001262502769894</v>
      </c>
      <c r="C35" s="18">
        <f t="shared" si="12"/>
        <v>-5.0393371731743297</v>
      </c>
      <c r="D35" s="18">
        <f t="shared" si="12"/>
        <v>-0.70480529741355769</v>
      </c>
      <c r="E35" s="18">
        <f t="shared" si="12"/>
        <v>-0.74864505849038254</v>
      </c>
      <c r="F35" s="18">
        <f t="shared" si="13"/>
        <v>-0.73403395584981102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3.7302180333303792</v>
      </c>
      <c r="C36" s="18">
        <f t="shared" si="12"/>
        <v>-2.3997502118738412</v>
      </c>
      <c r="D36" s="18">
        <f t="shared" si="12"/>
        <v>-0.19476109191628455</v>
      </c>
      <c r="E36" s="18">
        <f t="shared" si="12"/>
        <v>7.7834686890354554E-2</v>
      </c>
      <c r="F36" s="18">
        <f t="shared" si="13"/>
        <v>-1.3113198522518577E-2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3.7318218509752477</v>
      </c>
      <c r="C37" s="18">
        <f t="shared" si="12"/>
        <v>-3.1679946739058051</v>
      </c>
      <c r="D37" s="18">
        <f>IF(E$5-D$5 &lt;&gt; 0,(EXP(LN(E10/D10)/(E$5-D$5))-1)*100,0)</f>
        <v>0.71788176312292951</v>
      </c>
      <c r="E37" s="18">
        <f t="shared" si="12"/>
        <v>0.50157668292354352</v>
      </c>
      <c r="F37" s="18">
        <f t="shared" si="13"/>
        <v>0.57362671099381313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2.8593365584546504</v>
      </c>
      <c r="C38" s="18">
        <f t="shared" si="12"/>
        <v>-4.1293300321643915</v>
      </c>
      <c r="D38" s="18">
        <f t="shared" si="12"/>
        <v>0.6160093421198054</v>
      </c>
      <c r="E38" s="18">
        <f t="shared" si="12"/>
        <v>0.54675734406555154</v>
      </c>
      <c r="F38" s="18">
        <f t="shared" si="13"/>
        <v>0.56983604571034796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1.4014179621000489</v>
      </c>
      <c r="C39" s="18">
        <f t="shared" si="12"/>
        <v>2.636106890356138</v>
      </c>
      <c r="D39" s="18">
        <f t="shared" si="12"/>
        <v>1.0151723581555361</v>
      </c>
      <c r="E39" s="18">
        <f t="shared" si="12"/>
        <v>0.59308658419292559</v>
      </c>
      <c r="F39" s="18">
        <f t="shared" si="13"/>
        <v>0.73358551517057613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2.6292211088015716</v>
      </c>
      <c r="C41" s="18">
        <f>IF(D$5-C$5 &lt;&gt; 0,(EXP(LN(D14/C14)/(D$5-C$5))-1)*100,0)</f>
        <v>-2.3180699538001837</v>
      </c>
      <c r="D41" s="18">
        <f>IF(E$5-D$5 &lt;&gt; 0,(EXP(LN(E14/D14)/(E$5-D$5))-1)*100,0)</f>
        <v>0.59055885281917853</v>
      </c>
      <c r="E41" s="18">
        <f>IF(F$5-E$5 &lt;&gt; 0,(EXP(LN(F14/E14)/(F$5-E$5))-1)*100,0)</f>
        <v>0.42873424875551347</v>
      </c>
      <c r="F41" s="18">
        <f>IF(F$5-D$5 &lt;&gt; 0,(EXP(LN(F14/D14)/(F$5-D$5))-1)*100,0)</f>
        <v>0.48264683667569308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7.1250000000000462</v>
      </c>
      <c r="C45" s="27">
        <f>D7-C7</f>
        <v>-3.1570000000000427</v>
      </c>
      <c r="D45" s="27">
        <f>E7-D7</f>
        <v>-0.60600000000002296</v>
      </c>
      <c r="E45" s="27">
        <f>F7-E7</f>
        <v>-0.24199999999998312</v>
      </c>
      <c r="F45" s="27">
        <f>F7-D7</f>
        <v>-0.84800000000000608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-0.53000000000018588</v>
      </c>
      <c r="C46" s="27">
        <f>D8-C8</f>
        <v>-5.5469999999998976</v>
      </c>
      <c r="D46" s="27">
        <f t="shared" si="14"/>
        <v>-3.6319999999998487</v>
      </c>
      <c r="E46" s="27">
        <f t="shared" si="14"/>
        <v>-7.3039999999999736</v>
      </c>
      <c r="F46" s="27">
        <f t="shared" ref="F46:F52" si="15">F8-D8</f>
        <v>-10.935999999999822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12.219999999999999</v>
      </c>
      <c r="C47" s="27">
        <f t="shared" ref="C47:C50" si="16">D9-C9</f>
        <v>-2.1519999999999868</v>
      </c>
      <c r="D47" s="27">
        <f t="shared" si="14"/>
        <v>-0.8489999999999327</v>
      </c>
      <c r="E47" s="27">
        <f t="shared" si="14"/>
        <v>0.67700000000030514</v>
      </c>
      <c r="F47" s="27">
        <f t="shared" si="15"/>
        <v>-0.17199999999962756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58.15200000000101</v>
      </c>
      <c r="C48" s="27">
        <f t="shared" si="16"/>
        <v>-13.514000000000692</v>
      </c>
      <c r="D48" s="27">
        <f t="shared" si="14"/>
        <v>15.040999999999997</v>
      </c>
      <c r="E48" s="27">
        <f t="shared" si="14"/>
        <v>21.963999999999942</v>
      </c>
      <c r="F48" s="27">
        <f t="shared" si="15"/>
        <v>37.004999999999939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53.280999999999892</v>
      </c>
      <c r="C49" s="27">
        <f t="shared" si="16"/>
        <v>-20.631000000000029</v>
      </c>
      <c r="D49" s="27">
        <f t="shared" si="14"/>
        <v>14.936000000000377</v>
      </c>
      <c r="E49" s="27">
        <f t="shared" si="14"/>
        <v>27.680000000000064</v>
      </c>
      <c r="F49" s="27">
        <f t="shared" si="15"/>
        <v>42.61600000000044</v>
      </c>
    </row>
    <row r="50" spans="1:6" x14ac:dyDescent="0.2">
      <c r="A50" t="str">
        <f>$A$12</f>
        <v>Non-marketed services</v>
      </c>
      <c r="B50" s="27">
        <f t="shared" si="14"/>
        <v>19.92000000000013</v>
      </c>
      <c r="C50" s="27">
        <f t="shared" si="16"/>
        <v>9.6980000000000928</v>
      </c>
      <c r="D50" s="27">
        <f t="shared" si="14"/>
        <v>19.559000000000083</v>
      </c>
      <c r="E50" s="27">
        <f t="shared" si="14"/>
        <v>24.193000000000325</v>
      </c>
      <c r="F50" s="27">
        <f t="shared" si="15"/>
        <v>43.752000000000407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150.16800000000126</v>
      </c>
      <c r="C52" s="29">
        <f>D14-C14</f>
        <v>-35.303000000000793</v>
      </c>
      <c r="D52" s="29">
        <f t="shared" si="14"/>
        <v>44.449000000000751</v>
      </c>
      <c r="E52" s="29">
        <f t="shared" si="14"/>
        <v>66.968000000000529</v>
      </c>
      <c r="F52" s="29">
        <f t="shared" si="15"/>
        <v>111.41700000000128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Manchester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6.5050000000000061</v>
      </c>
      <c r="C5" s="11">
        <v>7.2789999999999946</v>
      </c>
      <c r="D5" s="11">
        <v>7.2630000000000026</v>
      </c>
      <c r="E5" s="11">
        <v>7.5500000000000069</v>
      </c>
      <c r="F5" s="11">
        <v>7.7859999999999978</v>
      </c>
      <c r="G5" s="10"/>
    </row>
    <row r="6" spans="1:7" x14ac:dyDescent="0.2">
      <c r="A6" s="10" t="str">
        <f>name!B5</f>
        <v>Mining and quarrying</v>
      </c>
      <c r="B6" s="11">
        <v>0.20600000000000007</v>
      </c>
      <c r="C6" s="11">
        <v>0.58799999999999952</v>
      </c>
      <c r="D6" s="11">
        <v>0.53599999999999948</v>
      </c>
      <c r="E6" s="11">
        <v>0.43400000000000022</v>
      </c>
      <c r="F6" s="11">
        <v>0.31800000000000112</v>
      </c>
    </row>
    <row r="7" spans="1:7" x14ac:dyDescent="0.2">
      <c r="A7" s="10" t="str">
        <f>name!B6</f>
        <v>Food drink and tobacco</v>
      </c>
      <c r="B7" s="11">
        <v>21.601000000000028</v>
      </c>
      <c r="C7" s="11">
        <v>21.284000000000049</v>
      </c>
      <c r="D7" s="11">
        <v>21.02199999999997</v>
      </c>
      <c r="E7" s="11">
        <v>20.684000000000037</v>
      </c>
      <c r="F7" s="11">
        <v>19.147000000000023</v>
      </c>
      <c r="G7" s="11"/>
    </row>
    <row r="8" spans="1:7" x14ac:dyDescent="0.2">
      <c r="A8" s="10" t="str">
        <f>name!B7</f>
        <v>Engineering</v>
      </c>
      <c r="B8" s="11">
        <v>16.893000000000001</v>
      </c>
      <c r="C8" s="11">
        <v>15.026999999999987</v>
      </c>
      <c r="D8" s="11">
        <v>13.702999999999998</v>
      </c>
      <c r="E8" s="11">
        <v>14.866999999999987</v>
      </c>
      <c r="F8" s="11">
        <v>14.477000000000011</v>
      </c>
      <c r="G8" s="11"/>
    </row>
    <row r="9" spans="1:7" x14ac:dyDescent="0.2">
      <c r="A9" s="10" t="str">
        <f>name!B8</f>
        <v>Rest of manufacturing</v>
      </c>
      <c r="B9" s="11">
        <v>72.109999999999971</v>
      </c>
      <c r="C9" s="11">
        <v>73.762999999999778</v>
      </c>
      <c r="D9" s="11">
        <v>69.80199999999995</v>
      </c>
      <c r="E9" s="11">
        <v>65.344000000000037</v>
      </c>
      <c r="F9" s="11">
        <v>59.967000000000048</v>
      </c>
      <c r="G9" s="11"/>
    </row>
    <row r="10" spans="1:7" x14ac:dyDescent="0.2">
      <c r="A10" s="10" t="str">
        <f>name!B9</f>
        <v>Electricity and gas</v>
      </c>
      <c r="B10" s="11">
        <v>7.2239999999999922</v>
      </c>
      <c r="C10" s="11">
        <v>13.856000000000035</v>
      </c>
      <c r="D10" s="11">
        <v>11.347999999999979</v>
      </c>
      <c r="E10" s="11">
        <v>10.381999999999998</v>
      </c>
      <c r="F10" s="11">
        <v>9.7950000000000017</v>
      </c>
      <c r="G10" s="11"/>
    </row>
    <row r="11" spans="1:7" x14ac:dyDescent="0.2">
      <c r="A11" s="10" t="str">
        <f>name!B10</f>
        <v>Water and sewerage</v>
      </c>
      <c r="B11" s="11">
        <v>8.0469999999999953</v>
      </c>
      <c r="C11" s="11">
        <v>7.384000000000011</v>
      </c>
      <c r="D11" s="11">
        <v>6.8030000000000141</v>
      </c>
      <c r="E11" s="11">
        <v>6.9779999999999651</v>
      </c>
      <c r="F11" s="11">
        <v>7.2029999999999879</v>
      </c>
      <c r="G11" s="11"/>
    </row>
    <row r="12" spans="1:7" x14ac:dyDescent="0.2">
      <c r="A12" s="10" t="str">
        <f>name!B11</f>
        <v>Construction</v>
      </c>
      <c r="B12" s="11">
        <v>77.455999999999975</v>
      </c>
      <c r="C12" s="11">
        <v>89.675999999999974</v>
      </c>
      <c r="D12" s="11">
        <v>87.523999999999987</v>
      </c>
      <c r="E12" s="11">
        <v>86.675000000000054</v>
      </c>
      <c r="F12" s="11">
        <v>87.352000000000359</v>
      </c>
      <c r="G12" s="11"/>
    </row>
    <row r="13" spans="1:7" x14ac:dyDescent="0.2">
      <c r="A13" s="10" t="str">
        <f>name!B12</f>
        <v>Wholesale and retail trade</v>
      </c>
      <c r="B13" s="11">
        <v>213.12399999999982</v>
      </c>
      <c r="C13" s="11">
        <v>241.92400000000035</v>
      </c>
      <c r="D13" s="11">
        <v>231.78600000000048</v>
      </c>
      <c r="E13" s="11">
        <v>234.73300000000046</v>
      </c>
      <c r="F13" s="11">
        <v>238.82799999999989</v>
      </c>
      <c r="G13" s="11"/>
    </row>
    <row r="14" spans="1:7" x14ac:dyDescent="0.2">
      <c r="A14" s="10" t="str">
        <f>name!B13</f>
        <v>Transport and storage</v>
      </c>
      <c r="B14" s="11">
        <v>71.066000000000173</v>
      </c>
      <c r="C14" s="11">
        <v>94.279000000000295</v>
      </c>
      <c r="D14" s="11">
        <v>92.764999999999702</v>
      </c>
      <c r="E14" s="11">
        <v>99.922999999999888</v>
      </c>
      <c r="F14" s="11">
        <v>102.31000000000009</v>
      </c>
      <c r="G14" s="11"/>
    </row>
    <row r="15" spans="1:7" x14ac:dyDescent="0.2">
      <c r="A15" s="10" t="str">
        <f>name!B14</f>
        <v>Accommodation and food</v>
      </c>
      <c r="B15" s="11">
        <v>84.236999999999938</v>
      </c>
      <c r="C15" s="11">
        <v>90.376000000000261</v>
      </c>
      <c r="D15" s="11">
        <v>88.514000000000053</v>
      </c>
      <c r="E15" s="11">
        <v>93.449999999999847</v>
      </c>
      <c r="F15" s="11">
        <v>108.93200000000017</v>
      </c>
      <c r="G15" s="11"/>
    </row>
    <row r="16" spans="1:7" x14ac:dyDescent="0.2">
      <c r="A16" s="10" t="str">
        <f>name!B15</f>
        <v>Media</v>
      </c>
      <c r="B16" s="11">
        <v>11.835000000000008</v>
      </c>
      <c r="C16" s="11">
        <v>18.230000000000004</v>
      </c>
      <c r="D16" s="11">
        <v>15.026999999999997</v>
      </c>
      <c r="E16" s="11">
        <v>14.905999999999979</v>
      </c>
      <c r="F16" s="11">
        <v>15.305999999999996</v>
      </c>
      <c r="G16" s="11"/>
    </row>
    <row r="17" spans="1:7" x14ac:dyDescent="0.2">
      <c r="A17" s="10" t="str">
        <f>name!B16</f>
        <v>Information technology</v>
      </c>
      <c r="B17" s="11">
        <v>38.611999999999988</v>
      </c>
      <c r="C17" s="11">
        <v>39.209000000000003</v>
      </c>
      <c r="D17" s="11">
        <v>36.182999999999979</v>
      </c>
      <c r="E17" s="11">
        <v>38.866999999999976</v>
      </c>
      <c r="F17" s="11">
        <v>41.998999999999867</v>
      </c>
      <c r="G17" s="11"/>
    </row>
    <row r="18" spans="1:7" x14ac:dyDescent="0.2">
      <c r="A18" s="10" t="str">
        <f>name!B17</f>
        <v>Finance and insurance</v>
      </c>
      <c r="B18" s="11">
        <v>43.267000000000031</v>
      </c>
      <c r="C18" s="11">
        <v>44.982999999999926</v>
      </c>
      <c r="D18" s="11">
        <v>42.862999999999971</v>
      </c>
      <c r="E18" s="11">
        <v>43.057000000000016</v>
      </c>
      <c r="F18" s="11">
        <v>41.908999999999999</v>
      </c>
      <c r="G18" s="11"/>
    </row>
    <row r="19" spans="1:7" x14ac:dyDescent="0.2">
      <c r="A19" s="10" t="str">
        <f>name!B18</f>
        <v>Real estate</v>
      </c>
      <c r="B19" s="11">
        <v>28.17100000000001</v>
      </c>
      <c r="C19" s="11">
        <v>26.128000000000043</v>
      </c>
      <c r="D19" s="11">
        <v>25.848000000000084</v>
      </c>
      <c r="E19" s="11">
        <v>26.667999999999957</v>
      </c>
      <c r="F19" s="11">
        <v>31.446000000000112</v>
      </c>
      <c r="G19" s="11"/>
    </row>
    <row r="20" spans="1:7" x14ac:dyDescent="0.2">
      <c r="A20" s="10" t="str">
        <f>name!B19</f>
        <v>Professional services</v>
      </c>
      <c r="B20" s="11">
        <v>128.04399999999993</v>
      </c>
      <c r="C20" s="11">
        <v>140.36800000000048</v>
      </c>
      <c r="D20" s="11">
        <v>149.79299999999989</v>
      </c>
      <c r="E20" s="11">
        <v>157.79000000000013</v>
      </c>
      <c r="F20" s="11">
        <v>166.89100000000019</v>
      </c>
      <c r="G20" s="11"/>
    </row>
    <row r="21" spans="1:7" x14ac:dyDescent="0.2">
      <c r="A21" s="10" t="str">
        <f>name!B20</f>
        <v>Support services</v>
      </c>
      <c r="B21" s="11">
        <v>126.32200000000005</v>
      </c>
      <c r="C21" s="11">
        <v>149.4469999999996</v>
      </c>
      <c r="D21" s="11">
        <v>132.72800000000009</v>
      </c>
      <c r="E21" s="11">
        <v>139.28000000000014</v>
      </c>
      <c r="F21" s="11">
        <v>148.41000000000014</v>
      </c>
      <c r="G21" s="11"/>
    </row>
    <row r="22" spans="1:7" x14ac:dyDescent="0.2">
      <c r="A22" s="10" t="str">
        <f>name!B21</f>
        <v>Public admin. and defence</v>
      </c>
      <c r="B22" s="11">
        <v>55.045000000000009</v>
      </c>
      <c r="C22" s="11">
        <v>55.883000000000102</v>
      </c>
      <c r="D22" s="11">
        <v>58.11200000000008</v>
      </c>
      <c r="E22" s="11">
        <v>57.755999999999901</v>
      </c>
      <c r="F22" s="11">
        <v>58.956999999999937</v>
      </c>
      <c r="G22" s="11"/>
    </row>
    <row r="23" spans="1:7" x14ac:dyDescent="0.2">
      <c r="A23" s="10" t="str">
        <f>name!B22</f>
        <v>Education</v>
      </c>
      <c r="B23" s="11">
        <v>116.15300000000011</v>
      </c>
      <c r="C23" s="11">
        <v>125.82899999999995</v>
      </c>
      <c r="D23" s="11">
        <v>127.91499999999978</v>
      </c>
      <c r="E23" s="11">
        <v>133.71100000000024</v>
      </c>
      <c r="F23" s="11">
        <v>140.68799999999996</v>
      </c>
      <c r="G23" s="11"/>
    </row>
    <row r="24" spans="1:7" x14ac:dyDescent="0.2">
      <c r="A24" s="10" t="str">
        <f>name!B23</f>
        <v>Health and social work</v>
      </c>
      <c r="B24" s="11">
        <v>176.77299999999971</v>
      </c>
      <c r="C24" s="11">
        <v>186.17899999999995</v>
      </c>
      <c r="D24" s="11">
        <v>191.56200000000015</v>
      </c>
      <c r="E24" s="11">
        <v>205.68099999999995</v>
      </c>
      <c r="F24" s="11">
        <v>221.69600000000054</v>
      </c>
      <c r="G24" s="11"/>
    </row>
    <row r="25" spans="1:7" x14ac:dyDescent="0.2">
      <c r="A25" s="10" t="str">
        <f>name!B24</f>
        <v>Arts and entertainment</v>
      </c>
      <c r="B25" s="11">
        <v>31.123000000000008</v>
      </c>
      <c r="C25" s="11">
        <v>41.157999999999916</v>
      </c>
      <c r="D25" s="11">
        <v>39.209999999999937</v>
      </c>
      <c r="E25" s="11">
        <v>37.003000000000014</v>
      </c>
      <c r="F25" s="11">
        <v>39.286000000000044</v>
      </c>
      <c r="G25" s="11"/>
    </row>
    <row r="26" spans="1:7" x14ac:dyDescent="0.2">
      <c r="A26" s="10" t="str">
        <f>name!B25</f>
        <v>Other services</v>
      </c>
      <c r="B26" s="11">
        <v>38.966000000000037</v>
      </c>
      <c r="C26" s="11">
        <v>40.097999999999978</v>
      </c>
      <c r="D26" s="11">
        <v>37.337999999999944</v>
      </c>
      <c r="E26" s="11">
        <v>36.355000000000025</v>
      </c>
      <c r="F26" s="11">
        <v>36.358999999999952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1372.7799999999997</v>
      </c>
      <c r="C28" s="11">
        <f t="shared" ref="C28:F28" si="0">SUM(C5:C26)</f>
        <v>1522.9480000000008</v>
      </c>
      <c r="D28" s="11">
        <f t="shared" si="0"/>
        <v>1487.6450000000002</v>
      </c>
      <c r="E28" s="11">
        <f t="shared" si="0"/>
        <v>1532.0940000000005</v>
      </c>
      <c r="F28" s="11">
        <f t="shared" si="0"/>
        <v>1599.0620000000013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0.47385597109515049</v>
      </c>
      <c r="C32" s="18">
        <f t="shared" ref="C32:E32" si="1">C5/C$28*100</f>
        <v>0.47795459858117229</v>
      </c>
      <c r="D32" s="18">
        <f t="shared" si="1"/>
        <v>0.4882213162414421</v>
      </c>
      <c r="E32" s="18">
        <f t="shared" si="1"/>
        <v>0.4927896069040153</v>
      </c>
      <c r="F32" s="18">
        <f>F5/F$28*100</f>
        <v>0.48691045125204602</v>
      </c>
    </row>
    <row r="33" spans="1:6" x14ac:dyDescent="0.2">
      <c r="A33" t="str">
        <f>$A$6</f>
        <v>Mining and quarrying</v>
      </c>
      <c r="B33" s="18">
        <f t="shared" ref="B33:F53" si="2">B6/B$28*100</f>
        <v>1.5006046125380625E-2</v>
      </c>
      <c r="C33" s="18">
        <f t="shared" si="2"/>
        <v>3.8609328749241549E-2</v>
      </c>
      <c r="D33" s="18">
        <f t="shared" si="2"/>
        <v>3.6030101267439434E-2</v>
      </c>
      <c r="E33" s="18">
        <f t="shared" si="2"/>
        <v>2.8327243628654644E-2</v>
      </c>
      <c r="F33" s="18">
        <f t="shared" si="2"/>
        <v>1.9886658553577088E-2</v>
      </c>
    </row>
    <row r="34" spans="1:6" x14ac:dyDescent="0.2">
      <c r="A34" t="str">
        <f>$A$7</f>
        <v>Food drink and tobacco</v>
      </c>
      <c r="B34" s="18">
        <f t="shared" si="2"/>
        <v>1.5735223415259569</v>
      </c>
      <c r="C34" s="18">
        <f t="shared" si="2"/>
        <v>1.3975526413245913</v>
      </c>
      <c r="D34" s="18">
        <f t="shared" si="2"/>
        <v>1.413105949336029</v>
      </c>
      <c r="E34" s="18">
        <f t="shared" si="2"/>
        <v>1.3500477124771737</v>
      </c>
      <c r="F34" s="18">
        <f t="shared" si="2"/>
        <v>1.1973894695765397</v>
      </c>
    </row>
    <row r="35" spans="1:6" x14ac:dyDescent="0.2">
      <c r="A35" t="str">
        <f>$A$8</f>
        <v>Engineering</v>
      </c>
      <c r="B35" s="18">
        <f t="shared" si="2"/>
        <v>1.2305686271653145</v>
      </c>
      <c r="C35" s="18">
        <f t="shared" si="2"/>
        <v>0.98670473318852503</v>
      </c>
      <c r="D35" s="18">
        <f t="shared" si="2"/>
        <v>0.92112029415619967</v>
      </c>
      <c r="E35" s="18">
        <f t="shared" si="2"/>
        <v>0.97037126964794473</v>
      </c>
      <c r="F35" s="18">
        <f t="shared" si="2"/>
        <v>0.90534325748470035</v>
      </c>
    </row>
    <row r="36" spans="1:6" x14ac:dyDescent="0.2">
      <c r="A36" t="str">
        <f>$A$9</f>
        <v>Rest of manufacturing</v>
      </c>
      <c r="B36" s="18">
        <f t="shared" si="2"/>
        <v>5.2528445927242515</v>
      </c>
      <c r="C36" s="18">
        <f t="shared" si="2"/>
        <v>4.843435232194385</v>
      </c>
      <c r="D36" s="18">
        <f t="shared" si="2"/>
        <v>4.692114046025762</v>
      </c>
      <c r="E36" s="18">
        <f t="shared" si="2"/>
        <v>4.2650124600709889</v>
      </c>
      <c r="F36" s="18">
        <f t="shared" si="2"/>
        <v>3.750136017240107</v>
      </c>
    </row>
    <row r="37" spans="1:6" x14ac:dyDescent="0.2">
      <c r="A37" t="str">
        <f>$A$10</f>
        <v>Electricity and gas</v>
      </c>
      <c r="B37" s="18">
        <f t="shared" si="2"/>
        <v>0.52623144276577405</v>
      </c>
      <c r="C37" s="18">
        <f t="shared" si="2"/>
        <v>0.90981438630866107</v>
      </c>
      <c r="D37" s="18">
        <f t="shared" si="2"/>
        <v>0.76281639772929555</v>
      </c>
      <c r="E37" s="18">
        <f t="shared" si="2"/>
        <v>0.67763466210297763</v>
      </c>
      <c r="F37" s="18">
        <f t="shared" si="2"/>
        <v>0.6125466054474431</v>
      </c>
    </row>
    <row r="38" spans="1:6" x14ac:dyDescent="0.2">
      <c r="A38" t="str">
        <f>$A$11</f>
        <v>Water and sewerage</v>
      </c>
      <c r="B38" s="18">
        <f t="shared" si="2"/>
        <v>0.58618278238319299</v>
      </c>
      <c r="C38" s="18">
        <f t="shared" si="2"/>
        <v>0.4848491215721093</v>
      </c>
      <c r="D38" s="18">
        <f t="shared" si="2"/>
        <v>0.45729996067610307</v>
      </c>
      <c r="E38" s="18">
        <f t="shared" si="2"/>
        <v>0.45545508304320514</v>
      </c>
      <c r="F38" s="18">
        <f t="shared" si="2"/>
        <v>0.45045157723715412</v>
      </c>
    </row>
    <row r="39" spans="1:6" x14ac:dyDescent="0.2">
      <c r="A39" t="str">
        <f>$A$12</f>
        <v>Construction</v>
      </c>
      <c r="B39" s="18">
        <f t="shared" si="2"/>
        <v>5.6422733431431098</v>
      </c>
      <c r="C39" s="18">
        <f t="shared" si="2"/>
        <v>5.8883166070016788</v>
      </c>
      <c r="D39" s="18">
        <f t="shared" si="2"/>
        <v>5.8833928793495742</v>
      </c>
      <c r="E39" s="18">
        <f t="shared" si="2"/>
        <v>5.6572899574047044</v>
      </c>
      <c r="F39" s="18">
        <f t="shared" si="2"/>
        <v>5.4627025093461219</v>
      </c>
    </row>
    <row r="40" spans="1:6" x14ac:dyDescent="0.2">
      <c r="A40" t="str">
        <f>$A$13</f>
        <v>Wholesale and retail trade</v>
      </c>
      <c r="B40" s="18">
        <f t="shared" si="2"/>
        <v>15.524993079735999</v>
      </c>
      <c r="C40" s="18">
        <f t="shared" si="2"/>
        <v>15.885243619611453</v>
      </c>
      <c r="D40" s="18">
        <f t="shared" si="2"/>
        <v>15.580733306669295</v>
      </c>
      <c r="E40" s="18">
        <f t="shared" si="2"/>
        <v>15.321057324158987</v>
      </c>
      <c r="F40" s="18">
        <f t="shared" si="2"/>
        <v>14.935505940357515</v>
      </c>
    </row>
    <row r="41" spans="1:6" x14ac:dyDescent="0.2">
      <c r="A41" t="str">
        <f>$A$14</f>
        <v>Transport and storage</v>
      </c>
      <c r="B41" s="18">
        <f t="shared" si="2"/>
        <v>5.1767945337199102</v>
      </c>
      <c r="C41" s="18">
        <f t="shared" si="2"/>
        <v>6.1905593624995898</v>
      </c>
      <c r="D41" s="18">
        <f t="shared" si="2"/>
        <v>6.2356946717798722</v>
      </c>
      <c r="E41" s="18">
        <f t="shared" si="2"/>
        <v>6.5219888596913673</v>
      </c>
      <c r="F41" s="18">
        <f t="shared" si="2"/>
        <v>6.3981259013096423</v>
      </c>
    </row>
    <row r="42" spans="1:6" x14ac:dyDescent="0.2">
      <c r="A42" t="str">
        <f>$A$15</f>
        <v>Accommodation and food</v>
      </c>
      <c r="B42" s="18">
        <f t="shared" si="2"/>
        <v>6.1362345022509039</v>
      </c>
      <c r="C42" s="18">
        <f t="shared" si="2"/>
        <v>5.9342800936079376</v>
      </c>
      <c r="D42" s="18">
        <f t="shared" si="2"/>
        <v>5.9499410141532447</v>
      </c>
      <c r="E42" s="18">
        <f t="shared" si="2"/>
        <v>6.0994952006861078</v>
      </c>
      <c r="F42" s="18">
        <f t="shared" si="2"/>
        <v>6.8122436778561486</v>
      </c>
    </row>
    <row r="43" spans="1:6" x14ac:dyDescent="0.2">
      <c r="A43" t="str">
        <f>$A$16</f>
        <v>Media</v>
      </c>
      <c r="B43" s="18">
        <f t="shared" si="2"/>
        <v>0.86211920336834813</v>
      </c>
      <c r="C43" s="18">
        <f t="shared" si="2"/>
        <v>1.1970205154739357</v>
      </c>
      <c r="D43" s="18">
        <f t="shared" si="2"/>
        <v>1.01012002191383</v>
      </c>
      <c r="E43" s="18">
        <f t="shared" si="2"/>
        <v>0.97291680536572656</v>
      </c>
      <c r="F43" s="18">
        <f t="shared" si="2"/>
        <v>0.95718615038065968</v>
      </c>
    </row>
    <row r="44" spans="1:6" x14ac:dyDescent="0.2">
      <c r="A44" t="str">
        <f>$A$17</f>
        <v>Information technology</v>
      </c>
      <c r="B44" s="18">
        <f t="shared" si="2"/>
        <v>2.8126866650155158</v>
      </c>
      <c r="C44" s="18">
        <f t="shared" si="2"/>
        <v>2.5745462090629481</v>
      </c>
      <c r="D44" s="18">
        <f t="shared" si="2"/>
        <v>2.4322334965667194</v>
      </c>
      <c r="E44" s="18">
        <f t="shared" si="2"/>
        <v>2.5368547882832231</v>
      </c>
      <c r="F44" s="18">
        <f t="shared" si="2"/>
        <v>2.626477272300876</v>
      </c>
    </row>
    <row r="45" spans="1:6" x14ac:dyDescent="0.2">
      <c r="A45" t="str">
        <f>$A$18</f>
        <v>Finance and insurance</v>
      </c>
      <c r="B45" s="18">
        <f t="shared" si="2"/>
        <v>3.1517796005186582</v>
      </c>
      <c r="C45" s="18">
        <f t="shared" si="2"/>
        <v>2.9536793114406992</v>
      </c>
      <c r="D45" s="18">
        <f t="shared" si="2"/>
        <v>2.8812653556460019</v>
      </c>
      <c r="E45" s="18">
        <f t="shared" si="2"/>
        <v>2.8103367025783017</v>
      </c>
      <c r="F45" s="18">
        <f t="shared" si="2"/>
        <v>2.6208489727102489</v>
      </c>
    </row>
    <row r="46" spans="1:6" x14ac:dyDescent="0.2">
      <c r="A46" t="str">
        <f>$A$19</f>
        <v>Real estate</v>
      </c>
      <c r="B46" s="18">
        <f t="shared" si="2"/>
        <v>2.0521132300878522</v>
      </c>
      <c r="C46" s="18">
        <f t="shared" si="2"/>
        <v>1.7156199686397717</v>
      </c>
      <c r="D46" s="18">
        <f t="shared" si="2"/>
        <v>1.7375113014193631</v>
      </c>
      <c r="E46" s="18">
        <f t="shared" si="2"/>
        <v>1.7406242697902314</v>
      </c>
      <c r="F46" s="18">
        <f t="shared" si="2"/>
        <v>1.9665278769678778</v>
      </c>
    </row>
    <row r="47" spans="1:6" x14ac:dyDescent="0.2">
      <c r="A47" s="10" t="str">
        <f>$A$20</f>
        <v>Professional services</v>
      </c>
      <c r="B47" s="18">
        <f t="shared" si="2"/>
        <v>9.327350340185605</v>
      </c>
      <c r="C47" s="18">
        <f t="shared" si="2"/>
        <v>9.2168609827781651</v>
      </c>
      <c r="D47" s="18">
        <f t="shared" si="2"/>
        <v>10.069136117823801</v>
      </c>
      <c r="E47" s="18">
        <f t="shared" si="2"/>
        <v>10.29897643356087</v>
      </c>
      <c r="F47" s="18">
        <f t="shared" si="2"/>
        <v>10.436806077562975</v>
      </c>
    </row>
    <row r="48" spans="1:6" x14ac:dyDescent="0.2">
      <c r="A48" s="10" t="str">
        <f>$A$21</f>
        <v>Support services</v>
      </c>
      <c r="B48" s="18">
        <f t="shared" si="2"/>
        <v>9.2019114497588888</v>
      </c>
      <c r="C48" s="18">
        <f t="shared" si="2"/>
        <v>9.8130074040610396</v>
      </c>
      <c r="D48" s="18">
        <f t="shared" si="2"/>
        <v>8.92202104668789</v>
      </c>
      <c r="E48" s="18">
        <f t="shared" si="2"/>
        <v>9.090826019813413</v>
      </c>
      <c r="F48" s="18">
        <f t="shared" si="2"/>
        <v>9.2810660249571324</v>
      </c>
    </row>
    <row r="49" spans="1:9" x14ac:dyDescent="0.2">
      <c r="A49" s="10" t="str">
        <f>$A$22</f>
        <v>Public admin. and defence</v>
      </c>
      <c r="B49" s="18">
        <f t="shared" si="2"/>
        <v>4.0097466454930881</v>
      </c>
      <c r="C49" s="18">
        <f t="shared" si="2"/>
        <v>3.6693964600235907</v>
      </c>
      <c r="D49" s="18">
        <f t="shared" si="2"/>
        <v>3.9063082926370249</v>
      </c>
      <c r="E49" s="18">
        <f t="shared" si="2"/>
        <v>3.7697425875957924</v>
      </c>
      <c r="F49" s="18">
        <f t="shared" si="2"/>
        <v>3.6869739885007515</v>
      </c>
    </row>
    <row r="50" spans="1:9" x14ac:dyDescent="0.2">
      <c r="A50" s="10" t="str">
        <f>$A$23</f>
        <v>Education</v>
      </c>
      <c r="B50" s="18">
        <f t="shared" si="2"/>
        <v>8.4611518233074587</v>
      </c>
      <c r="C50" s="18">
        <f t="shared" si="2"/>
        <v>8.2621993659665254</v>
      </c>
      <c r="D50" s="18">
        <f t="shared" si="2"/>
        <v>8.5984895590009547</v>
      </c>
      <c r="E50" s="18">
        <f t="shared" si="2"/>
        <v>8.7273365733434236</v>
      </c>
      <c r="F50" s="18">
        <f t="shared" si="2"/>
        <v>8.7981579200806372</v>
      </c>
    </row>
    <row r="51" spans="1:9" x14ac:dyDescent="0.2">
      <c r="A51" s="10" t="str">
        <f>$A$24</f>
        <v>Health and social work</v>
      </c>
      <c r="B51" s="18">
        <f t="shared" si="2"/>
        <v>12.877008697679143</v>
      </c>
      <c r="C51" s="18">
        <f t="shared" si="2"/>
        <v>12.224908532661644</v>
      </c>
      <c r="D51" s="18">
        <f t="shared" si="2"/>
        <v>12.876862423494861</v>
      </c>
      <c r="E51" s="18">
        <f t="shared" si="2"/>
        <v>13.424829024850949</v>
      </c>
      <c r="F51" s="18">
        <f t="shared" si="2"/>
        <v>13.864127844949122</v>
      </c>
    </row>
    <row r="52" spans="1:9" x14ac:dyDescent="0.2">
      <c r="A52" s="10" t="str">
        <f>$A$25</f>
        <v>Arts and entertainment</v>
      </c>
      <c r="B52" s="18">
        <f t="shared" si="2"/>
        <v>2.2671513279622379</v>
      </c>
      <c r="C52" s="18">
        <f t="shared" si="2"/>
        <v>2.7025216881994591</v>
      </c>
      <c r="D52" s="18">
        <f t="shared" si="2"/>
        <v>2.6357094602542896</v>
      </c>
      <c r="E52" s="18">
        <f t="shared" si="2"/>
        <v>2.4151912350025522</v>
      </c>
      <c r="F52" s="18">
        <f t="shared" si="2"/>
        <v>2.4568153079743005</v>
      </c>
    </row>
    <row r="53" spans="1:9" x14ac:dyDescent="0.2">
      <c r="A53" s="10" t="str">
        <f>$A$26</f>
        <v>Other services</v>
      </c>
      <c r="B53" s="18">
        <f t="shared" si="2"/>
        <v>2.8384737539882607</v>
      </c>
      <c r="C53" s="18">
        <f t="shared" si="2"/>
        <v>2.6329198370528708</v>
      </c>
      <c r="D53" s="18">
        <f t="shared" si="2"/>
        <v>2.5098729871709944</v>
      </c>
      <c r="E53" s="18">
        <f t="shared" si="2"/>
        <v>2.3728961799994006</v>
      </c>
      <c r="F53" s="18">
        <f t="shared" si="2"/>
        <v>2.2737704979544211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Manchester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2.850428312726927</v>
      </c>
      <c r="C63" s="18">
        <f>IF(AND(D$3-C$3 &lt;&gt; 0,C5&lt;&gt;0,D5&lt;&gt;0),(EXP(LN(D5/C5)/(D$3-C$3))-1)*100,0)</f>
        <v>-0.21981041351822883</v>
      </c>
      <c r="D63" s="18">
        <f t="shared" ref="B63:E78" si="3">IF(AND(E$3-D$3 &lt;&gt; 0,D5&lt;&gt;0,E5&lt;&gt;0),(EXP(LN(E5/D5)/(E$3-D$3))-1)*100,0)</f>
        <v>0.77810354615488464</v>
      </c>
      <c r="E63" s="18">
        <f t="shared" si="3"/>
        <v>0.30827104018602558</v>
      </c>
      <c r="F63" s="18">
        <f>IF(AND(F$3-D$3 &lt;&gt; 0,D5&lt;&gt;0,F5&lt;&gt;0),(EXP(LN(F5/D5)/(F$3-D$3))-1)*100,0)</f>
        <v>0.46463799403173578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29.980297433463797</v>
      </c>
      <c r="C64" s="18">
        <f t="shared" ref="C64:C78" si="4">IF(AND(D$3-C$3 &lt;&gt; 0,C6&lt;&gt;0,D6&lt;&gt;0),(EXP(LN(D6/C6)/(D$3-C$3))-1)*100,0)</f>
        <v>-8.8435374149659971</v>
      </c>
      <c r="D64" s="18">
        <f t="shared" si="3"/>
        <v>-4.1339158734899906</v>
      </c>
      <c r="E64" s="18">
        <f t="shared" si="3"/>
        <v>-3.0620705737456011</v>
      </c>
      <c r="F64" s="18">
        <f t="shared" ref="F64:F84" si="5">IF(AND(F$3-D$3 &lt;&gt; 0,D6&lt;&gt;0,F6&lt;&gt;0),(EXP(LN(F6/D6)/(F$3-D$3))-1)*100,0)</f>
        <v>-3.4206773141320035</v>
      </c>
    </row>
    <row r="65" spans="1:6" x14ac:dyDescent="0.2">
      <c r="A65" t="str">
        <f>$A$7</f>
        <v>Food drink and tobacco</v>
      </c>
      <c r="B65" s="18">
        <f t="shared" si="3"/>
        <v>-0.36891765004989363</v>
      </c>
      <c r="C65" s="18">
        <f t="shared" si="4"/>
        <v>-1.2309716218759537</v>
      </c>
      <c r="D65" s="18">
        <f t="shared" si="3"/>
        <v>-0.32365617785062861</v>
      </c>
      <c r="E65" s="18">
        <f t="shared" si="3"/>
        <v>-0.7691707167734263</v>
      </c>
      <c r="F65" s="18">
        <f t="shared" si="5"/>
        <v>-0.6208875641256939</v>
      </c>
    </row>
    <row r="66" spans="1:6" x14ac:dyDescent="0.2">
      <c r="A66" t="str">
        <f>$A$8</f>
        <v>Engineering</v>
      </c>
      <c r="B66" s="18">
        <f t="shared" si="3"/>
        <v>-2.8838681443251302</v>
      </c>
      <c r="C66" s="18">
        <f t="shared" si="4"/>
        <v>-8.8108072136819704</v>
      </c>
      <c r="D66" s="18">
        <f t="shared" si="3"/>
        <v>1.6439506680235638</v>
      </c>
      <c r="E66" s="18">
        <f t="shared" si="3"/>
        <v>-0.26547507460943365</v>
      </c>
      <c r="F66" s="18">
        <f t="shared" si="5"/>
        <v>0.36698104055390424</v>
      </c>
    </row>
    <row r="67" spans="1:6" x14ac:dyDescent="0.2">
      <c r="A67" t="str">
        <f>$A$9</f>
        <v>Rest of manufacturing</v>
      </c>
      <c r="B67" s="18">
        <f t="shared" si="3"/>
        <v>0.5682212861989111</v>
      </c>
      <c r="C67" s="18">
        <f t="shared" si="4"/>
        <v>-5.3699008988243975</v>
      </c>
      <c r="D67" s="18">
        <f t="shared" si="3"/>
        <v>-1.3112677851088828</v>
      </c>
      <c r="E67" s="18">
        <f t="shared" si="3"/>
        <v>-0.85503571452453242</v>
      </c>
      <c r="F67" s="18">
        <f t="shared" si="5"/>
        <v>-1.0073469393359624</v>
      </c>
    </row>
    <row r="68" spans="1:6" x14ac:dyDescent="0.2">
      <c r="A68" t="str">
        <f>$A$10</f>
        <v>Electricity and gas</v>
      </c>
      <c r="B68" s="18">
        <f t="shared" si="3"/>
        <v>17.683353177121596</v>
      </c>
      <c r="C68" s="18">
        <f t="shared" si="4"/>
        <v>-18.100461893764795</v>
      </c>
      <c r="D68" s="18">
        <f t="shared" si="3"/>
        <v>-1.7636224663154842</v>
      </c>
      <c r="E68" s="18">
        <f t="shared" si="3"/>
        <v>-0.58032443469749895</v>
      </c>
      <c r="F68" s="18">
        <f t="shared" si="5"/>
        <v>-0.9763323945163882</v>
      </c>
    </row>
    <row r="69" spans="1:6" x14ac:dyDescent="0.2">
      <c r="A69" t="str">
        <f>$A$11</f>
        <v>Water and sewerage</v>
      </c>
      <c r="B69" s="18">
        <f t="shared" si="3"/>
        <v>-2.1266571872398221</v>
      </c>
      <c r="C69" s="18">
        <f t="shared" si="4"/>
        <v>-7.8683640303358064</v>
      </c>
      <c r="D69" s="18">
        <f t="shared" si="3"/>
        <v>0.50926539839004636</v>
      </c>
      <c r="E69" s="18">
        <f t="shared" si="3"/>
        <v>0.31785672800337395</v>
      </c>
      <c r="F69" s="18">
        <f t="shared" si="5"/>
        <v>0.38161908198748318</v>
      </c>
    </row>
    <row r="70" spans="1:6" x14ac:dyDescent="0.2">
      <c r="A70" t="str">
        <f>$A$12</f>
        <v>Construction</v>
      </c>
      <c r="B70" s="18">
        <f t="shared" si="3"/>
        <v>3.7302180333303792</v>
      </c>
      <c r="C70" s="18">
        <f t="shared" si="4"/>
        <v>-2.3997502118738412</v>
      </c>
      <c r="D70" s="18">
        <f t="shared" si="3"/>
        <v>-0.19476109191628455</v>
      </c>
      <c r="E70" s="18">
        <f t="shared" si="3"/>
        <v>7.7834686890354554E-2</v>
      </c>
      <c r="F70" s="18">
        <f t="shared" si="5"/>
        <v>-1.3113198522518577E-2</v>
      </c>
    </row>
    <row r="71" spans="1:6" x14ac:dyDescent="0.2">
      <c r="A71" t="str">
        <f>$A$13</f>
        <v>Wholesale and retail trade</v>
      </c>
      <c r="B71" s="18">
        <f t="shared" si="3"/>
        <v>3.2194757565350729</v>
      </c>
      <c r="C71" s="18">
        <f t="shared" si="4"/>
        <v>-4.1905722458292054</v>
      </c>
      <c r="D71" s="18">
        <f t="shared" si="3"/>
        <v>0.25300282961189247</v>
      </c>
      <c r="E71" s="18">
        <f t="shared" si="3"/>
        <v>0.17309893930590459</v>
      </c>
      <c r="F71" s="18">
        <f t="shared" si="5"/>
        <v>0.19972649076775983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7.3218805396105813</v>
      </c>
      <c r="C72" s="18">
        <f t="shared" si="4"/>
        <v>-1.6058719333049698</v>
      </c>
      <c r="D72" s="18">
        <f t="shared" si="3"/>
        <v>1.497714518527693</v>
      </c>
      <c r="E72" s="18">
        <f t="shared" si="3"/>
        <v>0.23635418220870896</v>
      </c>
      <c r="F72" s="18">
        <f t="shared" si="5"/>
        <v>0.65505621228683086</v>
      </c>
    </row>
    <row r="73" spans="1:6" x14ac:dyDescent="0.2">
      <c r="A73" t="str">
        <f>$A$15</f>
        <v>Accommodation and food</v>
      </c>
      <c r="B73" s="18">
        <f t="shared" si="6"/>
        <v>1.7741669028981777</v>
      </c>
      <c r="C73" s="18">
        <f>IF(AND(D$3-C$3 &lt;&gt; 0,C15&lt;&gt;0,D15&lt;&gt;0),(EXP(LN(D15/C15)/(D$3-C$3))-1)*100,0)</f>
        <v>-2.0602814906614642</v>
      </c>
      <c r="D73" s="18">
        <f t="shared" si="3"/>
        <v>1.0912269654646423</v>
      </c>
      <c r="E73" s="18">
        <f t="shared" si="3"/>
        <v>1.5447833079673678</v>
      </c>
      <c r="F73" s="18">
        <f t="shared" si="5"/>
        <v>1.3933722070526677</v>
      </c>
    </row>
    <row r="74" spans="1:6" x14ac:dyDescent="0.2">
      <c r="A74" t="str">
        <f>$A$16</f>
        <v>Media</v>
      </c>
      <c r="B74" s="18">
        <f t="shared" si="6"/>
        <v>11.40497912603351</v>
      </c>
      <c r="C74" s="18">
        <f>IF(AND(D$3-C$3 &lt;&gt; 0,C16&lt;&gt;0,D16&lt;&gt;0),(EXP(LN(D16/C16)/(D$3-C$3))-1)*100,0)</f>
        <v>-17.569939659901291</v>
      </c>
      <c r="D74" s="18">
        <f t="shared" si="3"/>
        <v>-0.16156467521162288</v>
      </c>
      <c r="E74" s="18">
        <f t="shared" si="3"/>
        <v>0.26516185309912732</v>
      </c>
      <c r="F74" s="18">
        <f t="shared" si="5"/>
        <v>0.12271740522296071</v>
      </c>
    </row>
    <row r="75" spans="1:6" x14ac:dyDescent="0.2">
      <c r="A75" t="str">
        <f>$A$17</f>
        <v>Information technology</v>
      </c>
      <c r="B75" s="18">
        <f t="shared" si="6"/>
        <v>0.38431669229173071</v>
      </c>
      <c r="C75" s="18">
        <f t="shared" si="4"/>
        <v>-7.7176158535030792</v>
      </c>
      <c r="D75" s="18">
        <f t="shared" si="3"/>
        <v>1.4414129223069727</v>
      </c>
      <c r="E75" s="18">
        <f t="shared" si="3"/>
        <v>0.77801338669205578</v>
      </c>
      <c r="F75" s="18">
        <f t="shared" si="5"/>
        <v>0.99866310827108062</v>
      </c>
    </row>
    <row r="76" spans="1:6" x14ac:dyDescent="0.2">
      <c r="A76" t="str">
        <f>$A$18</f>
        <v>Finance and insurance</v>
      </c>
      <c r="B76" s="18">
        <f t="shared" si="6"/>
        <v>0.97710330688496327</v>
      </c>
      <c r="C76" s="18">
        <f t="shared" si="4"/>
        <v>-4.7128915368026991</v>
      </c>
      <c r="D76" s="18">
        <f t="shared" si="3"/>
        <v>9.0357524878004192E-2</v>
      </c>
      <c r="E76" s="18">
        <f t="shared" si="3"/>
        <v>-0.26987735735469753</v>
      </c>
      <c r="F76" s="18">
        <f t="shared" si="5"/>
        <v>-0.1499433519967619</v>
      </c>
    </row>
    <row r="77" spans="1:6" x14ac:dyDescent="0.2">
      <c r="A77" t="str">
        <f>$A$19</f>
        <v>Real estate</v>
      </c>
      <c r="B77" s="18">
        <f t="shared" si="6"/>
        <v>-1.8645369682292912</v>
      </c>
      <c r="C77" s="18">
        <f t="shared" si="4"/>
        <v>-1.071647274953913</v>
      </c>
      <c r="D77" s="18">
        <f t="shared" si="3"/>
        <v>0.62657715790344071</v>
      </c>
      <c r="E77" s="18">
        <f t="shared" si="3"/>
        <v>1.6617301051196298</v>
      </c>
      <c r="F77" s="18">
        <f t="shared" si="5"/>
        <v>1.3155013118309133</v>
      </c>
    </row>
    <row r="78" spans="1:6" x14ac:dyDescent="0.2">
      <c r="A78" t="str">
        <f>$A$20</f>
        <v>Professional services</v>
      </c>
      <c r="B78" s="18">
        <f t="shared" si="6"/>
        <v>2.3239318598010428</v>
      </c>
      <c r="C78" s="18">
        <f t="shared" si="4"/>
        <v>6.7144933318130873</v>
      </c>
      <c r="D78" s="18">
        <f t="shared" si="3"/>
        <v>1.0456429133399725</v>
      </c>
      <c r="E78" s="18">
        <f t="shared" si="3"/>
        <v>0.56233389115492027</v>
      </c>
      <c r="F78" s="18">
        <f t="shared" si="5"/>
        <v>0.7231794950006698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4.2922536195938887</v>
      </c>
      <c r="C79" s="18">
        <f t="shared" ref="C79:C84" si="8">IF(AND(D$3-C$3 &lt;&gt; 0,C21&lt;&gt;0,D21&lt;&gt;0),(EXP(LN(D21/C21)/(D$3-C$3))-1)*100,0)</f>
        <v>-11.187243638212585</v>
      </c>
      <c r="D79" s="18">
        <f t="shared" ref="D79:D84" si="9">IF(AND(E$3-D$3 &lt;&gt; 0,D21&lt;&gt;0,E21&lt;&gt;0),(EXP(LN(E21/D21)/(E$3-D$3))-1)*100,0)</f>
        <v>0.96834590237444562</v>
      </c>
      <c r="E79" s="18">
        <f t="shared" ref="E79:E84" si="10">IF(AND(F$3-E$3 &lt;&gt; 0,E21&lt;&gt;0,F21&lt;&gt;0),(EXP(LN(F21/E21)/(F$3-E$3))-1)*100,0)</f>
        <v>0.63694410079431218</v>
      </c>
      <c r="F79" s="18">
        <f t="shared" si="5"/>
        <v>0.7472903315125734</v>
      </c>
    </row>
    <row r="80" spans="1:6" x14ac:dyDescent="0.2">
      <c r="A80" s="10" t="str">
        <f>$A$22</f>
        <v>Public admin. and defence</v>
      </c>
      <c r="B80" s="18">
        <f t="shared" si="7"/>
        <v>0.37844397002373409</v>
      </c>
      <c r="C80" s="18">
        <f t="shared" si="8"/>
        <v>3.9886906572660363</v>
      </c>
      <c r="D80" s="18">
        <f t="shared" si="9"/>
        <v>-0.12282336767992508</v>
      </c>
      <c r="E80" s="18">
        <f t="shared" si="10"/>
        <v>0.20602318195204194</v>
      </c>
      <c r="F80" s="18">
        <f t="shared" si="5"/>
        <v>9.6287537739780937E-2</v>
      </c>
    </row>
    <row r="81" spans="1:6" x14ac:dyDescent="0.2">
      <c r="A81" s="10" t="str">
        <f>$A$23</f>
        <v>Education</v>
      </c>
      <c r="B81" s="18">
        <f t="shared" si="7"/>
        <v>2.0205307288670538</v>
      </c>
      <c r="C81" s="18">
        <f t="shared" si="8"/>
        <v>1.657805434359183</v>
      </c>
      <c r="D81" s="18">
        <f t="shared" si="9"/>
        <v>0.89023470022315809</v>
      </c>
      <c r="E81" s="18">
        <f t="shared" si="10"/>
        <v>0.50993494673554629</v>
      </c>
      <c r="F81" s="18">
        <f t="shared" si="5"/>
        <v>0.63654198409455187</v>
      </c>
    </row>
    <row r="82" spans="1:6" x14ac:dyDescent="0.2">
      <c r="A82" s="10" t="str">
        <f>$A$24</f>
        <v>Health and social work</v>
      </c>
      <c r="B82" s="18">
        <f t="shared" si="7"/>
        <v>1.3044890026174594</v>
      </c>
      <c r="C82" s="18">
        <f t="shared" si="8"/>
        <v>2.8913035304734658</v>
      </c>
      <c r="D82" s="18">
        <f t="shared" si="9"/>
        <v>1.4324609621498396</v>
      </c>
      <c r="E82" s="18">
        <f t="shared" si="10"/>
        <v>0.75262457980160846</v>
      </c>
      <c r="F82" s="18">
        <f t="shared" si="5"/>
        <v>0.97872891489023672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7.2366411271545195</v>
      </c>
      <c r="C83" s="18">
        <f t="shared" si="8"/>
        <v>-4.7329802225569377</v>
      </c>
      <c r="D83" s="18">
        <f t="shared" si="9"/>
        <v>-1.1519699424186625</v>
      </c>
      <c r="E83" s="18">
        <f t="shared" si="10"/>
        <v>0.60048805301173847</v>
      </c>
      <c r="F83" s="18">
        <f t="shared" si="5"/>
        <v>1.2910200013593887E-2</v>
      </c>
    </row>
    <row r="84" spans="1:6" x14ac:dyDescent="0.2">
      <c r="A84" s="10" t="str">
        <f>$A$26</f>
        <v>Other services</v>
      </c>
      <c r="B84" s="18">
        <f t="shared" si="7"/>
        <v>0.71849353571185048</v>
      </c>
      <c r="C84" s="18">
        <f t="shared" si="8"/>
        <v>-6.8831363160258281</v>
      </c>
      <c r="D84" s="18">
        <f t="shared" si="9"/>
        <v>-0.53217547650847852</v>
      </c>
      <c r="E84" s="18">
        <f t="shared" si="10"/>
        <v>1.1002068399657006E-3</v>
      </c>
      <c r="F84" s="18">
        <f t="shared" si="5"/>
        <v>-0.17697527131974589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2.6292211088015716</v>
      </c>
      <c r="C86" s="18">
        <f>IF(AND(D$3-C$3 &lt;&gt; 0,C28&lt;&gt;0,D28&lt;&gt;0),(EXP(LN(D28/C28)/(D$3-C$3))-1)*100,0)</f>
        <v>-2.3180699538001615</v>
      </c>
      <c r="D86" s="18">
        <f>IF(AND(E$3-D$3 &lt;&gt; 0,D28&lt;&gt;0,E28&lt;&gt;0),(EXP(LN(E28/D28)/(E$3-D$3))-1)*100,0)</f>
        <v>0.59055885281915632</v>
      </c>
      <c r="E86" s="18">
        <f>IF(AND(F$3-E$3 &lt;&gt; 0,E28&lt;&gt;0,F28&lt;&gt;0),(EXP(LN(F28/E28)/(F$3-E$3))-1)*100,0)</f>
        <v>0.42873424875551347</v>
      </c>
      <c r="F86" s="18">
        <f>IF(AND(F$3-D$3 &lt;&gt; 0,D28&lt;&gt;0,F28&lt;&gt;0),(EXP(LN(F28/D28)/(F$3-D$3))-1)*100,0)</f>
        <v>0.48264683667569308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0.77399999999998847</v>
      </c>
      <c r="C90" s="27">
        <f>D5-C5</f>
        <v>-1.5999999999992021E-2</v>
      </c>
      <c r="D90" s="27">
        <f t="shared" si="11"/>
        <v>0.28700000000000436</v>
      </c>
      <c r="E90" s="27">
        <f t="shared" si="11"/>
        <v>0.23599999999999088</v>
      </c>
      <c r="F90" s="27">
        <f>F5-D5</f>
        <v>0.52299999999999525</v>
      </c>
    </row>
    <row r="91" spans="1:6" x14ac:dyDescent="0.2">
      <c r="A91" t="str">
        <f>$A$6</f>
        <v>Mining and quarrying</v>
      </c>
      <c r="B91" s="27">
        <f t="shared" si="11"/>
        <v>0.38199999999999945</v>
      </c>
      <c r="C91" s="27">
        <f t="shared" ref="C91:C105" si="12">D6-C6</f>
        <v>-5.2000000000000046E-2</v>
      </c>
      <c r="D91" s="27">
        <f t="shared" si="11"/>
        <v>-0.10199999999999926</v>
      </c>
      <c r="E91" s="27">
        <f t="shared" si="11"/>
        <v>-0.1159999999999991</v>
      </c>
      <c r="F91" s="27">
        <f t="shared" ref="F91:F111" si="13">F6-D6</f>
        <v>-0.21799999999999836</v>
      </c>
    </row>
    <row r="92" spans="1:6" x14ac:dyDescent="0.2">
      <c r="A92" t="str">
        <f>$A$7</f>
        <v>Food drink and tobacco</v>
      </c>
      <c r="B92" s="27">
        <f t="shared" si="11"/>
        <v>-0.31699999999997885</v>
      </c>
      <c r="C92" s="27">
        <f t="shared" si="12"/>
        <v>-0.26200000000007861</v>
      </c>
      <c r="D92" s="27">
        <f t="shared" si="11"/>
        <v>-0.33799999999993346</v>
      </c>
      <c r="E92" s="27">
        <f t="shared" si="11"/>
        <v>-1.5370000000000132</v>
      </c>
      <c r="F92" s="27">
        <f t="shared" si="13"/>
        <v>-1.8749999999999467</v>
      </c>
    </row>
    <row r="93" spans="1:6" x14ac:dyDescent="0.2">
      <c r="A93" t="str">
        <f>$A$8</f>
        <v>Engineering</v>
      </c>
      <c r="B93" s="27">
        <f t="shared" si="11"/>
        <v>-1.8660000000000139</v>
      </c>
      <c r="C93" s="27">
        <f t="shared" si="12"/>
        <v>-1.3239999999999892</v>
      </c>
      <c r="D93" s="27">
        <f t="shared" si="11"/>
        <v>1.163999999999989</v>
      </c>
      <c r="E93" s="27">
        <f t="shared" si="11"/>
        <v>-0.3899999999999757</v>
      </c>
      <c r="F93" s="27">
        <f t="shared" si="13"/>
        <v>0.77400000000001334</v>
      </c>
    </row>
    <row r="94" spans="1:6" x14ac:dyDescent="0.2">
      <c r="A94" t="str">
        <f>$A$9</f>
        <v>Rest of manufacturing</v>
      </c>
      <c r="B94" s="27">
        <f t="shared" si="11"/>
        <v>1.6529999999998068</v>
      </c>
      <c r="C94" s="27">
        <f t="shared" si="12"/>
        <v>-3.960999999999828</v>
      </c>
      <c r="D94" s="27">
        <f t="shared" si="11"/>
        <v>-4.4579999999999131</v>
      </c>
      <c r="E94" s="27">
        <f t="shared" si="11"/>
        <v>-5.3769999999999882</v>
      </c>
      <c r="F94" s="27">
        <f t="shared" si="13"/>
        <v>-9.8349999999999014</v>
      </c>
    </row>
    <row r="95" spans="1:6" x14ac:dyDescent="0.2">
      <c r="A95" t="str">
        <f>$A$10</f>
        <v>Electricity and gas</v>
      </c>
      <c r="B95" s="27">
        <f t="shared" si="11"/>
        <v>6.6320000000000432</v>
      </c>
      <c r="C95" s="27">
        <f t="shared" si="12"/>
        <v>-2.508000000000056</v>
      </c>
      <c r="D95" s="27">
        <f t="shared" si="11"/>
        <v>-0.96599999999998154</v>
      </c>
      <c r="E95" s="27">
        <f t="shared" si="11"/>
        <v>-0.58699999999999619</v>
      </c>
      <c r="F95" s="27">
        <f t="shared" si="13"/>
        <v>-1.5529999999999777</v>
      </c>
    </row>
    <row r="96" spans="1:6" x14ac:dyDescent="0.2">
      <c r="A96" t="str">
        <f>$A$11</f>
        <v>Water and sewerage</v>
      </c>
      <c r="B96" s="27">
        <f t="shared" si="11"/>
        <v>-0.66299999999998427</v>
      </c>
      <c r="C96" s="27">
        <f t="shared" si="12"/>
        <v>-0.58099999999999685</v>
      </c>
      <c r="D96" s="27">
        <f t="shared" si="11"/>
        <v>0.17499999999995097</v>
      </c>
      <c r="E96" s="27">
        <f t="shared" si="11"/>
        <v>0.22500000000002274</v>
      </c>
      <c r="F96" s="27">
        <f t="shared" si="13"/>
        <v>0.39999999999997371</v>
      </c>
    </row>
    <row r="97" spans="1:6" x14ac:dyDescent="0.2">
      <c r="A97" t="str">
        <f>$A$12</f>
        <v>Construction</v>
      </c>
      <c r="B97" s="27">
        <f t="shared" si="11"/>
        <v>12.219999999999999</v>
      </c>
      <c r="C97" s="27">
        <f t="shared" si="12"/>
        <v>-2.1519999999999868</v>
      </c>
      <c r="D97" s="27">
        <f t="shared" si="11"/>
        <v>-0.8489999999999327</v>
      </c>
      <c r="E97" s="27">
        <f t="shared" si="11"/>
        <v>0.67700000000030514</v>
      </c>
      <c r="F97" s="27">
        <f t="shared" si="13"/>
        <v>-0.17199999999962756</v>
      </c>
    </row>
    <row r="98" spans="1:6" x14ac:dyDescent="0.2">
      <c r="A98" t="str">
        <f>$A$13</f>
        <v>Wholesale and retail trade</v>
      </c>
      <c r="B98" s="27">
        <f t="shared" si="11"/>
        <v>28.800000000000523</v>
      </c>
      <c r="C98" s="27">
        <f t="shared" si="12"/>
        <v>-10.137999999999863</v>
      </c>
      <c r="D98" s="27">
        <f t="shared" si="11"/>
        <v>2.9469999999999743</v>
      </c>
      <c r="E98" s="27">
        <f t="shared" si="11"/>
        <v>4.0949999999994304</v>
      </c>
      <c r="F98" s="27">
        <f t="shared" si="13"/>
        <v>7.0419999999994047</v>
      </c>
    </row>
    <row r="99" spans="1:6" x14ac:dyDescent="0.2">
      <c r="A99" t="str">
        <f>$A$14</f>
        <v>Transport and storage</v>
      </c>
      <c r="B99" s="27">
        <f t="shared" si="11"/>
        <v>23.213000000000122</v>
      </c>
      <c r="C99" s="27">
        <f t="shared" si="12"/>
        <v>-1.5140000000005926</v>
      </c>
      <c r="D99" s="27">
        <f t="shared" si="11"/>
        <v>7.158000000000186</v>
      </c>
      <c r="E99" s="27">
        <f t="shared" si="11"/>
        <v>2.3870000000001994</v>
      </c>
      <c r="F99" s="27">
        <f t="shared" si="13"/>
        <v>9.5450000000003854</v>
      </c>
    </row>
    <row r="100" spans="1:6" x14ac:dyDescent="0.2">
      <c r="A100" t="str">
        <f>$A$15</f>
        <v>Accommodation and food</v>
      </c>
      <c r="B100" s="27">
        <f t="shared" si="11"/>
        <v>6.1390000000003226</v>
      </c>
      <c r="C100" s="27">
        <f t="shared" si="12"/>
        <v>-1.8620000000002079</v>
      </c>
      <c r="D100" s="27">
        <f t="shared" si="11"/>
        <v>4.9359999999997939</v>
      </c>
      <c r="E100" s="27">
        <f t="shared" si="11"/>
        <v>15.482000000000326</v>
      </c>
      <c r="F100" s="27">
        <f t="shared" si="13"/>
        <v>20.41800000000012</v>
      </c>
    </row>
    <row r="101" spans="1:6" x14ac:dyDescent="0.2">
      <c r="A101" t="str">
        <f>$A$16</f>
        <v>Media</v>
      </c>
      <c r="B101" s="27">
        <f t="shared" si="11"/>
        <v>6.394999999999996</v>
      </c>
      <c r="C101" s="27">
        <f t="shared" si="12"/>
        <v>-3.2030000000000065</v>
      </c>
      <c r="D101" s="27">
        <f t="shared" si="11"/>
        <v>-0.1210000000000182</v>
      </c>
      <c r="E101" s="27">
        <f t="shared" si="11"/>
        <v>0.40000000000001634</v>
      </c>
      <c r="F101" s="27">
        <f t="shared" si="13"/>
        <v>0.27899999999999814</v>
      </c>
    </row>
    <row r="102" spans="1:6" x14ac:dyDescent="0.2">
      <c r="A102" t="str">
        <f>$A$17</f>
        <v>Information technology</v>
      </c>
      <c r="B102" s="27">
        <f t="shared" si="11"/>
        <v>0.59700000000001552</v>
      </c>
      <c r="C102" s="27">
        <f t="shared" si="12"/>
        <v>-3.0260000000000247</v>
      </c>
      <c r="D102" s="27">
        <f t="shared" si="11"/>
        <v>2.6839999999999975</v>
      </c>
      <c r="E102" s="27">
        <f t="shared" si="11"/>
        <v>3.1319999999998913</v>
      </c>
      <c r="F102" s="27">
        <f t="shared" si="13"/>
        <v>5.8159999999998888</v>
      </c>
    </row>
    <row r="103" spans="1:6" x14ac:dyDescent="0.2">
      <c r="A103" t="str">
        <f>$A$18</f>
        <v>Finance and insurance</v>
      </c>
      <c r="B103" s="27">
        <f t="shared" si="11"/>
        <v>1.7159999999998945</v>
      </c>
      <c r="C103" s="27">
        <f t="shared" si="12"/>
        <v>-2.1199999999999548</v>
      </c>
      <c r="D103" s="27">
        <f t="shared" si="11"/>
        <v>0.19400000000004525</v>
      </c>
      <c r="E103" s="27">
        <f t="shared" si="11"/>
        <v>-1.1480000000000175</v>
      </c>
      <c r="F103" s="27">
        <f t="shared" si="13"/>
        <v>-0.9539999999999722</v>
      </c>
    </row>
    <row r="104" spans="1:6" x14ac:dyDescent="0.2">
      <c r="A104" t="str">
        <f>$A$19</f>
        <v>Real estate</v>
      </c>
      <c r="B104" s="27">
        <f t="shared" si="11"/>
        <v>-2.0429999999999673</v>
      </c>
      <c r="C104" s="27">
        <f t="shared" si="12"/>
        <v>-0.2799999999999585</v>
      </c>
      <c r="D104" s="27">
        <f t="shared" si="11"/>
        <v>0.81999999999987239</v>
      </c>
      <c r="E104" s="27">
        <f t="shared" si="11"/>
        <v>4.778000000000155</v>
      </c>
      <c r="F104" s="27">
        <f t="shared" si="13"/>
        <v>5.5980000000000274</v>
      </c>
    </row>
    <row r="105" spans="1:6" x14ac:dyDescent="0.2">
      <c r="A105" t="str">
        <f>$A$20</f>
        <v>Professional services</v>
      </c>
      <c r="B105" s="27">
        <f t="shared" si="11"/>
        <v>12.324000000000552</v>
      </c>
      <c r="C105" s="27">
        <f t="shared" si="12"/>
        <v>9.4249999999994145</v>
      </c>
      <c r="D105" s="27">
        <f t="shared" si="11"/>
        <v>7.9970000000002415</v>
      </c>
      <c r="E105" s="27">
        <f t="shared" si="11"/>
        <v>9.1010000000000559</v>
      </c>
      <c r="F105" s="27">
        <f t="shared" si="13"/>
        <v>17.098000000000297</v>
      </c>
    </row>
    <row r="106" spans="1:6" x14ac:dyDescent="0.2">
      <c r="A106" s="10" t="str">
        <f>$A$21</f>
        <v>Support services</v>
      </c>
      <c r="B106" s="27">
        <f t="shared" ref="B106:B111" si="14">C21-B21</f>
        <v>23.124999999999559</v>
      </c>
      <c r="C106" s="27">
        <f t="shared" ref="C106:C111" si="15">D21-C21</f>
        <v>-16.718999999999511</v>
      </c>
      <c r="D106" s="27">
        <f t="shared" ref="D106:D111" si="16">E21-D21</f>
        <v>6.5520000000000493</v>
      </c>
      <c r="E106" s="27">
        <f t="shared" ref="E106:E111" si="17">F21-E21</f>
        <v>9.1299999999999955</v>
      </c>
      <c r="F106" s="27">
        <f t="shared" si="13"/>
        <v>15.682000000000045</v>
      </c>
    </row>
    <row r="107" spans="1:6" x14ac:dyDescent="0.2">
      <c r="A107" s="10" t="str">
        <f>$A$22</f>
        <v>Public admin. and defence</v>
      </c>
      <c r="B107" s="27">
        <f t="shared" si="14"/>
        <v>0.83800000000009334</v>
      </c>
      <c r="C107" s="27">
        <f t="shared" si="15"/>
        <v>2.2289999999999779</v>
      </c>
      <c r="D107" s="27">
        <f t="shared" si="16"/>
        <v>-0.35600000000017928</v>
      </c>
      <c r="E107" s="27">
        <f t="shared" si="17"/>
        <v>1.201000000000036</v>
      </c>
      <c r="F107" s="27">
        <f t="shared" si="13"/>
        <v>0.84499999999985675</v>
      </c>
    </row>
    <row r="108" spans="1:6" x14ac:dyDescent="0.2">
      <c r="A108" s="10" t="str">
        <f>$A$23</f>
        <v>Education</v>
      </c>
      <c r="B108" s="27">
        <f t="shared" si="14"/>
        <v>9.6759999999998456</v>
      </c>
      <c r="C108" s="27">
        <f t="shared" si="15"/>
        <v>2.085999999999828</v>
      </c>
      <c r="D108" s="27">
        <f t="shared" si="16"/>
        <v>5.7960000000004612</v>
      </c>
      <c r="E108" s="27">
        <f t="shared" si="17"/>
        <v>6.9769999999997196</v>
      </c>
      <c r="F108" s="27">
        <f t="shared" si="13"/>
        <v>12.773000000000181</v>
      </c>
    </row>
    <row r="109" spans="1:6" x14ac:dyDescent="0.2">
      <c r="A109" s="10" t="str">
        <f>$A$24</f>
        <v>Health and social work</v>
      </c>
      <c r="B109" s="27">
        <f t="shared" si="14"/>
        <v>9.4060000000002333</v>
      </c>
      <c r="C109" s="27">
        <f t="shared" si="15"/>
        <v>5.3830000000002087</v>
      </c>
      <c r="D109" s="27">
        <f t="shared" si="16"/>
        <v>14.118999999999801</v>
      </c>
      <c r="E109" s="27">
        <f t="shared" si="17"/>
        <v>16.015000000000583</v>
      </c>
      <c r="F109" s="27">
        <f t="shared" si="13"/>
        <v>30.134000000000384</v>
      </c>
    </row>
    <row r="110" spans="1:6" x14ac:dyDescent="0.2">
      <c r="A110" s="10" t="str">
        <f>$A$25</f>
        <v>Arts and entertainment</v>
      </c>
      <c r="B110" s="27">
        <f t="shared" si="14"/>
        <v>10.034999999999908</v>
      </c>
      <c r="C110" s="27">
        <f t="shared" si="15"/>
        <v>-1.9479999999999791</v>
      </c>
      <c r="D110" s="27">
        <f t="shared" si="16"/>
        <v>-2.2069999999999226</v>
      </c>
      <c r="E110" s="27">
        <f t="shared" si="17"/>
        <v>2.2830000000000297</v>
      </c>
      <c r="F110" s="27">
        <f t="shared" si="13"/>
        <v>7.6000000000107093E-2</v>
      </c>
    </row>
    <row r="111" spans="1:6" x14ac:dyDescent="0.2">
      <c r="A111" s="10" t="str">
        <f>$A$26</f>
        <v>Other services</v>
      </c>
      <c r="B111" s="27">
        <f t="shared" si="14"/>
        <v>1.1319999999999411</v>
      </c>
      <c r="C111" s="27">
        <f t="shared" si="15"/>
        <v>-2.7600000000000335</v>
      </c>
      <c r="D111" s="27">
        <f t="shared" si="16"/>
        <v>-0.98299999999991883</v>
      </c>
      <c r="E111" s="27">
        <f t="shared" si="17"/>
        <v>3.9999999999267288E-3</v>
      </c>
      <c r="F111" s="27">
        <f t="shared" si="13"/>
        <v>-0.9789999999999921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150.16800000000103</v>
      </c>
      <c r="C113" s="29">
        <f>D28-C28</f>
        <v>-35.303000000000566</v>
      </c>
      <c r="D113" s="29">
        <f>E28-D28</f>
        <v>44.449000000000296</v>
      </c>
      <c r="E113" s="29">
        <f>F28-E28</f>
        <v>66.968000000000757</v>
      </c>
      <c r="F113" s="29">
        <f>F28-D28</f>
        <v>111.41700000000105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Manchester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21.981999999999992</v>
      </c>
      <c r="C7" s="31">
        <f>'Ind T1'!C7</f>
        <v>29.107000000000038</v>
      </c>
      <c r="D7" s="31">
        <f>'Ind T1'!D7</f>
        <v>25.949999999999996</v>
      </c>
      <c r="E7" s="31">
        <f>'Ind T1'!E7</f>
        <v>25.343999999999973</v>
      </c>
      <c r="F7" s="31">
        <f>'Ind T1'!F7</f>
        <v>25.10199999999999</v>
      </c>
      <c r="H7" s="31">
        <f>C7-B7</f>
        <v>7.1250000000000462</v>
      </c>
      <c r="I7" s="31">
        <f>D7-C7</f>
        <v>-3.1570000000000427</v>
      </c>
      <c r="J7" s="31">
        <f>E7-D7</f>
        <v>-0.60600000000002296</v>
      </c>
      <c r="K7" s="31">
        <f>F7-E7</f>
        <v>-0.24199999999998312</v>
      </c>
      <c r="L7" s="31">
        <f>F7-D7</f>
        <v>-0.84800000000000608</v>
      </c>
    </row>
    <row r="8" spans="1:12" x14ac:dyDescent="0.2">
      <c r="A8" t="str">
        <f>'Ind T2'!A5</f>
        <v>Agriculture</v>
      </c>
      <c r="B8" s="32">
        <f>'Ind T2'!B5</f>
        <v>6.5050000000000061</v>
      </c>
      <c r="C8" s="32">
        <f>'Ind T2'!C5</f>
        <v>7.2789999999999946</v>
      </c>
      <c r="D8" s="32">
        <f>'Ind T2'!D5</f>
        <v>7.2630000000000026</v>
      </c>
      <c r="E8" s="32">
        <f>'Ind T2'!E5</f>
        <v>7.5500000000000069</v>
      </c>
      <c r="F8" s="32">
        <f>'Ind T2'!F5</f>
        <v>7.7859999999999978</v>
      </c>
      <c r="H8" s="11">
        <f t="shared" ref="H8:H40" si="0">C8-B8</f>
        <v>0.77399999999998847</v>
      </c>
      <c r="I8" s="31">
        <f t="shared" ref="I8:I38" si="1">D8-C8</f>
        <v>-1.5999999999992021E-2</v>
      </c>
      <c r="J8" s="11">
        <f t="shared" ref="J8:J38" si="2">E8-D8</f>
        <v>0.28700000000000436</v>
      </c>
      <c r="K8" s="11">
        <f t="shared" ref="K8:K38" si="3">F8-E8</f>
        <v>0.23599999999999088</v>
      </c>
      <c r="L8" s="31">
        <f t="shared" ref="L8:L40" si="4">F8-D8</f>
        <v>0.52299999999999525</v>
      </c>
    </row>
    <row r="9" spans="1:12" x14ac:dyDescent="0.2">
      <c r="A9" t="str">
        <f>'Ind T2'!A6</f>
        <v>Mining and quarrying</v>
      </c>
      <c r="B9" s="32">
        <f>'Ind T2'!B6</f>
        <v>0.20600000000000007</v>
      </c>
      <c r="C9" s="32">
        <f>'Ind T2'!C6</f>
        <v>0.58799999999999952</v>
      </c>
      <c r="D9" s="32">
        <f>'Ind T2'!D6</f>
        <v>0.53599999999999948</v>
      </c>
      <c r="E9" s="32">
        <f>'Ind T2'!E6</f>
        <v>0.43400000000000022</v>
      </c>
      <c r="F9" s="32">
        <f>'Ind T2'!F6</f>
        <v>0.31800000000000112</v>
      </c>
      <c r="H9" s="11">
        <f t="shared" si="0"/>
        <v>0.38199999999999945</v>
      </c>
      <c r="I9" s="31">
        <f t="shared" si="1"/>
        <v>-5.2000000000000046E-2</v>
      </c>
      <c r="J9" s="11">
        <f t="shared" si="2"/>
        <v>-0.10199999999999926</v>
      </c>
      <c r="K9" s="11">
        <f t="shared" si="3"/>
        <v>-0.1159999999999991</v>
      </c>
      <c r="L9" s="31">
        <f t="shared" si="4"/>
        <v>-0.21799999999999836</v>
      </c>
    </row>
    <row r="10" spans="1:12" x14ac:dyDescent="0.2">
      <c r="A10" t="str">
        <f>'Ind T2'!A10</f>
        <v>Electricity and gas</v>
      </c>
      <c r="B10" s="32">
        <f>'Ind T2'!B10</f>
        <v>7.2239999999999922</v>
      </c>
      <c r="C10" s="32">
        <f>'Ind T2'!C10</f>
        <v>13.856000000000035</v>
      </c>
      <c r="D10" s="32">
        <f>'Ind T2'!D10</f>
        <v>11.347999999999979</v>
      </c>
      <c r="E10" s="32">
        <f>'Ind T2'!E10</f>
        <v>10.381999999999998</v>
      </c>
      <c r="F10" s="32">
        <f>'Ind T2'!F10</f>
        <v>9.7950000000000017</v>
      </c>
      <c r="H10" s="11">
        <f t="shared" si="0"/>
        <v>6.6320000000000432</v>
      </c>
      <c r="I10" s="31">
        <f t="shared" si="1"/>
        <v>-2.508000000000056</v>
      </c>
      <c r="J10" s="11">
        <f t="shared" si="2"/>
        <v>-0.96599999999998154</v>
      </c>
      <c r="K10" s="11">
        <f t="shared" si="3"/>
        <v>-0.58699999999999619</v>
      </c>
      <c r="L10" s="31">
        <f t="shared" si="4"/>
        <v>-1.5529999999999777</v>
      </c>
    </row>
    <row r="11" spans="1:12" x14ac:dyDescent="0.2">
      <c r="A11" t="str">
        <f>'Ind T2'!A11</f>
        <v>Water and sewerage</v>
      </c>
      <c r="B11" s="32">
        <f>'Ind T2'!B11</f>
        <v>8.0469999999999953</v>
      </c>
      <c r="C11" s="32">
        <f>'Ind T2'!C11</f>
        <v>7.384000000000011</v>
      </c>
      <c r="D11" s="32">
        <f>'Ind T2'!D11</f>
        <v>6.8030000000000141</v>
      </c>
      <c r="E11" s="32">
        <f>'Ind T2'!E11</f>
        <v>6.9779999999999651</v>
      </c>
      <c r="F11" s="32">
        <f>'Ind T2'!F11</f>
        <v>7.2029999999999879</v>
      </c>
      <c r="H11" s="11">
        <f t="shared" ref="H11" si="5">C11-B11</f>
        <v>-0.66299999999998427</v>
      </c>
      <c r="I11" s="31">
        <f t="shared" ref="I11" si="6">D11-C11</f>
        <v>-0.58099999999999685</v>
      </c>
      <c r="J11" s="11">
        <f t="shared" ref="J11" si="7">E11-D11</f>
        <v>0.17499999999995097</v>
      </c>
      <c r="K11" s="11">
        <f t="shared" ref="K11" si="8">F11-E11</f>
        <v>0.22500000000002274</v>
      </c>
      <c r="L11" s="31">
        <f t="shared" si="4"/>
        <v>0.39999999999997371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110.604</v>
      </c>
      <c r="C13" s="31">
        <f>'Ind T1'!C8</f>
        <v>110.07399999999981</v>
      </c>
      <c r="D13" s="31">
        <f>'Ind T1'!D8</f>
        <v>104.52699999999992</v>
      </c>
      <c r="E13" s="31">
        <f>'Ind T1'!E8</f>
        <v>100.89500000000007</v>
      </c>
      <c r="F13" s="31">
        <f>'Ind T1'!F8</f>
        <v>93.591000000000093</v>
      </c>
      <c r="H13" s="31">
        <f t="shared" si="0"/>
        <v>-0.53000000000018588</v>
      </c>
      <c r="I13" s="31">
        <f t="shared" si="1"/>
        <v>-5.5469999999998976</v>
      </c>
      <c r="J13" s="31">
        <f t="shared" si="2"/>
        <v>-3.6319999999998487</v>
      </c>
      <c r="K13" s="31">
        <f t="shared" si="3"/>
        <v>-7.3039999999999736</v>
      </c>
      <c r="L13" s="31">
        <f t="shared" si="4"/>
        <v>-10.935999999999822</v>
      </c>
    </row>
    <row r="14" spans="1:12" x14ac:dyDescent="0.2">
      <c r="A14" t="str">
        <f>'Ind T2'!A7</f>
        <v>Food drink and tobacco</v>
      </c>
      <c r="B14" s="32">
        <f>'Ind T2'!B7</f>
        <v>21.601000000000028</v>
      </c>
      <c r="C14" s="32">
        <f>'Ind T2'!C7</f>
        <v>21.284000000000049</v>
      </c>
      <c r="D14" s="32">
        <f>'Ind T2'!D7</f>
        <v>21.02199999999997</v>
      </c>
      <c r="E14" s="32">
        <f>'Ind T2'!E7</f>
        <v>20.684000000000037</v>
      </c>
      <c r="F14" s="32">
        <f>'Ind T2'!F7</f>
        <v>19.147000000000023</v>
      </c>
      <c r="H14" s="11">
        <f t="shared" si="0"/>
        <v>-0.31699999999997885</v>
      </c>
      <c r="I14" s="31">
        <f t="shared" si="1"/>
        <v>-0.26200000000007861</v>
      </c>
      <c r="J14" s="11">
        <f t="shared" si="2"/>
        <v>-0.33799999999993346</v>
      </c>
      <c r="K14" s="11">
        <f t="shared" si="3"/>
        <v>-1.5370000000000132</v>
      </c>
      <c r="L14" s="31">
        <f t="shared" si="4"/>
        <v>-1.8749999999999467</v>
      </c>
    </row>
    <row r="15" spans="1:12" x14ac:dyDescent="0.2">
      <c r="A15" t="str">
        <f>'Ind T2'!A8</f>
        <v>Engineering</v>
      </c>
      <c r="B15" s="32">
        <f>'Ind T2'!B8</f>
        <v>16.893000000000001</v>
      </c>
      <c r="C15" s="32">
        <f>'Ind T2'!C8</f>
        <v>15.026999999999987</v>
      </c>
      <c r="D15" s="32">
        <f>'Ind T2'!D8</f>
        <v>13.702999999999998</v>
      </c>
      <c r="E15" s="32">
        <f>'Ind T2'!E8</f>
        <v>14.866999999999987</v>
      </c>
      <c r="F15" s="32">
        <f>'Ind T2'!F8</f>
        <v>14.477000000000011</v>
      </c>
      <c r="H15" s="11">
        <f t="shared" si="0"/>
        <v>-1.8660000000000139</v>
      </c>
      <c r="I15" s="31">
        <f t="shared" si="1"/>
        <v>-1.3239999999999892</v>
      </c>
      <c r="J15" s="11">
        <f t="shared" si="2"/>
        <v>1.163999999999989</v>
      </c>
      <c r="K15" s="11">
        <f t="shared" si="3"/>
        <v>-0.3899999999999757</v>
      </c>
      <c r="L15" s="31">
        <f t="shared" si="4"/>
        <v>0.77400000000001334</v>
      </c>
    </row>
    <row r="16" spans="1:12" x14ac:dyDescent="0.2">
      <c r="A16" t="str">
        <f>'Ind T2'!A9</f>
        <v>Rest of manufacturing</v>
      </c>
      <c r="B16" s="32">
        <f>'Ind T2'!B9</f>
        <v>72.109999999999971</v>
      </c>
      <c r="C16" s="32">
        <f>'Ind T2'!C9</f>
        <v>73.762999999999778</v>
      </c>
      <c r="D16" s="32">
        <f>'Ind T2'!D9</f>
        <v>69.80199999999995</v>
      </c>
      <c r="E16" s="32">
        <f>'Ind T2'!E9</f>
        <v>65.344000000000037</v>
      </c>
      <c r="F16" s="32">
        <f>'Ind T2'!F9</f>
        <v>59.967000000000048</v>
      </c>
      <c r="H16" s="11">
        <f t="shared" si="0"/>
        <v>1.6529999999998068</v>
      </c>
      <c r="I16" s="31">
        <f t="shared" si="1"/>
        <v>-3.960999999999828</v>
      </c>
      <c r="J16" s="11">
        <f t="shared" si="2"/>
        <v>-4.4579999999999131</v>
      </c>
      <c r="K16" s="11">
        <f t="shared" si="3"/>
        <v>-5.3769999999999882</v>
      </c>
      <c r="L16" s="31">
        <f t="shared" si="4"/>
        <v>-9.8349999999999014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77.455999999999975</v>
      </c>
      <c r="C18" s="31">
        <f>'Ind T1'!C9</f>
        <v>89.675999999999974</v>
      </c>
      <c r="D18" s="31">
        <f>'Ind T1'!D9</f>
        <v>87.523999999999987</v>
      </c>
      <c r="E18" s="31">
        <f>'Ind T1'!E9</f>
        <v>86.675000000000054</v>
      </c>
      <c r="F18" s="31">
        <f>'Ind T1'!F9</f>
        <v>87.352000000000359</v>
      </c>
      <c r="H18" s="31">
        <f t="shared" si="0"/>
        <v>12.219999999999999</v>
      </c>
      <c r="I18" s="31">
        <f t="shared" si="1"/>
        <v>-2.1519999999999868</v>
      </c>
      <c r="J18" s="31">
        <f t="shared" si="2"/>
        <v>-0.8489999999999327</v>
      </c>
      <c r="K18" s="31">
        <f t="shared" si="3"/>
        <v>0.67700000000030514</v>
      </c>
      <c r="L18" s="31">
        <f t="shared" si="4"/>
        <v>-0.17199999999962756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368.42699999999991</v>
      </c>
      <c r="C20" s="31">
        <f>'Ind T1'!C10</f>
        <v>426.57900000000092</v>
      </c>
      <c r="D20" s="31">
        <f>'Ind T1'!D10</f>
        <v>413.06500000000023</v>
      </c>
      <c r="E20" s="31">
        <f>'Ind T1'!E10</f>
        <v>428.10600000000022</v>
      </c>
      <c r="F20" s="31">
        <f>'Ind T1'!F10</f>
        <v>450.07000000000016</v>
      </c>
      <c r="H20" s="31">
        <f t="shared" si="0"/>
        <v>58.15200000000101</v>
      </c>
      <c r="I20" s="31">
        <f t="shared" si="1"/>
        <v>-13.514000000000692</v>
      </c>
      <c r="J20" s="31">
        <f t="shared" si="2"/>
        <v>15.040999999999997</v>
      </c>
      <c r="K20" s="31">
        <f t="shared" si="3"/>
        <v>21.963999999999942</v>
      </c>
      <c r="L20" s="31">
        <f t="shared" si="4"/>
        <v>37.004999999999939</v>
      </c>
    </row>
    <row r="21" spans="1:12" x14ac:dyDescent="0.2">
      <c r="A21" s="10" t="str">
        <f>'Ind T2'!A13</f>
        <v>Wholesale and retail trade</v>
      </c>
      <c r="B21" s="32">
        <f>'Ind T2'!B13</f>
        <v>213.12399999999982</v>
      </c>
      <c r="C21" s="32">
        <f>'Ind T2'!C13</f>
        <v>241.92400000000035</v>
      </c>
      <c r="D21" s="32">
        <f>'Ind T2'!D13</f>
        <v>231.78600000000048</v>
      </c>
      <c r="E21" s="32">
        <f>'Ind T2'!E13</f>
        <v>234.73300000000046</v>
      </c>
      <c r="F21" s="32">
        <f>'Ind T2'!F13</f>
        <v>238.82799999999989</v>
      </c>
      <c r="H21" s="11">
        <f t="shared" si="0"/>
        <v>28.800000000000523</v>
      </c>
      <c r="I21" s="31">
        <f t="shared" si="1"/>
        <v>-10.137999999999863</v>
      </c>
      <c r="J21" s="11">
        <f t="shared" si="2"/>
        <v>2.9469999999999743</v>
      </c>
      <c r="K21" s="11">
        <f t="shared" si="3"/>
        <v>4.0949999999994304</v>
      </c>
      <c r="L21" s="31">
        <f t="shared" si="4"/>
        <v>7.0419999999994047</v>
      </c>
    </row>
    <row r="22" spans="1:12" x14ac:dyDescent="0.2">
      <c r="A22" s="10" t="str">
        <f>'Ind T2'!A14</f>
        <v>Transport and storage</v>
      </c>
      <c r="B22" s="32">
        <f>'Ind T2'!B14</f>
        <v>71.066000000000173</v>
      </c>
      <c r="C22" s="32">
        <f>'Ind T2'!C14</f>
        <v>94.279000000000295</v>
      </c>
      <c r="D22" s="32">
        <f>'Ind T2'!D14</f>
        <v>92.764999999999702</v>
      </c>
      <c r="E22" s="32">
        <f>'Ind T2'!E14</f>
        <v>99.922999999999888</v>
      </c>
      <c r="F22" s="32">
        <f>'Ind T2'!F14</f>
        <v>102.31000000000009</v>
      </c>
      <c r="H22" s="11">
        <f t="shared" si="0"/>
        <v>23.213000000000122</v>
      </c>
      <c r="I22" s="31">
        <f t="shared" si="1"/>
        <v>-1.5140000000005926</v>
      </c>
      <c r="J22" s="11">
        <f t="shared" si="2"/>
        <v>7.158000000000186</v>
      </c>
      <c r="K22" s="11">
        <f t="shared" si="3"/>
        <v>2.3870000000001994</v>
      </c>
      <c r="L22" s="31">
        <f t="shared" si="4"/>
        <v>9.5450000000003854</v>
      </c>
    </row>
    <row r="23" spans="1:12" x14ac:dyDescent="0.2">
      <c r="A23" s="10" t="str">
        <f>'Ind T2'!A15</f>
        <v>Accommodation and food</v>
      </c>
      <c r="B23" s="32">
        <f>'Ind T2'!B15</f>
        <v>84.236999999999938</v>
      </c>
      <c r="C23" s="32">
        <f>'Ind T2'!C15</f>
        <v>90.376000000000261</v>
      </c>
      <c r="D23" s="32">
        <f>'Ind T2'!D15</f>
        <v>88.514000000000053</v>
      </c>
      <c r="E23" s="32">
        <f>'Ind T2'!E15</f>
        <v>93.449999999999847</v>
      </c>
      <c r="F23" s="32">
        <f>'Ind T2'!F15</f>
        <v>108.93200000000017</v>
      </c>
      <c r="H23" s="11">
        <f t="shared" si="0"/>
        <v>6.1390000000003226</v>
      </c>
      <c r="I23" s="31">
        <f t="shared" si="1"/>
        <v>-1.8620000000002079</v>
      </c>
      <c r="J23" s="11">
        <f t="shared" si="2"/>
        <v>4.9359999999997939</v>
      </c>
      <c r="K23" s="11">
        <f t="shared" si="3"/>
        <v>15.482000000000326</v>
      </c>
      <c r="L23" s="31">
        <f t="shared" si="4"/>
        <v>20.41800000000012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446.34000000000003</v>
      </c>
      <c r="C25" s="31">
        <f>'Ind T1'!C11</f>
        <v>499.62099999999992</v>
      </c>
      <c r="D25" s="31">
        <f>'Ind T1'!D11</f>
        <v>478.9899999999999</v>
      </c>
      <c r="E25" s="31">
        <f>'Ind T1'!E11</f>
        <v>493.92600000000027</v>
      </c>
      <c r="F25" s="31">
        <f>'Ind T1'!F11</f>
        <v>521.60600000000034</v>
      </c>
      <c r="H25" s="31">
        <f t="shared" si="0"/>
        <v>53.280999999999892</v>
      </c>
      <c r="I25" s="31">
        <f t="shared" si="1"/>
        <v>-20.631000000000029</v>
      </c>
      <c r="J25" s="31">
        <f t="shared" si="2"/>
        <v>14.936000000000377</v>
      </c>
      <c r="K25" s="31">
        <f t="shared" si="3"/>
        <v>27.680000000000064</v>
      </c>
      <c r="L25" s="31">
        <f t="shared" si="4"/>
        <v>42.61600000000044</v>
      </c>
    </row>
    <row r="26" spans="1:12" x14ac:dyDescent="0.2">
      <c r="A26" s="10" t="str">
        <f>'Ind T2'!A16</f>
        <v>Media</v>
      </c>
      <c r="B26" s="11">
        <f>'Ind T2'!B16</f>
        <v>11.835000000000008</v>
      </c>
      <c r="C26" s="11">
        <f>'Ind T2'!C16</f>
        <v>18.230000000000004</v>
      </c>
      <c r="D26" s="11">
        <f>'Ind T2'!D16</f>
        <v>15.026999999999997</v>
      </c>
      <c r="E26" s="11">
        <f>'Ind T2'!E16</f>
        <v>14.905999999999979</v>
      </c>
      <c r="F26" s="11">
        <f>'Ind T2'!F16</f>
        <v>15.305999999999996</v>
      </c>
      <c r="H26" s="11">
        <f t="shared" si="0"/>
        <v>6.394999999999996</v>
      </c>
      <c r="I26" s="31">
        <f t="shared" si="1"/>
        <v>-3.2030000000000065</v>
      </c>
      <c r="J26" s="11">
        <f t="shared" si="2"/>
        <v>-0.1210000000000182</v>
      </c>
      <c r="K26" s="11">
        <f t="shared" si="3"/>
        <v>0.40000000000001634</v>
      </c>
      <c r="L26" s="31">
        <f t="shared" si="4"/>
        <v>0.27899999999999814</v>
      </c>
    </row>
    <row r="27" spans="1:12" x14ac:dyDescent="0.2">
      <c r="A27" s="10" t="str">
        <f>'Ind T2'!A17</f>
        <v>Information technology</v>
      </c>
      <c r="B27" s="11">
        <f>'Ind T2'!B17</f>
        <v>38.611999999999988</v>
      </c>
      <c r="C27" s="11">
        <f>'Ind T2'!C17</f>
        <v>39.209000000000003</v>
      </c>
      <c r="D27" s="11">
        <f>'Ind T2'!D17</f>
        <v>36.182999999999979</v>
      </c>
      <c r="E27" s="11">
        <f>'Ind T2'!E17</f>
        <v>38.866999999999976</v>
      </c>
      <c r="F27" s="11">
        <f>'Ind T2'!F17</f>
        <v>41.998999999999867</v>
      </c>
      <c r="H27" s="11">
        <f t="shared" si="0"/>
        <v>0.59700000000001552</v>
      </c>
      <c r="I27" s="31">
        <f t="shared" si="1"/>
        <v>-3.0260000000000247</v>
      </c>
      <c r="J27" s="11">
        <f t="shared" si="2"/>
        <v>2.6839999999999975</v>
      </c>
      <c r="K27" s="11">
        <f t="shared" si="3"/>
        <v>3.1319999999998913</v>
      </c>
      <c r="L27" s="31">
        <f t="shared" si="4"/>
        <v>5.8159999999998888</v>
      </c>
    </row>
    <row r="28" spans="1:12" x14ac:dyDescent="0.2">
      <c r="A28" s="10" t="str">
        <f>'Ind T2'!A18</f>
        <v>Finance and insurance</v>
      </c>
      <c r="B28" s="11">
        <f>'Ind T2'!B18</f>
        <v>43.267000000000031</v>
      </c>
      <c r="C28" s="11">
        <f>'Ind T2'!C18</f>
        <v>44.982999999999926</v>
      </c>
      <c r="D28" s="11">
        <f>'Ind T2'!D18</f>
        <v>42.862999999999971</v>
      </c>
      <c r="E28" s="11">
        <f>'Ind T2'!E18</f>
        <v>43.057000000000016</v>
      </c>
      <c r="F28" s="11">
        <f>'Ind T2'!F18</f>
        <v>41.908999999999999</v>
      </c>
      <c r="H28" s="11">
        <f t="shared" si="0"/>
        <v>1.7159999999998945</v>
      </c>
      <c r="I28" s="31">
        <f t="shared" si="1"/>
        <v>-2.1199999999999548</v>
      </c>
      <c r="J28" s="11">
        <f t="shared" si="2"/>
        <v>0.19400000000004525</v>
      </c>
      <c r="K28" s="11">
        <f t="shared" si="3"/>
        <v>-1.1480000000000175</v>
      </c>
      <c r="L28" s="31">
        <f t="shared" si="4"/>
        <v>-0.9539999999999722</v>
      </c>
    </row>
    <row r="29" spans="1:12" x14ac:dyDescent="0.2">
      <c r="A29" s="10" t="str">
        <f>'Ind T2'!A19</f>
        <v>Real estate</v>
      </c>
      <c r="B29" s="11">
        <f>'Ind T2'!B19</f>
        <v>28.17100000000001</v>
      </c>
      <c r="C29" s="11">
        <f>'Ind T2'!C19</f>
        <v>26.128000000000043</v>
      </c>
      <c r="D29" s="11">
        <f>'Ind T2'!D19</f>
        <v>25.848000000000084</v>
      </c>
      <c r="E29" s="11">
        <f>'Ind T2'!E19</f>
        <v>26.667999999999957</v>
      </c>
      <c r="F29" s="11">
        <f>'Ind T2'!F19</f>
        <v>31.446000000000112</v>
      </c>
      <c r="H29" s="11">
        <f t="shared" ref="H29:H31" si="9">C29-B29</f>
        <v>-2.0429999999999673</v>
      </c>
      <c r="I29" s="31">
        <f t="shared" ref="I29:I31" si="10">D29-C29</f>
        <v>-0.2799999999999585</v>
      </c>
      <c r="J29" s="11">
        <f t="shared" ref="J29:J31" si="11">E29-D29</f>
        <v>0.81999999999987239</v>
      </c>
      <c r="K29" s="11">
        <f t="shared" ref="K29:K31" si="12">F29-E29</f>
        <v>4.778000000000155</v>
      </c>
      <c r="L29" s="31">
        <f t="shared" si="4"/>
        <v>5.5980000000000274</v>
      </c>
    </row>
    <row r="30" spans="1:12" x14ac:dyDescent="0.2">
      <c r="A30" s="10" t="str">
        <f>'Ind T2'!A20</f>
        <v>Professional services</v>
      </c>
      <c r="B30" s="11">
        <f>'Ind T2'!B20</f>
        <v>128.04399999999993</v>
      </c>
      <c r="C30" s="11">
        <f>'Ind T2'!C20</f>
        <v>140.36800000000048</v>
      </c>
      <c r="D30" s="11">
        <f>'Ind T2'!D20</f>
        <v>149.79299999999989</v>
      </c>
      <c r="E30" s="11">
        <f>'Ind T2'!E20</f>
        <v>157.79000000000013</v>
      </c>
      <c r="F30" s="11">
        <f>'Ind T2'!F20</f>
        <v>166.89100000000019</v>
      </c>
      <c r="H30" s="11">
        <f t="shared" si="9"/>
        <v>12.324000000000552</v>
      </c>
      <c r="I30" s="31">
        <f t="shared" si="10"/>
        <v>9.4249999999994145</v>
      </c>
      <c r="J30" s="11">
        <f t="shared" si="11"/>
        <v>7.9970000000002415</v>
      </c>
      <c r="K30" s="11">
        <f t="shared" si="12"/>
        <v>9.1010000000000559</v>
      </c>
      <c r="L30" s="31">
        <f t="shared" si="4"/>
        <v>17.098000000000297</v>
      </c>
    </row>
    <row r="31" spans="1:12" x14ac:dyDescent="0.2">
      <c r="A31" s="10" t="str">
        <f>'Ind T2'!A21</f>
        <v>Support services</v>
      </c>
      <c r="B31" s="11">
        <f>'Ind T2'!B21</f>
        <v>126.32200000000005</v>
      </c>
      <c r="C31" s="11">
        <f>'Ind T2'!C21</f>
        <v>149.4469999999996</v>
      </c>
      <c r="D31" s="11">
        <f>'Ind T2'!D21</f>
        <v>132.72800000000009</v>
      </c>
      <c r="E31" s="11">
        <f>'Ind T2'!E21</f>
        <v>139.28000000000014</v>
      </c>
      <c r="F31" s="11">
        <f>'Ind T2'!F21</f>
        <v>148.41000000000014</v>
      </c>
      <c r="H31" s="11">
        <f t="shared" si="9"/>
        <v>23.124999999999559</v>
      </c>
      <c r="I31" s="31">
        <f t="shared" si="10"/>
        <v>-16.718999999999511</v>
      </c>
      <c r="J31" s="11">
        <f t="shared" si="11"/>
        <v>6.5520000000000493</v>
      </c>
      <c r="K31" s="11">
        <f t="shared" si="12"/>
        <v>9.1299999999999955</v>
      </c>
      <c r="L31" s="31">
        <f t="shared" si="4"/>
        <v>15.682000000000045</v>
      </c>
    </row>
    <row r="32" spans="1:12" x14ac:dyDescent="0.2">
      <c r="A32" s="10" t="str">
        <f>'Ind T2'!A25</f>
        <v>Arts and entertainment</v>
      </c>
      <c r="B32" s="11">
        <f>'Ind T2'!B25</f>
        <v>31.123000000000008</v>
      </c>
      <c r="C32" s="11">
        <f>'Ind T2'!C25</f>
        <v>41.157999999999916</v>
      </c>
      <c r="D32" s="11">
        <f>'Ind T2'!D25</f>
        <v>39.209999999999937</v>
      </c>
      <c r="E32" s="11">
        <f>'Ind T2'!E25</f>
        <v>37.003000000000014</v>
      </c>
      <c r="F32" s="11">
        <f>'Ind T2'!F25</f>
        <v>39.286000000000044</v>
      </c>
      <c r="H32" s="11">
        <f t="shared" ref="H32" si="13">C32-B32</f>
        <v>10.034999999999908</v>
      </c>
      <c r="I32" s="31">
        <f t="shared" ref="I32:I33" si="14">D32-C32</f>
        <v>-1.9479999999999791</v>
      </c>
      <c r="J32" s="11">
        <f t="shared" ref="J32:J33" si="15">E32-D32</f>
        <v>-2.2069999999999226</v>
      </c>
      <c r="K32" s="11">
        <f t="shared" ref="K32:K33" si="16">F32-E32</f>
        <v>2.2830000000000297</v>
      </c>
      <c r="L32" s="31">
        <f t="shared" si="4"/>
        <v>7.6000000000107093E-2</v>
      </c>
    </row>
    <row r="33" spans="1:12" x14ac:dyDescent="0.2">
      <c r="A33" s="10" t="str">
        <f>'Ind T2'!A26</f>
        <v>Other services</v>
      </c>
      <c r="B33" s="11">
        <f>'Ind T2'!B26</f>
        <v>38.966000000000037</v>
      </c>
      <c r="C33" s="11">
        <f>'Ind T2'!C26</f>
        <v>40.097999999999978</v>
      </c>
      <c r="D33" s="11">
        <f>'Ind T2'!D26</f>
        <v>37.337999999999944</v>
      </c>
      <c r="E33" s="11">
        <f>'Ind T2'!E26</f>
        <v>36.355000000000025</v>
      </c>
      <c r="F33" s="11">
        <f>'Ind T2'!F26</f>
        <v>36.358999999999952</v>
      </c>
      <c r="H33" s="11">
        <f>C33-B33</f>
        <v>1.1319999999999411</v>
      </c>
      <c r="I33" s="31">
        <f t="shared" si="14"/>
        <v>-2.7600000000000335</v>
      </c>
      <c r="J33" s="11">
        <f t="shared" si="15"/>
        <v>-0.98299999999991883</v>
      </c>
      <c r="K33" s="11">
        <f t="shared" si="16"/>
        <v>3.9999999999267288E-3</v>
      </c>
      <c r="L33" s="31">
        <f t="shared" si="4"/>
        <v>-0.9789999999999921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347.97099999999983</v>
      </c>
      <c r="C35" s="31">
        <f>'Ind T1'!C12</f>
        <v>367.89099999999996</v>
      </c>
      <c r="D35" s="31">
        <f>'Ind T1'!D12</f>
        <v>377.58900000000006</v>
      </c>
      <c r="E35" s="31">
        <f>'Ind T1'!E12</f>
        <v>397.14800000000014</v>
      </c>
      <c r="F35" s="31">
        <f>'Ind T1'!F12</f>
        <v>421.34100000000046</v>
      </c>
      <c r="H35" s="31">
        <f t="shared" si="0"/>
        <v>19.92000000000013</v>
      </c>
      <c r="I35" s="31">
        <f t="shared" si="1"/>
        <v>9.6980000000000928</v>
      </c>
      <c r="J35" s="31">
        <f t="shared" si="2"/>
        <v>19.559000000000083</v>
      </c>
      <c r="K35" s="31">
        <f t="shared" si="3"/>
        <v>24.193000000000325</v>
      </c>
      <c r="L35" s="31">
        <f t="shared" si="4"/>
        <v>43.752000000000407</v>
      </c>
    </row>
    <row r="36" spans="1:12" x14ac:dyDescent="0.2">
      <c r="A36" s="10" t="str">
        <f>'Ind T2'!A22</f>
        <v>Public admin. and defence</v>
      </c>
      <c r="B36" s="32">
        <f>'Ind T2'!B22</f>
        <v>55.045000000000009</v>
      </c>
      <c r="C36" s="32">
        <f>'Ind T2'!C22</f>
        <v>55.883000000000102</v>
      </c>
      <c r="D36" s="32">
        <f>'Ind T2'!D22</f>
        <v>58.11200000000008</v>
      </c>
      <c r="E36" s="32">
        <f>'Ind T2'!E22</f>
        <v>57.755999999999901</v>
      </c>
      <c r="F36" s="32">
        <f>'Ind T2'!F22</f>
        <v>58.956999999999937</v>
      </c>
      <c r="H36" s="11">
        <f t="shared" si="0"/>
        <v>0.83800000000009334</v>
      </c>
      <c r="I36" s="31">
        <f t="shared" si="1"/>
        <v>2.2289999999999779</v>
      </c>
      <c r="J36" s="11">
        <f t="shared" si="2"/>
        <v>-0.35600000000017928</v>
      </c>
      <c r="K36" s="11">
        <f t="shared" si="3"/>
        <v>1.201000000000036</v>
      </c>
      <c r="L36" s="31">
        <f t="shared" si="4"/>
        <v>0.84499999999985675</v>
      </c>
    </row>
    <row r="37" spans="1:12" x14ac:dyDescent="0.2">
      <c r="A37" s="10" t="str">
        <f>'Ind T2'!A23</f>
        <v>Education</v>
      </c>
      <c r="B37" s="32">
        <f>'Ind T2'!B23</f>
        <v>116.15300000000011</v>
      </c>
      <c r="C37" s="32">
        <f>'Ind T2'!C23</f>
        <v>125.82899999999995</v>
      </c>
      <c r="D37" s="32">
        <f>'Ind T2'!D23</f>
        <v>127.91499999999978</v>
      </c>
      <c r="E37" s="32">
        <f>'Ind T2'!E23</f>
        <v>133.71100000000024</v>
      </c>
      <c r="F37" s="32">
        <f>'Ind T2'!F23</f>
        <v>140.68799999999996</v>
      </c>
      <c r="H37" s="11">
        <f t="shared" si="0"/>
        <v>9.6759999999998456</v>
      </c>
      <c r="I37" s="31">
        <f t="shared" si="1"/>
        <v>2.085999999999828</v>
      </c>
      <c r="J37" s="11">
        <f t="shared" si="2"/>
        <v>5.7960000000004612</v>
      </c>
      <c r="K37" s="11">
        <f t="shared" si="3"/>
        <v>6.9769999999997196</v>
      </c>
      <c r="L37" s="31">
        <f t="shared" si="4"/>
        <v>12.773000000000181</v>
      </c>
    </row>
    <row r="38" spans="1:12" x14ac:dyDescent="0.2">
      <c r="A38" s="10" t="str">
        <f>'Ind T2'!A24</f>
        <v>Health and social work</v>
      </c>
      <c r="B38" s="32">
        <f>'Ind T2'!B24</f>
        <v>176.77299999999971</v>
      </c>
      <c r="C38" s="32">
        <f>'Ind T2'!C24</f>
        <v>186.17899999999995</v>
      </c>
      <c r="D38" s="32">
        <f>'Ind T2'!D24</f>
        <v>191.56200000000015</v>
      </c>
      <c r="E38" s="32">
        <f>'Ind T2'!E24</f>
        <v>205.68099999999995</v>
      </c>
      <c r="F38" s="32">
        <f>'Ind T2'!F24</f>
        <v>221.69600000000054</v>
      </c>
      <c r="H38" s="11">
        <f t="shared" si="0"/>
        <v>9.4060000000002333</v>
      </c>
      <c r="I38" s="31">
        <f t="shared" si="1"/>
        <v>5.3830000000002087</v>
      </c>
      <c r="J38" s="11">
        <f t="shared" si="2"/>
        <v>14.118999999999801</v>
      </c>
      <c r="K38" s="11">
        <f t="shared" si="3"/>
        <v>16.015000000000583</v>
      </c>
      <c r="L38" s="31">
        <f t="shared" si="4"/>
        <v>30.134000000000384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1372.7799999999995</v>
      </c>
      <c r="C40" s="33">
        <f>'Ind T1'!C14</f>
        <v>1522.9480000000008</v>
      </c>
      <c r="D40" s="33">
        <f>'Ind T1'!D14</f>
        <v>1487.645</v>
      </c>
      <c r="E40" s="33">
        <f>'Ind T1'!E14</f>
        <v>1532.0940000000007</v>
      </c>
      <c r="F40" s="33">
        <f>'Ind T1'!F14</f>
        <v>1599.0620000000013</v>
      </c>
      <c r="G40" s="24"/>
      <c r="H40" s="34">
        <f t="shared" si="0"/>
        <v>150.16800000000126</v>
      </c>
      <c r="I40" s="34">
        <f>D40-C40</f>
        <v>-35.303000000000793</v>
      </c>
      <c r="J40" s="34">
        <f>E40-D40</f>
        <v>44.449000000000751</v>
      </c>
      <c r="K40" s="34">
        <f>F40-E40</f>
        <v>66.968000000000529</v>
      </c>
      <c r="L40" s="205">
        <f t="shared" si="4"/>
        <v>111.41700000000128</v>
      </c>
    </row>
    <row r="44" spans="1:12" ht="15.75" x14ac:dyDescent="0.25">
      <c r="A44" s="19" t="str">
        <f>CONCATENATE(A1," (Continued)")</f>
        <v>Industry Table 4  Employment by Industry Group in Sector (SIC 2007), 2015-2035, Greater Manchester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7.2710571496233278</v>
      </c>
      <c r="C50" s="44">
        <f t="shared" ref="B50:E54" si="17">IF(AND(D$5-C$5 &lt;&gt; 0,C7&lt;&gt;0,D7&lt;&gt;0),(EXP(LN(D7/C7)/(D$5-C$5))-1)*100,0)</f>
        <v>-10.84618820215082</v>
      </c>
      <c r="D50" s="44">
        <f t="shared" si="17"/>
        <v>-0.47147692126670027</v>
      </c>
      <c r="E50" s="44">
        <f t="shared" si="17"/>
        <v>-9.5898901521751512E-2</v>
      </c>
      <c r="F50" s="44">
        <f>IF(AND(F$5-D$5 &lt;&gt; 0,D7&lt;&gt;0,F7&lt;&gt;0),(EXP(LN(F7/D7)/(F$5-D$5))-1)*100,0)</f>
        <v>-0.22124878575302542</v>
      </c>
      <c r="H50" s="44">
        <f>(B7/B$40)*100</f>
        <v>1.6012762423694986</v>
      </c>
      <c r="I50" s="44">
        <f>(C7/C$40)*100</f>
        <v>1.9112274352111842</v>
      </c>
      <c r="J50" s="44">
        <f>(D7/D$40)*100</f>
        <v>1.7443677759142802</v>
      </c>
      <c r="K50" s="44">
        <f>(E7/E$40)*100</f>
        <v>1.6542065956788525</v>
      </c>
      <c r="L50" s="44">
        <f>(F7/F$40)*100</f>
        <v>1.5697952924902205</v>
      </c>
    </row>
    <row r="51" spans="1:12" x14ac:dyDescent="0.2">
      <c r="A51" t="str">
        <f>A8</f>
        <v>Agriculture</v>
      </c>
      <c r="B51" s="40">
        <f t="shared" si="17"/>
        <v>2.850428312726927</v>
      </c>
      <c r="C51" s="44">
        <f t="shared" si="17"/>
        <v>-0.21981041351822883</v>
      </c>
      <c r="D51" s="40">
        <f t="shared" si="17"/>
        <v>0.77810354615488464</v>
      </c>
      <c r="E51" s="40">
        <f t="shared" si="17"/>
        <v>0.30827104018602558</v>
      </c>
      <c r="F51" s="44">
        <f t="shared" ref="F51:F83" si="18">IF(AND(F$5-D$5 &lt;&gt; 0,D8&lt;&gt;0,F8&lt;&gt;0),(EXP(LN(F8/D8)/(F$5-D$5))-1)*100,0)</f>
        <v>0.46463799403173578</v>
      </c>
      <c r="H51" s="40">
        <f t="shared" ref="H51:L54" si="19">(B8/B$7)*100</f>
        <v>29.59239377672645</v>
      </c>
      <c r="I51" s="40">
        <f t="shared" si="19"/>
        <v>25.007730099288779</v>
      </c>
      <c r="J51" s="40">
        <f t="shared" si="19"/>
        <v>27.988439306358398</v>
      </c>
      <c r="K51" s="40">
        <f t="shared" si="19"/>
        <v>29.790088383838441</v>
      </c>
      <c r="L51" s="40">
        <f t="shared" si="19"/>
        <v>31.017448808859854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29.980297433463797</v>
      </c>
      <c r="C52" s="44">
        <f t="shared" si="17"/>
        <v>-8.8435374149659971</v>
      </c>
      <c r="D52" s="40">
        <f t="shared" si="17"/>
        <v>-4.1339158734899906</v>
      </c>
      <c r="E52" s="40">
        <f t="shared" si="17"/>
        <v>-3.0620705737456011</v>
      </c>
      <c r="F52" s="44">
        <f t="shared" si="18"/>
        <v>-3.4206773141320035</v>
      </c>
      <c r="H52" s="40">
        <f t="shared" si="19"/>
        <v>0.93713037940132904</v>
      </c>
      <c r="I52" s="40">
        <f t="shared" si="19"/>
        <v>2.0201326141477951</v>
      </c>
      <c r="J52" s="40">
        <f t="shared" si="19"/>
        <v>2.0655105973025032</v>
      </c>
      <c r="K52" s="40">
        <f t="shared" si="19"/>
        <v>1.7124368686868716</v>
      </c>
      <c r="L52" s="40">
        <f t="shared" si="19"/>
        <v>1.2668313281810264</v>
      </c>
    </row>
    <row r="53" spans="1:12" x14ac:dyDescent="0.2">
      <c r="A53" t="str">
        <f>A10</f>
        <v>Electricity and gas</v>
      </c>
      <c r="B53" s="40">
        <f t="shared" si="17"/>
        <v>17.683353177121596</v>
      </c>
      <c r="C53" s="44">
        <f t="shared" si="17"/>
        <v>-18.100461893764795</v>
      </c>
      <c r="D53" s="40">
        <f t="shared" si="17"/>
        <v>-1.7636224663154842</v>
      </c>
      <c r="E53" s="40">
        <f t="shared" si="17"/>
        <v>-0.58032443469749895</v>
      </c>
      <c r="F53" s="44">
        <f t="shared" si="18"/>
        <v>-0.9763323945163882</v>
      </c>
      <c r="H53" s="40">
        <f t="shared" si="19"/>
        <v>32.863251751432962</v>
      </c>
      <c r="I53" s="40">
        <f t="shared" si="19"/>
        <v>47.603669220462493</v>
      </c>
      <c r="J53" s="40">
        <f t="shared" si="19"/>
        <v>43.730250481695499</v>
      </c>
      <c r="K53" s="40">
        <f t="shared" si="19"/>
        <v>40.964330808080845</v>
      </c>
      <c r="L53" s="40">
        <f t="shared" si="19"/>
        <v>39.020795155764503</v>
      </c>
    </row>
    <row r="54" spans="1:12" x14ac:dyDescent="0.2">
      <c r="A54" t="str">
        <f>A11</f>
        <v>Water and sewerage</v>
      </c>
      <c r="B54" s="40">
        <f t="shared" si="17"/>
        <v>-2.1266571872398221</v>
      </c>
      <c r="C54" s="44">
        <f t="shared" si="17"/>
        <v>-7.8683640303358064</v>
      </c>
      <c r="D54" s="40">
        <f t="shared" si="17"/>
        <v>0.50926539839004636</v>
      </c>
      <c r="E54" s="40">
        <f t="shared" si="17"/>
        <v>0.31785672800337395</v>
      </c>
      <c r="F54" s="44">
        <f t="shared" si="18"/>
        <v>0.38161908198748318</v>
      </c>
      <c r="H54" s="40">
        <f t="shared" si="19"/>
        <v>36.60722409243926</v>
      </c>
      <c r="I54" s="40">
        <f t="shared" si="19"/>
        <v>25.368468066100942</v>
      </c>
      <c r="J54" s="40">
        <f t="shared" si="19"/>
        <v>26.215799614643604</v>
      </c>
      <c r="K54" s="40">
        <f t="shared" si="19"/>
        <v>27.533143939393835</v>
      </c>
      <c r="L54" s="40">
        <f t="shared" si="19"/>
        <v>28.694924707194609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-0.12001262502769894</v>
      </c>
      <c r="C56" s="44">
        <f t="shared" si="20"/>
        <v>-5.0393371731743297</v>
      </c>
      <c r="D56" s="44">
        <f t="shared" si="20"/>
        <v>-0.70480529741355769</v>
      </c>
      <c r="E56" s="44">
        <f t="shared" si="20"/>
        <v>-0.74864505849038254</v>
      </c>
      <c r="F56" s="44">
        <f t="shared" si="18"/>
        <v>-0.73403395584981102</v>
      </c>
      <c r="H56" s="44">
        <f>(B13/B$40)*100</f>
        <v>8.0569355614155249</v>
      </c>
      <c r="I56" s="44">
        <f>(C13/C$40)*100</f>
        <v>7.2276926067075014</v>
      </c>
      <c r="J56" s="44">
        <f>(D13/D$40)*100</f>
        <v>7.0263402895179903</v>
      </c>
      <c r="K56" s="44">
        <f>(E13/E$40)*100</f>
        <v>6.5854314421961062</v>
      </c>
      <c r="L56" s="44">
        <f>(F13/F$40)*100</f>
        <v>5.8528687443013476</v>
      </c>
    </row>
    <row r="57" spans="1:12" x14ac:dyDescent="0.2">
      <c r="A57" t="str">
        <f>A14</f>
        <v>Food drink and tobacco</v>
      </c>
      <c r="B57" s="40">
        <f t="shared" si="20"/>
        <v>-0.36891765004989363</v>
      </c>
      <c r="C57" s="44">
        <f t="shared" si="20"/>
        <v>-1.2309716218759537</v>
      </c>
      <c r="D57" s="40">
        <f t="shared" si="20"/>
        <v>-0.32365617785062861</v>
      </c>
      <c r="E57" s="40">
        <f t="shared" si="20"/>
        <v>-0.7691707167734263</v>
      </c>
      <c r="F57" s="44">
        <f t="shared" si="18"/>
        <v>-0.6208875641256939</v>
      </c>
      <c r="H57" s="40">
        <f t="shared" ref="H57:L59" si="21">(B14/B$13)*100</f>
        <v>19.530035080105627</v>
      </c>
      <c r="I57" s="40">
        <f t="shared" si="21"/>
        <v>19.336082998710037</v>
      </c>
      <c r="J57" s="40">
        <f t="shared" si="21"/>
        <v>20.111550125804804</v>
      </c>
      <c r="K57" s="40">
        <f t="shared" si="21"/>
        <v>20.500520342930791</v>
      </c>
      <c r="L57" s="40">
        <f t="shared" si="21"/>
        <v>20.458163712322772</v>
      </c>
    </row>
    <row r="58" spans="1:12" x14ac:dyDescent="0.2">
      <c r="A58" t="str">
        <f>A15</f>
        <v>Engineering</v>
      </c>
      <c r="B58" s="40">
        <f t="shared" si="20"/>
        <v>-2.8838681443251302</v>
      </c>
      <c r="C58" s="44">
        <f t="shared" si="20"/>
        <v>-8.8108072136819704</v>
      </c>
      <c r="D58" s="40">
        <f t="shared" si="20"/>
        <v>1.6439506680235638</v>
      </c>
      <c r="E58" s="40">
        <f t="shared" si="20"/>
        <v>-0.26547507460943365</v>
      </c>
      <c r="F58" s="44">
        <f t="shared" si="18"/>
        <v>0.36698104055390424</v>
      </c>
      <c r="H58" s="40">
        <f t="shared" si="21"/>
        <v>15.273407833351415</v>
      </c>
      <c r="I58" s="40">
        <f t="shared" si="21"/>
        <v>13.651725203045235</v>
      </c>
      <c r="J58" s="40">
        <f t="shared" si="21"/>
        <v>13.109531508605441</v>
      </c>
      <c r="K58" s="40">
        <f t="shared" si="21"/>
        <v>14.735120670003447</v>
      </c>
      <c r="L58" s="40">
        <f t="shared" si="21"/>
        <v>15.468367684926964</v>
      </c>
    </row>
    <row r="59" spans="1:12" x14ac:dyDescent="0.2">
      <c r="A59" t="str">
        <f>A16</f>
        <v>Rest of manufacturing</v>
      </c>
      <c r="B59" s="40">
        <f t="shared" si="20"/>
        <v>0.5682212861989111</v>
      </c>
      <c r="C59" s="44">
        <f t="shared" si="20"/>
        <v>-5.3699008988243975</v>
      </c>
      <c r="D59" s="40">
        <f t="shared" si="20"/>
        <v>-1.3112677851088828</v>
      </c>
      <c r="E59" s="40">
        <f t="shared" si="20"/>
        <v>-0.85503571452453242</v>
      </c>
      <c r="F59" s="44">
        <f t="shared" si="18"/>
        <v>-1.0073469393359624</v>
      </c>
      <c r="H59" s="40">
        <f t="shared" si="21"/>
        <v>65.196557086542967</v>
      </c>
      <c r="I59" s="40">
        <f t="shared" si="21"/>
        <v>67.012191798244729</v>
      </c>
      <c r="J59" s="40">
        <f t="shared" si="21"/>
        <v>66.77891836558976</v>
      </c>
      <c r="K59" s="40">
        <f t="shared" si="21"/>
        <v>64.764358987065748</v>
      </c>
      <c r="L59" s="40">
        <f t="shared" si="21"/>
        <v>64.073468602750253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3.7302180333303792</v>
      </c>
      <c r="C61" s="44">
        <f>IF(AND(D$5-C$5 &lt;&gt; 0,C18&lt;&gt;0,D18&lt;&gt;0),(EXP(LN(D18/C18)/(D$5-C$5))-1)*100,0)</f>
        <v>-2.3997502118738412</v>
      </c>
      <c r="D61" s="44">
        <f>IF(AND(E$5-D$5 &lt;&gt; 0,D18&lt;&gt;0,E18&lt;&gt;0),(EXP(LN(E18/D18)/(E$5-D$5))-1)*100,0)</f>
        <v>-0.19476109191628455</v>
      </c>
      <c r="E61" s="44">
        <f>IF(AND(F$5-E$5 &lt;&gt; 0,E18&lt;&gt;0,F18&lt;&gt;0),(EXP(LN(F18/E18)/(F$5-E$5))-1)*100,0)</f>
        <v>7.7834686890354554E-2</v>
      </c>
      <c r="F61" s="44">
        <f t="shared" si="18"/>
        <v>-1.3113198522518577E-2</v>
      </c>
      <c r="H61" s="44">
        <f>(B18/B$40)*100</f>
        <v>5.6422733431431107</v>
      </c>
      <c r="I61" s="44">
        <f>(C18/C$40)*100</f>
        <v>5.8883166070016788</v>
      </c>
      <c r="J61" s="44">
        <f>(D18/D$40)*100</f>
        <v>5.8833928793495751</v>
      </c>
      <c r="K61" s="44">
        <f>(E18/E$40)*100</f>
        <v>5.6572899574047026</v>
      </c>
      <c r="L61" s="44">
        <f>(F18/F$40)*100</f>
        <v>5.4627025093461219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3.7318218509752477</v>
      </c>
      <c r="C63" s="44">
        <f t="shared" si="22"/>
        <v>-3.1679946739058051</v>
      </c>
      <c r="D63" s="44">
        <f t="shared" si="22"/>
        <v>0.71788176312292951</v>
      </c>
      <c r="E63" s="44">
        <f t="shared" si="22"/>
        <v>0.50157668292354352</v>
      </c>
      <c r="F63" s="44">
        <f t="shared" si="18"/>
        <v>0.57362671099381313</v>
      </c>
      <c r="H63" s="44">
        <f>(B20/B$40)*100</f>
        <v>26.838022115706817</v>
      </c>
      <c r="I63" s="44">
        <f>(C20/C$40)*100</f>
        <v>28.010083075718978</v>
      </c>
      <c r="J63" s="44">
        <f>(D20/D$40)*100</f>
        <v>27.76636899260242</v>
      </c>
      <c r="K63" s="44">
        <f>(E20/E$40)*100</f>
        <v>27.942541384536458</v>
      </c>
      <c r="L63" s="44">
        <f>(F20/F$40)*100</f>
        <v>28.145875519523312</v>
      </c>
    </row>
    <row r="64" spans="1:12" x14ac:dyDescent="0.2">
      <c r="A64" t="str">
        <f>A21</f>
        <v>Wholesale and retail trade</v>
      </c>
      <c r="B64" s="40">
        <f t="shared" si="22"/>
        <v>3.2194757565350729</v>
      </c>
      <c r="C64" s="44">
        <f t="shared" si="22"/>
        <v>-4.1905722458292054</v>
      </c>
      <c r="D64" s="40">
        <f t="shared" si="22"/>
        <v>0.25300282961189247</v>
      </c>
      <c r="E64" s="40">
        <f t="shared" si="22"/>
        <v>0.17309893930590459</v>
      </c>
      <c r="F64" s="44">
        <f t="shared" si="18"/>
        <v>0.19972649076775983</v>
      </c>
      <c r="H64" s="40">
        <f t="shared" ref="H64:L66" si="23">(B21/B$20)*100</f>
        <v>57.847009041139728</v>
      </c>
      <c r="I64" s="40">
        <f t="shared" si="23"/>
        <v>56.712590165010425</v>
      </c>
      <c r="J64" s="40">
        <f t="shared" si="23"/>
        <v>56.113686707903199</v>
      </c>
      <c r="K64" s="40">
        <f t="shared" si="23"/>
        <v>54.830579342499362</v>
      </c>
      <c r="L64" s="40">
        <f t="shared" si="23"/>
        <v>53.064634390205924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7.3218805396105813</v>
      </c>
      <c r="C65" s="44">
        <f t="shared" si="22"/>
        <v>-1.6058719333049698</v>
      </c>
      <c r="D65" s="40">
        <f t="shared" si="22"/>
        <v>1.497714518527693</v>
      </c>
      <c r="E65" s="40">
        <f t="shared" si="22"/>
        <v>0.23635418220870896</v>
      </c>
      <c r="F65" s="44">
        <f t="shared" si="18"/>
        <v>0.65505621228683086</v>
      </c>
      <c r="H65" s="40">
        <f t="shared" si="23"/>
        <v>19.28903147706335</v>
      </c>
      <c r="I65" s="40">
        <f t="shared" si="23"/>
        <v>22.101181727183029</v>
      </c>
      <c r="J65" s="40">
        <f t="shared" si="23"/>
        <v>22.45772457119331</v>
      </c>
      <c r="K65" s="40">
        <f t="shared" si="23"/>
        <v>23.340714682812163</v>
      </c>
      <c r="L65" s="40">
        <f t="shared" si="23"/>
        <v>22.732019463638999</v>
      </c>
    </row>
    <row r="66" spans="1:12" x14ac:dyDescent="0.2">
      <c r="A66" t="str">
        <f>A23</f>
        <v>Accommodation and food</v>
      </c>
      <c r="B66" s="40">
        <f t="shared" si="22"/>
        <v>1.7741669028981777</v>
      </c>
      <c r="C66" s="44">
        <f t="shared" si="22"/>
        <v>-2.0602814906614642</v>
      </c>
      <c r="D66" s="40">
        <f t="shared" si="22"/>
        <v>1.0912269654646423</v>
      </c>
      <c r="E66" s="40">
        <f t="shared" si="22"/>
        <v>1.5447833079673678</v>
      </c>
      <c r="F66" s="44">
        <f t="shared" si="18"/>
        <v>1.3933722070526677</v>
      </c>
      <c r="H66" s="40">
        <f t="shared" si="23"/>
        <v>22.863959481796925</v>
      </c>
      <c r="I66" s="40">
        <f t="shared" si="23"/>
        <v>21.186228107806539</v>
      </c>
      <c r="J66" s="40">
        <f t="shared" si="23"/>
        <v>21.428588720903491</v>
      </c>
      <c r="K66" s="40">
        <f t="shared" si="23"/>
        <v>21.828705974688464</v>
      </c>
      <c r="L66" s="40">
        <f t="shared" si="23"/>
        <v>24.203346146155074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2.8593365584546504</v>
      </c>
      <c r="C68" s="44">
        <f t="shared" si="24"/>
        <v>-4.1293300321643915</v>
      </c>
      <c r="D68" s="44">
        <f t="shared" si="24"/>
        <v>0.6160093421198054</v>
      </c>
      <c r="E68" s="44">
        <f t="shared" si="24"/>
        <v>0.54675734406555154</v>
      </c>
      <c r="F68" s="44">
        <f t="shared" si="18"/>
        <v>0.56983604571034796</v>
      </c>
      <c r="H68" s="44">
        <f>(B25/B$40)*100</f>
        <v>32.513585570885375</v>
      </c>
      <c r="I68" s="44">
        <f>(C25/C$40)*100</f>
        <v>32.806175916708888</v>
      </c>
      <c r="J68" s="44">
        <f>(D25/D$40)*100</f>
        <v>32.197869787482894</v>
      </c>
      <c r="K68" s="44">
        <f>(E25/E$40)*100</f>
        <v>32.238622434393719</v>
      </c>
      <c r="L68" s="44">
        <f>(F25/F$40)*100</f>
        <v>32.619498180808492</v>
      </c>
    </row>
    <row r="69" spans="1:12" x14ac:dyDescent="0.2">
      <c r="A69" t="str">
        <f>A26</f>
        <v>Media</v>
      </c>
      <c r="B69" s="40">
        <f t="shared" si="24"/>
        <v>11.40497912603351</v>
      </c>
      <c r="C69" s="44">
        <f t="shared" si="24"/>
        <v>-17.569939659901291</v>
      </c>
      <c r="D69" s="40">
        <f t="shared" si="24"/>
        <v>-0.16156467521162288</v>
      </c>
      <c r="E69" s="40">
        <f t="shared" si="24"/>
        <v>0.26516185309912732</v>
      </c>
      <c r="F69" s="44">
        <f t="shared" si="18"/>
        <v>0.12271740522296071</v>
      </c>
      <c r="H69" s="40">
        <f t="shared" ref="H69:L71" si="25">(B26/B$25)*100</f>
        <v>2.6515660707084301</v>
      </c>
      <c r="I69" s="40">
        <f t="shared" si="25"/>
        <v>3.648765764449454</v>
      </c>
      <c r="J69" s="40">
        <f t="shared" si="25"/>
        <v>3.1372262468945076</v>
      </c>
      <c r="K69" s="40">
        <f t="shared" si="25"/>
        <v>3.017860975125823</v>
      </c>
      <c r="L69" s="40">
        <f t="shared" si="25"/>
        <v>2.9343987607504487</v>
      </c>
    </row>
    <row r="70" spans="1:12" x14ac:dyDescent="0.2">
      <c r="A70" t="str">
        <f>A27</f>
        <v>Information technology</v>
      </c>
      <c r="B70" s="40">
        <f t="shared" si="24"/>
        <v>0.38431669229173071</v>
      </c>
      <c r="C70" s="44">
        <f t="shared" si="24"/>
        <v>-7.7176158535030792</v>
      </c>
      <c r="D70" s="40">
        <f t="shared" si="24"/>
        <v>1.4414129223069727</v>
      </c>
      <c r="E70" s="40">
        <f t="shared" si="24"/>
        <v>0.77801338669205578</v>
      </c>
      <c r="F70" s="44">
        <f t="shared" si="18"/>
        <v>0.99866310827108062</v>
      </c>
      <c r="H70" s="40">
        <f t="shared" si="25"/>
        <v>8.6508043195770004</v>
      </c>
      <c r="I70" s="40">
        <f t="shared" si="25"/>
        <v>7.8477485934338249</v>
      </c>
      <c r="J70" s="40">
        <f t="shared" si="25"/>
        <v>7.5540199169084916</v>
      </c>
      <c r="K70" s="40">
        <f t="shared" si="25"/>
        <v>7.8689925211468834</v>
      </c>
      <c r="L70" s="40">
        <f t="shared" si="25"/>
        <v>8.0518629003500415</v>
      </c>
    </row>
    <row r="71" spans="1:12" x14ac:dyDescent="0.2">
      <c r="A71" t="str">
        <f>A28</f>
        <v>Finance and insurance</v>
      </c>
      <c r="B71" s="40">
        <f t="shared" si="24"/>
        <v>0.97710330688496327</v>
      </c>
      <c r="C71" s="44">
        <f t="shared" si="24"/>
        <v>-4.7128915368026991</v>
      </c>
      <c r="D71" s="40">
        <f t="shared" si="24"/>
        <v>9.0357524878004192E-2</v>
      </c>
      <c r="E71" s="40">
        <f t="shared" si="24"/>
        <v>-0.26987735735469753</v>
      </c>
      <c r="F71" s="44">
        <f t="shared" si="18"/>
        <v>-0.1499433519967619</v>
      </c>
      <c r="H71" s="40">
        <f t="shared" si="25"/>
        <v>9.6937312362772836</v>
      </c>
      <c r="I71" s="40">
        <f t="shared" si="25"/>
        <v>9.0034245958436365</v>
      </c>
      <c r="J71" s="40">
        <f t="shared" si="25"/>
        <v>8.9486210568070277</v>
      </c>
      <c r="K71" s="40">
        <f t="shared" si="25"/>
        <v>8.7172977328587677</v>
      </c>
      <c r="L71" s="40">
        <f t="shared" si="25"/>
        <v>8.0346084976016314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-1.8645369682292912</v>
      </c>
      <c r="C72" s="44">
        <f t="shared" si="27"/>
        <v>-1.071647274953913</v>
      </c>
      <c r="D72" s="40">
        <f t="shared" si="27"/>
        <v>0.62657715790344071</v>
      </c>
      <c r="E72" s="40">
        <f t="shared" si="27"/>
        <v>1.6617301051196298</v>
      </c>
      <c r="F72" s="44">
        <f t="shared" si="18"/>
        <v>1.3155013118309133</v>
      </c>
      <c r="H72" s="40">
        <f t="shared" ref="H72:L72" si="28">(B29/B$25)*100</f>
        <v>6.3115562127526115</v>
      </c>
      <c r="I72" s="40">
        <f t="shared" si="28"/>
        <v>5.2295640095192244</v>
      </c>
      <c r="J72" s="40">
        <f t="shared" si="28"/>
        <v>5.3963548299547153</v>
      </c>
      <c r="K72" s="40">
        <f t="shared" si="28"/>
        <v>5.3991893522511356</v>
      </c>
      <c r="L72" s="40">
        <f t="shared" si="28"/>
        <v>6.0286883203030817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2.3239318598010428</v>
      </c>
      <c r="C73" s="44">
        <f t="shared" si="29"/>
        <v>6.7144933318130873</v>
      </c>
      <c r="D73" s="40">
        <f t="shared" si="29"/>
        <v>1.0456429133399725</v>
      </c>
      <c r="E73" s="40">
        <f t="shared" si="29"/>
        <v>0.56233389115492027</v>
      </c>
      <c r="F73" s="44">
        <f t="shared" si="18"/>
        <v>0.7231794950006698</v>
      </c>
      <c r="H73" s="40">
        <f t="shared" ref="H73:L73" si="30">(B30/B$25)*100</f>
        <v>28.687547609445694</v>
      </c>
      <c r="I73" s="40">
        <f t="shared" si="30"/>
        <v>28.094895931115886</v>
      </c>
      <c r="J73" s="40">
        <f t="shared" si="30"/>
        <v>31.272677926470266</v>
      </c>
      <c r="K73" s="40">
        <f t="shared" si="30"/>
        <v>31.946080991889481</v>
      </c>
      <c r="L73" s="40">
        <f t="shared" si="30"/>
        <v>31.995605878766746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4.2922536195938887</v>
      </c>
      <c r="C74" s="44">
        <f t="shared" si="31"/>
        <v>-11.187243638212585</v>
      </c>
      <c r="D74" s="40">
        <f t="shared" si="31"/>
        <v>0.96834590237444562</v>
      </c>
      <c r="E74" s="40">
        <f t="shared" si="31"/>
        <v>0.63694410079431218</v>
      </c>
      <c r="F74" s="44">
        <f t="shared" si="18"/>
        <v>0.7472903315125734</v>
      </c>
      <c r="H74" s="40">
        <f>(B31/B$25)*100</f>
        <v>28.301743065824269</v>
      </c>
      <c r="I74" s="40">
        <f t="shared" ref="I74:L74" si="32">(C31/C$25)*100</f>
        <v>29.912073351600437</v>
      </c>
      <c r="J74" s="40">
        <f t="shared" si="32"/>
        <v>27.709973068331305</v>
      </c>
      <c r="K74" s="40">
        <f t="shared" si="32"/>
        <v>28.198556059004805</v>
      </c>
      <c r="L74" s="40">
        <f t="shared" si="32"/>
        <v>28.452510132168733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7.2366411271545195</v>
      </c>
      <c r="C75" s="44">
        <f t="shared" si="33"/>
        <v>-4.7329802225569377</v>
      </c>
      <c r="D75" s="40">
        <f t="shared" si="33"/>
        <v>-1.1519699424186625</v>
      </c>
      <c r="E75" s="40">
        <f t="shared" si="33"/>
        <v>0.60048805301173847</v>
      </c>
      <c r="F75" s="44">
        <f t="shared" si="18"/>
        <v>1.2910200013593887E-2</v>
      </c>
      <c r="H75" s="40">
        <f t="shared" ref="H75:L75" si="34">(B32/B$25)*100</f>
        <v>6.9729354303893905</v>
      </c>
      <c r="I75" s="40">
        <f t="shared" si="34"/>
        <v>8.2378442859687482</v>
      </c>
      <c r="J75" s="40">
        <f t="shared" si="34"/>
        <v>8.1859746550032231</v>
      </c>
      <c r="K75" s="40">
        <f t="shared" si="34"/>
        <v>7.4916080546478607</v>
      </c>
      <c r="L75" s="40">
        <f t="shared" si="34"/>
        <v>7.5317385152778176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0.71849353571185048</v>
      </c>
      <c r="C76" s="44">
        <f t="shared" si="35"/>
        <v>-6.8831363160258281</v>
      </c>
      <c r="D76" s="40">
        <f t="shared" si="35"/>
        <v>-0.53217547650847852</v>
      </c>
      <c r="E76" s="40">
        <f t="shared" si="35"/>
        <v>1.1002068399657006E-3</v>
      </c>
      <c r="F76" s="44">
        <f t="shared" si="18"/>
        <v>-0.17697527131974589</v>
      </c>
      <c r="H76" s="40">
        <f t="shared" ref="H76:L76" si="36">(B33/B$25)*100</f>
        <v>8.7301160550253254</v>
      </c>
      <c r="I76" s="40">
        <f t="shared" si="36"/>
        <v>8.0256834680687934</v>
      </c>
      <c r="J76" s="40">
        <f t="shared" si="36"/>
        <v>7.7951522996304634</v>
      </c>
      <c r="K76" s="40">
        <f t="shared" si="36"/>
        <v>7.3604143130752391</v>
      </c>
      <c r="L76" s="40">
        <f t="shared" si="36"/>
        <v>6.9705869947814882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1.4014179621000489</v>
      </c>
      <c r="C78" s="44">
        <f t="shared" ref="C78:C83" si="38">IF(AND(D$5-C$5 &lt;&gt; 0,C35&lt;&gt;0,D35&lt;&gt;0),(EXP(LN(D35/C35)/(D$5-C$5))-1)*100,0)</f>
        <v>2.636106890356138</v>
      </c>
      <c r="D78" s="44">
        <f t="shared" si="37"/>
        <v>1.0151723581555361</v>
      </c>
      <c r="E78" s="44">
        <f t="shared" si="37"/>
        <v>0.59308658419292559</v>
      </c>
      <c r="F78" s="44">
        <f t="shared" si="18"/>
        <v>0.73358551517057613</v>
      </c>
      <c r="H78" s="44">
        <f>(B35/B$40)*100</f>
        <v>25.347907166479693</v>
      </c>
      <c r="I78" s="44">
        <f>(C35/C$40)*100</f>
        <v>24.156504358651759</v>
      </c>
      <c r="J78" s="44">
        <f>(D35/D$40)*100</f>
        <v>25.381660275132852</v>
      </c>
      <c r="K78" s="44">
        <f>(E35/E$40)*100</f>
        <v>25.921908185790166</v>
      </c>
      <c r="L78" s="44">
        <f>(F35/F$40)*100</f>
        <v>26.349259753530514</v>
      </c>
    </row>
    <row r="79" spans="1:12" x14ac:dyDescent="0.2">
      <c r="A79" t="str">
        <f>A36</f>
        <v>Public admin. and defence</v>
      </c>
      <c r="B79" s="40">
        <f t="shared" si="37"/>
        <v>0.37844397002373409</v>
      </c>
      <c r="C79" s="44">
        <f t="shared" si="38"/>
        <v>3.9886906572660363</v>
      </c>
      <c r="D79" s="40">
        <f t="shared" si="37"/>
        <v>-0.12282336767992508</v>
      </c>
      <c r="E79" s="40">
        <f t="shared" si="37"/>
        <v>0.20602318195204194</v>
      </c>
      <c r="F79" s="44">
        <f t="shared" si="18"/>
        <v>9.6287537739780937E-2</v>
      </c>
      <c r="H79" s="40">
        <f>(B36/B$35)*100</f>
        <v>15.818846972879935</v>
      </c>
      <c r="I79" s="40">
        <f t="shared" ref="I79:L81" si="39">(C36/C$35)*100</f>
        <v>15.190097066794269</v>
      </c>
      <c r="J79" s="40">
        <f t="shared" si="39"/>
        <v>15.390278848165618</v>
      </c>
      <c r="K79" s="40">
        <f t="shared" si="39"/>
        <v>14.542689375245471</v>
      </c>
      <c r="L79" s="40">
        <f t="shared" si="39"/>
        <v>13.992704246679025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2.0205307288670538</v>
      </c>
      <c r="C80" s="44">
        <f t="shared" si="38"/>
        <v>1.657805434359183</v>
      </c>
      <c r="D80" s="40">
        <f t="shared" si="40"/>
        <v>0.89023470022315809</v>
      </c>
      <c r="E80" s="40">
        <f t="shared" si="40"/>
        <v>0.50993494673554629</v>
      </c>
      <c r="F80" s="44">
        <f t="shared" si="18"/>
        <v>0.63654198409455187</v>
      </c>
      <c r="H80" s="40">
        <f>(B37/B$35)*100</f>
        <v>33.380080523951754</v>
      </c>
      <c r="I80" s="40">
        <f t="shared" si="39"/>
        <v>34.202793762282838</v>
      </c>
      <c r="J80" s="40">
        <f t="shared" si="39"/>
        <v>33.876781368101234</v>
      </c>
      <c r="K80" s="40">
        <f t="shared" si="39"/>
        <v>33.66780142415427</v>
      </c>
      <c r="L80" s="40">
        <f t="shared" si="39"/>
        <v>33.390531659629566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1.3044890026174594</v>
      </c>
      <c r="C81" s="44">
        <f t="shared" si="38"/>
        <v>2.8913035304734658</v>
      </c>
      <c r="D81" s="40">
        <f t="shared" si="40"/>
        <v>1.4324609621498396</v>
      </c>
      <c r="E81" s="40">
        <f t="shared" si="40"/>
        <v>0.75262457980160846</v>
      </c>
      <c r="F81" s="44">
        <f t="shared" si="18"/>
        <v>0.97872891489023672</v>
      </c>
      <c r="H81" s="40">
        <f>(B38/B$35)*100</f>
        <v>50.801072503168307</v>
      </c>
      <c r="I81" s="40">
        <f t="shared" si="39"/>
        <v>50.607109170922904</v>
      </c>
      <c r="J81" s="40">
        <f t="shared" si="39"/>
        <v>50.732939783733144</v>
      </c>
      <c r="K81" s="40">
        <f t="shared" si="39"/>
        <v>51.78950920060025</v>
      </c>
      <c r="L81" s="40">
        <f t="shared" si="39"/>
        <v>52.616764093691401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2.6292211088015716</v>
      </c>
      <c r="C83" s="206">
        <f t="shared" si="38"/>
        <v>-2.3180699538001837</v>
      </c>
      <c r="D83" s="43">
        <f>IF(AND(E$5-D$5 &lt;&gt; 0,D40&lt;&gt;0,E40&lt;&gt;0),(EXP(LN(E40/D40)/(E$5-D$5))-1)*100,0)</f>
        <v>0.59055885281917853</v>
      </c>
      <c r="E83" s="43">
        <f>IF(AND(F$5-E$5 &lt;&gt; 0,E40&lt;&gt;0,F40&lt;&gt;0),(EXP(LN(F40/E40)/(F$5-E$5))-1)*100,0)</f>
        <v>0.42873424875551347</v>
      </c>
      <c r="F83" s="206">
        <f t="shared" si="18"/>
        <v>0.48264683667569308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3.3746451387622667</v>
      </c>
      <c r="C89" s="44">
        <f>IF(AND(F$5-D$5 &lt;&gt; 0,D7&lt;&gt;0,F7&lt;&gt;0),(EXP(LN(F7/D7)/(F$5-D$5))-1)*100,0)</f>
        <v>-0.22124878575302542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2.2289143386098109</v>
      </c>
      <c r="C90" s="44">
        <f t="shared" ref="C90:C122" si="43">IF(AND(F$5-D$5 &lt;&gt; 0,D8&lt;&gt;0,F8&lt;&gt;0),(EXP(LN(F8/D8)/(F$5-D$5))-1)*100,0)</f>
        <v>0.46463799403173578</v>
      </c>
    </row>
    <row r="91" spans="1:12" x14ac:dyDescent="0.2">
      <c r="A91" s="30" t="str">
        <f t="shared" si="41"/>
        <v>Mining and quarrying</v>
      </c>
      <c r="B91" s="44">
        <f t="shared" si="42"/>
        <v>21.076404012612326</v>
      </c>
      <c r="C91" s="44">
        <f t="shared" si="43"/>
        <v>-3.4206773141320035</v>
      </c>
    </row>
    <row r="92" spans="1:12" x14ac:dyDescent="0.2">
      <c r="A92" s="30" t="str">
        <f t="shared" si="41"/>
        <v>Electricity and gas</v>
      </c>
      <c r="B92" s="44">
        <f t="shared" si="42"/>
        <v>9.4531633899285197</v>
      </c>
      <c r="C92" s="44">
        <f t="shared" si="43"/>
        <v>-0.9763323945163882</v>
      </c>
    </row>
    <row r="93" spans="1:12" x14ac:dyDescent="0.2">
      <c r="A93" s="30" t="str">
        <f t="shared" si="41"/>
        <v>Water and sewerage</v>
      </c>
      <c r="B93" s="44">
        <f t="shared" si="42"/>
        <v>-3.3029346487823741</v>
      </c>
      <c r="C93" s="44">
        <f t="shared" si="43"/>
        <v>0.38161908198748318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-1.1238539146474769</v>
      </c>
      <c r="C95" s="44">
        <f t="shared" si="43"/>
        <v>-0.73403395584981102</v>
      </c>
    </row>
    <row r="96" spans="1:12" x14ac:dyDescent="0.2">
      <c r="A96" s="30" t="str">
        <f t="shared" si="41"/>
        <v>Food drink and tobacco</v>
      </c>
      <c r="B96" s="44">
        <f t="shared" si="42"/>
        <v>-0.54192827212541372</v>
      </c>
      <c r="C96" s="44">
        <f t="shared" si="43"/>
        <v>-0.6208875641256939</v>
      </c>
    </row>
    <row r="97" spans="1:3" x14ac:dyDescent="0.2">
      <c r="A97" s="30" t="str">
        <f t="shared" si="41"/>
        <v>Engineering</v>
      </c>
      <c r="B97" s="44">
        <f t="shared" si="42"/>
        <v>-4.0993004545731626</v>
      </c>
      <c r="C97" s="44">
        <f t="shared" si="43"/>
        <v>0.36698104055390424</v>
      </c>
    </row>
    <row r="98" spans="1:3" x14ac:dyDescent="0.2">
      <c r="A98" s="30" t="str">
        <f t="shared" si="41"/>
        <v>Rest of manufacturing</v>
      </c>
      <c r="B98" s="44">
        <f t="shared" si="42"/>
        <v>-0.64848953717348001</v>
      </c>
      <c r="C98" s="44">
        <f t="shared" si="43"/>
        <v>-1.0073469393359624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2.4741721336328792</v>
      </c>
      <c r="C100" s="44">
        <f t="shared" si="43"/>
        <v>-1.3113198522518577E-2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2.3136055590600169</v>
      </c>
      <c r="C102" s="44">
        <f t="shared" si="43"/>
        <v>0.57362671099381313</v>
      </c>
    </row>
    <row r="103" spans="1:3" x14ac:dyDescent="0.2">
      <c r="A103" s="30" t="str">
        <f t="shared" si="41"/>
        <v>Wholesale and retail trade</v>
      </c>
      <c r="B103" s="44">
        <f t="shared" si="42"/>
        <v>1.6929786895153232</v>
      </c>
      <c r="C103" s="44">
        <f t="shared" si="43"/>
        <v>0.19972649076775983</v>
      </c>
    </row>
    <row r="104" spans="1:3" x14ac:dyDescent="0.2">
      <c r="A104" s="30" t="str">
        <f t="shared" si="41"/>
        <v>Transport and storage</v>
      </c>
      <c r="B104" s="44">
        <f t="shared" si="42"/>
        <v>5.4737665962890203</v>
      </c>
      <c r="C104" s="44">
        <f t="shared" si="43"/>
        <v>0.65505621228683086</v>
      </c>
    </row>
    <row r="105" spans="1:3" x14ac:dyDescent="0.2">
      <c r="A105" s="30" t="str">
        <f t="shared" si="41"/>
        <v>Accommodation and food</v>
      </c>
      <c r="B105" s="44">
        <f t="shared" si="42"/>
        <v>0.99545152038500451</v>
      </c>
      <c r="C105" s="44">
        <f t="shared" si="43"/>
        <v>1.3933722070526677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1.4219899821754423</v>
      </c>
      <c r="C107" s="44">
        <f t="shared" si="43"/>
        <v>0.56983604571034796</v>
      </c>
    </row>
    <row r="108" spans="1:3" x14ac:dyDescent="0.2">
      <c r="A108" s="30" t="str">
        <f t="shared" si="41"/>
        <v>Media</v>
      </c>
      <c r="B108" s="44">
        <f t="shared" si="42"/>
        <v>4.8916228737924783</v>
      </c>
      <c r="C108" s="44">
        <f t="shared" si="43"/>
        <v>0.12271740522296071</v>
      </c>
    </row>
    <row r="109" spans="1:3" x14ac:dyDescent="0.2">
      <c r="A109" s="30" t="str">
        <f t="shared" si="41"/>
        <v>Information technology</v>
      </c>
      <c r="B109" s="44">
        <f t="shared" si="42"/>
        <v>-1.2910675611518152</v>
      </c>
      <c r="C109" s="44">
        <f t="shared" si="43"/>
        <v>0.99866310827108062</v>
      </c>
    </row>
    <row r="110" spans="1:3" x14ac:dyDescent="0.2">
      <c r="A110" s="30" t="str">
        <f t="shared" si="41"/>
        <v>Finance and insurance</v>
      </c>
      <c r="B110" s="44">
        <f t="shared" si="42"/>
        <v>-0.18744883088186448</v>
      </c>
      <c r="C110" s="44">
        <f t="shared" si="43"/>
        <v>-0.1499433519967619</v>
      </c>
    </row>
    <row r="111" spans="1:3" x14ac:dyDescent="0.2">
      <c r="A111" s="30" t="str">
        <f t="shared" si="41"/>
        <v>Real estate</v>
      </c>
      <c r="B111" s="44">
        <f t="shared" si="42"/>
        <v>-1.70646905401447</v>
      </c>
      <c r="C111" s="44">
        <f t="shared" si="43"/>
        <v>1.3155013118309133</v>
      </c>
    </row>
    <row r="112" spans="1:3" x14ac:dyDescent="0.2">
      <c r="A112" s="30" t="str">
        <f t="shared" si="41"/>
        <v>Professional services</v>
      </c>
      <c r="B112" s="44">
        <f t="shared" si="42"/>
        <v>3.1873495054113965</v>
      </c>
      <c r="C112" s="44">
        <f t="shared" si="43"/>
        <v>0.7231794950006698</v>
      </c>
    </row>
    <row r="113" spans="1:3" x14ac:dyDescent="0.2">
      <c r="A113" s="30" t="str">
        <f t="shared" si="41"/>
        <v>Support services</v>
      </c>
      <c r="B113" s="44">
        <f t="shared" si="42"/>
        <v>0.99426466468945929</v>
      </c>
      <c r="C113" s="44">
        <f t="shared" si="43"/>
        <v>0.7472903315125734</v>
      </c>
    </row>
    <row r="114" spans="1:3" x14ac:dyDescent="0.2">
      <c r="A114" s="30" t="str">
        <f t="shared" si="41"/>
        <v>Arts and entertainment</v>
      </c>
      <c r="B114" s="44">
        <f t="shared" si="42"/>
        <v>4.7280646415665206</v>
      </c>
      <c r="C114" s="44">
        <f t="shared" si="43"/>
        <v>1.2910200013593887E-2</v>
      </c>
    </row>
    <row r="115" spans="1:3" x14ac:dyDescent="0.2">
      <c r="A115" s="30" t="str">
        <f t="shared" si="41"/>
        <v>Other services</v>
      </c>
      <c r="B115" s="44">
        <f t="shared" si="42"/>
        <v>-0.84992546092806931</v>
      </c>
      <c r="C115" s="44">
        <f t="shared" si="43"/>
        <v>-0.17697527131974589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1.6471617498461155</v>
      </c>
      <c r="C117" s="44">
        <f t="shared" si="43"/>
        <v>0.73358551517057613</v>
      </c>
    </row>
    <row r="118" spans="1:3" x14ac:dyDescent="0.2">
      <c r="A118" s="30" t="str">
        <f t="shared" si="41"/>
        <v>Public admin. and defence</v>
      </c>
      <c r="B118" s="44">
        <f t="shared" si="42"/>
        <v>1.0903241873972291</v>
      </c>
      <c r="C118" s="44">
        <f t="shared" si="43"/>
        <v>9.6287537739780937E-2</v>
      </c>
    </row>
    <row r="119" spans="1:3" x14ac:dyDescent="0.2">
      <c r="A119" s="30" t="str">
        <f t="shared" si="41"/>
        <v>Education</v>
      </c>
      <c r="B119" s="44">
        <f t="shared" si="42"/>
        <v>1.9478822782191152</v>
      </c>
      <c r="C119" s="44">
        <f t="shared" si="43"/>
        <v>0.63654198409455187</v>
      </c>
    </row>
    <row r="120" spans="1:3" x14ac:dyDescent="0.2">
      <c r="A120" s="30" t="str">
        <f t="shared" si="41"/>
        <v>Health and social work</v>
      </c>
      <c r="B120" s="44">
        <f t="shared" si="42"/>
        <v>1.6198819484429583</v>
      </c>
      <c r="C120" s="44">
        <f t="shared" si="43"/>
        <v>0.97872891489023672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1.6201128167602663</v>
      </c>
      <c r="C122" s="206">
        <f t="shared" si="43"/>
        <v>0.48264683667569308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Manchester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541.55031489234295</v>
      </c>
      <c r="C9" s="299" t="str">
        <f>CONCATENATE("(",ROUND((B9/$H11)*100,1),")")</f>
        <v>(36.4)</v>
      </c>
      <c r="D9" s="249">
        <f>SUM(D30,D51,D72,D93,D114,D135,D156,D177,D198,D219,D240,D261,D282,D303,D324,D345,D366,D387,D408,D429,D450,D471)</f>
        <v>128.36992814673053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104.64117790400749</v>
      </c>
      <c r="G9" s="299" t="str">
        <f>CONCATENATE("(",ROUND((F9/$H11)*100,1),")")</f>
        <v>(7)</v>
      </c>
      <c r="H9" s="249">
        <f>SUM(H30,H51,H72,H93,H114,H135,H156,H177,H198,H219,H240,H261,H282,H303,H324,H345,H366,H387,H408,H429,H450,H471)</f>
        <v>774.56142094308086</v>
      </c>
      <c r="I9" s="299" t="str">
        <f>CONCATENATE("(",ROUND((H9/$H11)*100,1),")")</f>
        <v>(52.1)</v>
      </c>
      <c r="K9" s="249">
        <f>B14-B9</f>
        <v>10.36372497712739</v>
      </c>
      <c r="L9" s="249">
        <f>D14-D9</f>
        <v>5.0272525904723011</v>
      </c>
      <c r="M9" s="249">
        <f>F14-F9</f>
        <v>2.4991377983329528</v>
      </c>
      <c r="N9" s="249">
        <f>SUM(K9:M9)</f>
        <v>17.890115365932644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349.78448300940801</v>
      </c>
      <c r="C10" s="299" t="str">
        <f>CONCATENATE("(",ROUND((B10/$H11)*100,1),")")</f>
        <v>(23.5)</v>
      </c>
      <c r="D10" s="249">
        <f t="shared" ref="D10" si="1">SUM(D31,D52,D73,D94,D115,D136,D157,D178,D199,D220,D241,D262,D283,D304,D325,D346,D367,D388,D409,D430,D451,D472)</f>
        <v>304.45585441302012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58.843241634490802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713.08357905691901</v>
      </c>
      <c r="I10" s="299" t="str">
        <f>CONCATENATE("(",ROUND((H10/$H11)*100,1),")")</f>
        <v>(47.9)</v>
      </c>
      <c r="K10" s="249">
        <f t="shared" ref="K10:K11" si="4">B15-B10</f>
        <v>18.489010768428614</v>
      </c>
      <c r="L10" s="249">
        <f t="shared" ref="L10:L11" si="5">D15-D10</f>
        <v>5.5389010004038823</v>
      </c>
      <c r="M10" s="249">
        <f t="shared" ref="M10:M11" si="6">F15-F10</f>
        <v>2.5309728652353201</v>
      </c>
      <c r="N10" s="249">
        <f t="shared" ref="N10:N11" si="7">SUM(K10:M10)</f>
        <v>26.558884634067816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891.33479790175079</v>
      </c>
      <c r="C11" s="299" t="str">
        <f>CONCATENATE("(",ROUND((B11/$H11)*100,1),")")</f>
        <v>(59.9)</v>
      </c>
      <c r="D11" s="249">
        <f t="shared" ref="D11" si="8">SUM(D32,D53,D74,D95,D116,D137,D158,D179,D200,D221,D242,D263,D284,D305,D326,D347,D368,D389,D410,D431,D452,D473)</f>
        <v>432.82578255975068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163.48441953849829</v>
      </c>
      <c r="G11" s="299" t="str">
        <f>CONCATENATE("(",ROUND((F11/$H11)*100,1),")")</f>
        <v>(11)</v>
      </c>
      <c r="H11" s="249">
        <f t="shared" ref="H11" si="10">SUM(H32,H53,H74,H95,H116,H137,H158,H179,H200,H221,H242,H263,H284,H305,H326,H347,H368,H389,H410,H431,H452,H473)</f>
        <v>1487.645</v>
      </c>
      <c r="I11" s="299" t="str">
        <f>CONCATENATE("(",ROUND((H11/$H11)*100,1),")")</f>
        <v>(100)</v>
      </c>
      <c r="K11" s="249">
        <f t="shared" si="4"/>
        <v>28.852735745556174</v>
      </c>
      <c r="L11" s="249">
        <f t="shared" si="5"/>
        <v>10.566153590876127</v>
      </c>
      <c r="M11" s="249">
        <f t="shared" si="6"/>
        <v>5.03011066356828</v>
      </c>
      <c r="N11" s="249">
        <f t="shared" si="7"/>
        <v>44.449000000000581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551.91403986947034</v>
      </c>
      <c r="C14" s="299" t="str">
        <f>CONCATENATE("(",ROUND((B14/$H16)*100,1),")")</f>
        <v>(36)</v>
      </c>
      <c r="D14" s="249">
        <f t="shared" ref="D14" si="11">SUM(D35,D56,D77,D98,D119,D140,D161,D182,D203,D224,D245,D266,D287,D308,D329,D350,D371,D392,D413,D434,D455,D476)</f>
        <v>133.39718073720283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107.14031570234044</v>
      </c>
      <c r="G14" s="299" t="str">
        <f>CONCATENATE("(",ROUND((F14/$H16)*100,1),")")</f>
        <v>(7)</v>
      </c>
      <c r="H14" s="249">
        <f t="shared" ref="H14" si="13">SUM(H35,H56,H77,H98,H119,H140,H161,H182,H203,H224,H245,H266,H287,H308,H329,H350,H371,H392,H413,H434,H455,H476)</f>
        <v>792.45153630901382</v>
      </c>
      <c r="I14" s="299" t="str">
        <f>CONCATENATE("(",ROUND((H14/$H16)*100,1),")")</f>
        <v>(51.7)</v>
      </c>
      <c r="K14" s="249">
        <f>B19-B14</f>
        <v>11.011472262013172</v>
      </c>
      <c r="L14" s="249">
        <f>D19-D14</f>
        <v>10.12465785086863</v>
      </c>
      <c r="M14" s="249">
        <f>F19-F14</f>
        <v>5.1507561869456708</v>
      </c>
      <c r="N14" s="249">
        <f>SUM(K14:M14)</f>
        <v>26.286886299827472</v>
      </c>
    </row>
    <row r="15" spans="1:17" x14ac:dyDescent="0.2">
      <c r="A15" s="282" t="s">
        <v>365</v>
      </c>
      <c r="B15" s="249">
        <f t="shared" si="0"/>
        <v>368.27349377783662</v>
      </c>
      <c r="C15" s="299" t="str">
        <f>CONCATENATE("(",ROUND((B15/$H16)*100,1),")")</f>
        <v>(24)</v>
      </c>
      <c r="D15" s="249">
        <f t="shared" ref="D15" si="14">SUM(D36,D57,D78,D99,D120,D141,D162,D183,D204,D225,D246,D267,D288,D309,D330,D351,D372,D393,D414,D435,D456,D477)</f>
        <v>309.994755413424</v>
      </c>
      <c r="E15" s="299" t="str">
        <f>CONCATENATE("(",ROUND((D15/$H16)*100,1),")")</f>
        <v>(20.2)</v>
      </c>
      <c r="F15" s="249">
        <f t="shared" ref="F15" si="15">SUM(F36,F57,F78,F99,F120,F141,F162,F183,F204,F225,F246,F267,F288,F309,F330,F351,F372,F393,F414,F435,F456,F477)</f>
        <v>61.374214499726122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739.64246369098669</v>
      </c>
      <c r="I15" s="299" t="str">
        <f>CONCATENATE("(",ROUND((H15/$H16)*100,1),")")</f>
        <v>(48.3)</v>
      </c>
      <c r="K15" s="249">
        <f t="shared" ref="K15:K16" si="17">B20-B15</f>
        <v>29.948279169386922</v>
      </c>
      <c r="L15" s="249">
        <f t="shared" ref="L15:L16" si="18">D20-D15</f>
        <v>5.8272521903224401</v>
      </c>
      <c r="M15" s="249">
        <f t="shared" ref="M15:M16" si="19">F20-F15</f>
        <v>4.9055823404636243</v>
      </c>
      <c r="N15" s="249">
        <f t="shared" ref="N15:N16" si="20">SUM(K15:M15)</f>
        <v>40.681113700172986</v>
      </c>
    </row>
    <row r="16" spans="1:17" x14ac:dyDescent="0.2">
      <c r="A16" s="282" t="s">
        <v>363</v>
      </c>
      <c r="B16" s="249">
        <f t="shared" si="0"/>
        <v>920.18753364730696</v>
      </c>
      <c r="C16" s="299" t="str">
        <f>CONCATENATE("(",ROUND((B16/$H16)*100,1),")")</f>
        <v>(60.1)</v>
      </c>
      <c r="D16" s="249">
        <f t="shared" ref="D16" si="21">SUM(D37,D58,D79,D100,D121,D142,D163,D184,D205,D226,D247,D268,D289,D310,D331,D352,D373,D394,D415,D436,D457,D478)</f>
        <v>443.3919361506268</v>
      </c>
      <c r="E16" s="299" t="str">
        <f>CONCATENATE("(",ROUND((D16/$H16)*100,1),")")</f>
        <v>(28.9)</v>
      </c>
      <c r="F16" s="249">
        <f t="shared" ref="F16" si="22">SUM(F37,F58,F79,F100,F121,F142,F163,F184,F205,F226,F247,F268,F289,F310,F331,F352,F373,F394,F415,F436,F457,F478)</f>
        <v>168.51453020206657</v>
      </c>
      <c r="G16" s="299" t="str">
        <f>CONCATENATE("(",ROUND((F16/$H16)*100,1),")")</f>
        <v>(11)</v>
      </c>
      <c r="H16" s="249">
        <f t="shared" ref="H16" si="23">SUM(H37,H58,H79,H100,H121,H142,H163,H184,H205,H226,H247,H268,H289,H310,H331,H352,H373,H394,H415,H436,H457,H478)</f>
        <v>1532.0940000000003</v>
      </c>
      <c r="I16" s="299" t="str">
        <f>CONCATENATE("(",ROUND((H16/$H16)*100,1),")")</f>
        <v>(100)</v>
      </c>
      <c r="K16" s="249">
        <f t="shared" si="17"/>
        <v>40.95975143140015</v>
      </c>
      <c r="L16" s="249">
        <f t="shared" si="18"/>
        <v>15.951910041191127</v>
      </c>
      <c r="M16" s="249">
        <f t="shared" si="19"/>
        <v>10.056338527409309</v>
      </c>
      <c r="N16" s="249">
        <f t="shared" si="20"/>
        <v>66.968000000000586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562.92551213148352</v>
      </c>
      <c r="C19" s="299" t="str">
        <f>CONCATENATE("(",ROUND((B19/$H21)*100,1),")")</f>
        <v>(35.2)</v>
      </c>
      <c r="D19" s="249">
        <f t="shared" ref="D19" si="24">SUM(D40,D61,D82,D103,D124,D145,D166,D187,D208,D229,D250,D271,D292,D313,D334,D355,D376,D397,D418,D439,D460,D481)</f>
        <v>143.52183858807146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112.29107188928612</v>
      </c>
      <c r="G19" s="299" t="str">
        <f>CONCATENATE("(",ROUND((F19/$H21)*100,1),")")</f>
        <v>(7)</v>
      </c>
      <c r="H19" s="249">
        <f t="shared" ref="H19" si="26">SUM(H40,H61,H82,H103,H124,H145,H166,H187,H208,H229,H250,H271,H292,H313,H334,H355,H376,H397,H418,H439,H460,H481)</f>
        <v>818.73842260884123</v>
      </c>
      <c r="I19" s="299" t="str">
        <f>CONCATENATE("(",ROUND((H19/$H21)*100,1),")")</f>
        <v>(51.2)</v>
      </c>
      <c r="K19" s="249">
        <f>B19-B9</f>
        <v>21.375197239140562</v>
      </c>
      <c r="L19" s="249">
        <f>D19-D9</f>
        <v>15.151910441340931</v>
      </c>
      <c r="M19" s="249">
        <f>F19-F9</f>
        <v>7.6498939852786236</v>
      </c>
      <c r="N19" s="249">
        <f>SUM(K19:M19)</f>
        <v>44.177001665760116</v>
      </c>
    </row>
    <row r="20" spans="1:14" x14ac:dyDescent="0.2">
      <c r="A20" s="282" t="s">
        <v>365</v>
      </c>
      <c r="B20" s="249">
        <f t="shared" si="0"/>
        <v>398.22177294722354</v>
      </c>
      <c r="C20" s="299" t="str">
        <f>CONCATENATE("(",ROUND((B20/$H21)*100,1),")")</f>
        <v>(24.9)</v>
      </c>
      <c r="D20" s="249">
        <f t="shared" ref="D20" si="27">SUM(D41,D62,D83,D104,D125,D146,D167,D188,D209,D230,D251,D272,D293,D314,D335,D356,D377,D398,D419,D440,D461,D482)</f>
        <v>315.82200760374644</v>
      </c>
      <c r="E20" s="299" t="str">
        <f>CONCATENATE("(",ROUND((D20/$H21)*100,1),")")</f>
        <v>(19.8)</v>
      </c>
      <c r="F20" s="249">
        <f t="shared" ref="F20" si="28">SUM(F41,F62,F83,F104,F125,F146,F167,F188,F209,F230,F251,F272,F293,F314,F335,F356,F377,F398,F419,F440,F461,F482)</f>
        <v>66.279796840189746</v>
      </c>
      <c r="G20" s="299" t="str">
        <f>CONCATENATE("(",ROUND((F20/$H21)*100,1),")")</f>
        <v>(4.1)</v>
      </c>
      <c r="H20" s="249">
        <f t="shared" ref="H20" si="29">SUM(H41,H62,H83,H104,H125,H146,H167,H188,H209,H230,H251,H272,H293,H314,H335,H356,H377,H398,H419,H440,H461,H482)</f>
        <v>780.3235773911598</v>
      </c>
      <c r="I20" s="299" t="str">
        <f>CONCATENATE("(",ROUND((H20/$H21)*100,1),")")</f>
        <v>(48.8)</v>
      </c>
      <c r="K20" s="249">
        <f t="shared" ref="K20:K21" si="30">B20-B10</f>
        <v>48.437289937815535</v>
      </c>
      <c r="L20" s="249">
        <f t="shared" ref="L20:L21" si="31">D20-D10</f>
        <v>11.366153190726322</v>
      </c>
      <c r="M20" s="249">
        <f t="shared" ref="M20:M21" si="32">F20-F10</f>
        <v>7.4365552056989443</v>
      </c>
      <c r="N20" s="249">
        <f t="shared" ref="N20:N21" si="33">SUM(K20:M20)</f>
        <v>67.239998334240795</v>
      </c>
    </row>
    <row r="21" spans="1:14" x14ac:dyDescent="0.2">
      <c r="A21" s="282" t="s">
        <v>363</v>
      </c>
      <c r="B21" s="249">
        <f t="shared" si="0"/>
        <v>961.14728507870711</v>
      </c>
      <c r="C21" s="299" t="str">
        <f>CONCATENATE("(",ROUND((B21/$H21)*100,1),")")</f>
        <v>(60.1)</v>
      </c>
      <c r="D21" s="249">
        <f t="shared" ref="D21" si="34">SUM(D42,D63,D84,D105,D126,D147,D168,D189,D210,D231,D252,D273,D294,D315,D336,D357,D378,D399,D420,D441,D462,D483)</f>
        <v>459.34384619181793</v>
      </c>
      <c r="E21" s="299" t="str">
        <f>CONCATENATE("(",ROUND((D21/$H21)*100,1),")")</f>
        <v>(28.7)</v>
      </c>
      <c r="F21" s="249">
        <f>SUM(F42,F63,F84,F105,F126,F147,F168,F189,F210,F231,F252,F273,F294,F315,F336,F357,F378,F399,F420,F441,F462,F483)</f>
        <v>178.57086872947588</v>
      </c>
      <c r="G21" s="299" t="str">
        <f>CONCATENATE("(",ROUND((F21/$H21)*100,1),")")</f>
        <v>(11.2)</v>
      </c>
      <c r="H21" s="249">
        <f t="shared" ref="H21" si="35">SUM(H42,H63,H84,H105,H126,H147,H168,H189,H210,H231,H252,H273,H294,H315,H336,H357,H378,H399,H420,H441,H462,H483)</f>
        <v>1599.0620000000013</v>
      </c>
      <c r="I21" s="299" t="str">
        <f>CONCATENATE("(",ROUND((H21/$H21)*100,1),")")</f>
        <v>(100)</v>
      </c>
      <c r="K21" s="249">
        <f t="shared" si="30"/>
        <v>69.812487176956324</v>
      </c>
      <c r="L21" s="249">
        <f t="shared" si="31"/>
        <v>26.518063632067253</v>
      </c>
      <c r="M21" s="249">
        <f t="shared" si="32"/>
        <v>15.086449190977589</v>
      </c>
      <c r="N21" s="249">
        <f t="shared" si="33"/>
        <v>111.41700000000117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2.7205320064895564</v>
      </c>
      <c r="C30" s="299" t="str">
        <f>CONCATENATE("(",ROUND((B30/$H32)*100,1),")")</f>
        <v>(37.5)</v>
      </c>
      <c r="D30" s="302">
        <f>'Ind T6'!M9</f>
        <v>1.6148682087407013E-2</v>
      </c>
      <c r="E30" s="299" t="str">
        <f>CONCATENATE("(",ROUND((D30/$H32)*100,1),")")</f>
        <v>(0.2)</v>
      </c>
      <c r="F30" s="302">
        <f>'Ind T6'!N9</f>
        <v>2.7293877353139613</v>
      </c>
      <c r="G30" s="299" t="str">
        <f>CONCATENATE("(",ROUND((F30/$H32)*100,1),")")</f>
        <v>(37.6)</v>
      </c>
      <c r="H30" s="302">
        <f>SUM(B30,D30,F30)</f>
        <v>5.4660684238909241</v>
      </c>
      <c r="I30" s="299" t="str">
        <f>CONCATENATE("(",ROUND((H30/$H32)*100,1),")")</f>
        <v>(75.3)</v>
      </c>
      <c r="K30" s="302">
        <f>B35-B30</f>
        <v>0.19568720581237775</v>
      </c>
      <c r="L30" s="302">
        <f>D35-D30</f>
        <v>5.9015464692701095E-4</v>
      </c>
      <c r="M30" s="302">
        <f>F35-F30</f>
        <v>1.6043033278010821E-2</v>
      </c>
      <c r="N30" s="302">
        <f>SUM(K30:M30)</f>
        <v>0.21232039373731559</v>
      </c>
    </row>
    <row r="31" spans="1:14" x14ac:dyDescent="0.2">
      <c r="A31" s="282" t="s">
        <v>365</v>
      </c>
      <c r="B31" s="302">
        <f>'Ind T6'!L8</f>
        <v>0.59750123722791959</v>
      </c>
      <c r="C31" s="299" t="str">
        <f>CONCATENATE("(",ROUND((B31/$H32)*100,1),")")</f>
        <v>(8.2)</v>
      </c>
      <c r="D31" s="302">
        <f>'Ind T6'!M8</f>
        <v>0.20941194190806889</v>
      </c>
      <c r="E31" s="299" t="str">
        <f>CONCATENATE("(",ROUND((D31/$H32)*100,1),")")</f>
        <v>(2.9)</v>
      </c>
      <c r="F31" s="302">
        <f>'Ind T6'!N8</f>
        <v>0.99001839697308769</v>
      </c>
      <c r="G31" s="299" t="str">
        <f>CONCATENATE("(",ROUND((F31/$H32)*100,1),")")</f>
        <v>(13.6)</v>
      </c>
      <c r="H31" s="302">
        <f t="shared" ref="H31" si="36">SUM(B31,D31,F31)</f>
        <v>1.7969315761090763</v>
      </c>
      <c r="I31" s="299" t="str">
        <f>CONCATENATE("(",ROUND((H31/$H32)*100,1),")")</f>
        <v>(24.7)</v>
      </c>
      <c r="K31" s="302">
        <f t="shared" ref="K31:K32" si="37">B36-B31</f>
        <v>2.2097266277175565E-2</v>
      </c>
      <c r="L31" s="302">
        <f t="shared" ref="L31:L32" si="38">D36-D31</f>
        <v>1.1312388949528684E-3</v>
      </c>
      <c r="M31" s="302">
        <f t="shared" ref="M31:M32" si="39">F36-F31</f>
        <v>5.1451101090557727E-2</v>
      </c>
      <c r="N31" s="302">
        <f t="shared" ref="N31:N32" si="40">SUM(K31:M31)</f>
        <v>7.467960626268616E-2</v>
      </c>
    </row>
    <row r="32" spans="1:14" x14ac:dyDescent="0.2">
      <c r="A32" s="282" t="s">
        <v>363</v>
      </c>
      <c r="B32" s="302">
        <f>SUM(B30:B31)</f>
        <v>3.3180332437174762</v>
      </c>
      <c r="C32" s="299" t="str">
        <f>CONCATENATE("(",ROUND((B32/$H32)*100,1),")")</f>
        <v>(45.7)</v>
      </c>
      <c r="D32" s="302">
        <f>SUM(D30:D31)</f>
        <v>0.22556062399547591</v>
      </c>
      <c r="E32" s="299" t="str">
        <f>CONCATENATE("(",ROUND((D32/$H32)*100,1),")")</f>
        <v>(3.1)</v>
      </c>
      <c r="F32" s="302">
        <f>SUM(F30:F31)</f>
        <v>3.7194061322870491</v>
      </c>
      <c r="G32" s="299" t="str">
        <f>CONCATENATE("(",ROUND((F32/$H32)*100,1),")")</f>
        <v>(51.2)</v>
      </c>
      <c r="H32" s="302">
        <f>SUM(H30:H31)</f>
        <v>7.2629999999999999</v>
      </c>
      <c r="I32" s="299" t="str">
        <f>CONCATENATE("(",ROUND((H32/$H32)*100,1),")")</f>
        <v>(100)</v>
      </c>
      <c r="K32" s="302">
        <f t="shared" si="37"/>
        <v>0.2177844720895532</v>
      </c>
      <c r="L32" s="302">
        <f t="shared" si="38"/>
        <v>1.721393541879862E-3</v>
      </c>
      <c r="M32" s="302">
        <f t="shared" si="39"/>
        <v>6.7494134368568659E-2</v>
      </c>
      <c r="N32" s="302">
        <f t="shared" si="40"/>
        <v>0.2870000000000017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2.9162192123019341</v>
      </c>
      <c r="C35" s="299" t="str">
        <f>CONCATENATE("(",ROUND((B35/$H37)*100,1),")")</f>
        <v>(38.6)</v>
      </c>
      <c r="D35" s="302">
        <f>'Ind T6'!R9</f>
        <v>1.6738836734334024E-2</v>
      </c>
      <c r="E35" s="299" t="str">
        <f>CONCATENATE("(",ROUND((D35/$H37)*100,1),")")</f>
        <v>(0.2)</v>
      </c>
      <c r="F35" s="302">
        <f>'Ind T6'!S9</f>
        <v>2.7454307685919721</v>
      </c>
      <c r="G35" s="299" t="str">
        <f>CONCATENATE("(",ROUND((F35/$H37)*100,1),")")</f>
        <v>(36.4)</v>
      </c>
      <c r="H35" s="302">
        <f>SUM(B35,D35,F35)</f>
        <v>5.6783888176282407</v>
      </c>
      <c r="I35" s="299" t="str">
        <f>CONCATENATE("(",ROUND((H35/$H37)*100,1),")")</f>
        <v>(75.2)</v>
      </c>
      <c r="K35" s="302">
        <f>B40-B35</f>
        <v>0.31974600162621147</v>
      </c>
      <c r="L35" s="302">
        <f>D40-D35</f>
        <v>5.8263156419467721E-4</v>
      </c>
      <c r="M35" s="302">
        <f>F40-F35</f>
        <v>-0.1443236125996199</v>
      </c>
      <c r="N35" s="302">
        <f>SUM(K35:M35)</f>
        <v>0.17600502059078627</v>
      </c>
    </row>
    <row r="36" spans="1:14" x14ac:dyDescent="0.2">
      <c r="A36" s="282" t="s">
        <v>365</v>
      </c>
      <c r="B36" s="302">
        <f>'Ind T6'!Q8</f>
        <v>0.61959850350509516</v>
      </c>
      <c r="C36" s="299" t="str">
        <f>CONCATENATE("(",ROUND((B36/$H37)*100,1),")")</f>
        <v>(8.2)</v>
      </c>
      <c r="D36" s="302">
        <f>'Ind T6'!R8</f>
        <v>0.21054318080302176</v>
      </c>
      <c r="E36" s="299" t="str">
        <f>CONCATENATE("(",ROUND((D36/$H37)*100,1),")")</f>
        <v>(2.8)</v>
      </c>
      <c r="F36" s="302">
        <f>'Ind T6'!S8</f>
        <v>1.0414694980636454</v>
      </c>
      <c r="G36" s="299" t="str">
        <f>CONCATENATE("(",ROUND((F36/$H37)*100,1),")")</f>
        <v>(13.8)</v>
      </c>
      <c r="H36" s="302">
        <f t="shared" ref="H36" si="41">SUM(B36,D36,F36)</f>
        <v>1.8716111823717623</v>
      </c>
      <c r="I36" s="299" t="str">
        <f>CONCATENATE("(",ROUND((H36/$H37)*100,1),")")</f>
        <v>(24.8)</v>
      </c>
      <c r="K36" s="302">
        <f t="shared" ref="K36:K37" si="42">B41-B36</f>
        <v>1.3947321851331185E-2</v>
      </c>
      <c r="L36" s="302">
        <f t="shared" ref="L36:L37" si="43">D41-D36</f>
        <v>-1.0296509409677745E-2</v>
      </c>
      <c r="M36" s="302">
        <f t="shared" ref="M36:M37" si="44">F41-F36</f>
        <v>5.634416696755995E-2</v>
      </c>
      <c r="N36" s="302">
        <f t="shared" ref="N36:N37" si="45">SUM(K36:M36)</f>
        <v>5.9994979409213389E-2</v>
      </c>
    </row>
    <row r="37" spans="1:14" x14ac:dyDescent="0.2">
      <c r="A37" s="282" t="s">
        <v>363</v>
      </c>
      <c r="B37" s="302">
        <f>SUM(B35:B36)</f>
        <v>3.5358177158070294</v>
      </c>
      <c r="C37" s="299" t="str">
        <f>CONCATENATE("(",ROUND((B37/$H37)*100,1),")")</f>
        <v>(46.8)</v>
      </c>
      <c r="D37" s="302">
        <f>SUM(D35:D36)</f>
        <v>0.22728201753735577</v>
      </c>
      <c r="E37" s="299" t="str">
        <f>CONCATENATE("(",ROUND((D37/$H37)*100,1),")")</f>
        <v>(3)</v>
      </c>
      <c r="F37" s="302">
        <f>SUM(F35:F36)</f>
        <v>3.7869002666556177</v>
      </c>
      <c r="G37" s="299" t="str">
        <f>CONCATENATE("(",ROUND((F37/$H37)*100,1),")")</f>
        <v>(50.2)</v>
      </c>
      <c r="H37" s="302">
        <f>SUM(H35:H36)</f>
        <v>7.5500000000000025</v>
      </c>
      <c r="I37" s="299" t="str">
        <f>CONCATENATE("(",ROUND((H37/$H37)*100,1),")")</f>
        <v>(100)</v>
      </c>
      <c r="K37" s="302">
        <f t="shared" si="42"/>
        <v>0.33369332347754277</v>
      </c>
      <c r="L37" s="302">
        <f t="shared" si="43"/>
        <v>-9.7138778454830543E-3</v>
      </c>
      <c r="M37" s="302">
        <f t="shared" si="44"/>
        <v>-8.7979445632059949E-2</v>
      </c>
      <c r="N37" s="302">
        <f t="shared" si="45"/>
        <v>0.23599999999999977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3.2359652139281456</v>
      </c>
      <c r="C40" s="299" t="str">
        <f>CONCATENATE("(",ROUND((B40/$H42)*100,1),")")</f>
        <v>(41.6)</v>
      </c>
      <c r="D40" s="302">
        <f>'Ind T6'!W9</f>
        <v>1.7321468298528701E-2</v>
      </c>
      <c r="E40" s="299" t="str">
        <f>CONCATENATE("(",ROUND((D40/$H42)*100,1),")")</f>
        <v>(0.2)</v>
      </c>
      <c r="F40" s="302">
        <f>'Ind T6'!X9</f>
        <v>2.6011071559923522</v>
      </c>
      <c r="G40" s="299" t="str">
        <f>CONCATENATE("(",ROUND((F40/$H42)*100,1),")")</f>
        <v>(33.4)</v>
      </c>
      <c r="H40" s="302">
        <f>SUM(B40,D40,F40)</f>
        <v>5.8543938382190266</v>
      </c>
      <c r="I40" s="299" t="str">
        <f>CONCATENATE("(",ROUND((H40/$H42)*100,1),")")</f>
        <v>(75.2)</v>
      </c>
      <c r="K40" s="302">
        <f>B40-B30</f>
        <v>0.51543320743858922</v>
      </c>
      <c r="L40" s="302">
        <f>D40-D30</f>
        <v>1.1727862111216882E-3</v>
      </c>
      <c r="M40" s="302">
        <f>F40-F30</f>
        <v>-0.12828057932160908</v>
      </c>
      <c r="N40" s="302">
        <f>SUM(K40:M40)</f>
        <v>0.38832541432810186</v>
      </c>
    </row>
    <row r="41" spans="1:14" x14ac:dyDescent="0.2">
      <c r="A41" s="282" t="s">
        <v>365</v>
      </c>
      <c r="B41" s="302">
        <f>'Ind T6'!V8</f>
        <v>0.63354582535642634</v>
      </c>
      <c r="C41" s="299" t="str">
        <f>CONCATENATE("(",ROUND((B41/$H42)*100,1),")")</f>
        <v>(8.1)</v>
      </c>
      <c r="D41" s="302">
        <f>'Ind T6'!W8</f>
        <v>0.20024667139334401</v>
      </c>
      <c r="E41" s="299" t="str">
        <f>CONCATENATE("(",ROUND((D41/$H42)*100,1),")")</f>
        <v>(2.6)</v>
      </c>
      <c r="F41" s="302">
        <f>'Ind T6'!X8</f>
        <v>1.0978136650312054</v>
      </c>
      <c r="G41" s="299" t="str">
        <f>CONCATENATE("(",ROUND((F41/$H42)*100,1),")")</f>
        <v>(14.1)</v>
      </c>
      <c r="H41" s="302">
        <f t="shared" ref="H41" si="46">SUM(B41,D41,F41)</f>
        <v>1.9316061617809757</v>
      </c>
      <c r="I41" s="299" t="str">
        <f>CONCATENATE("(",ROUND((H41/$H42)*100,1),")")</f>
        <v>(24.8)</v>
      </c>
      <c r="K41" s="302">
        <f t="shared" ref="K41:K42" si="47">B41-B31</f>
        <v>3.6044588128506749E-2</v>
      </c>
      <c r="L41" s="302">
        <f t="shared" ref="L41:L42" si="48">D41-D31</f>
        <v>-9.165270514724877E-3</v>
      </c>
      <c r="M41" s="302">
        <f t="shared" ref="M41:M42" si="49">F41-F31</f>
        <v>0.10779526805811768</v>
      </c>
      <c r="N41" s="302">
        <f t="shared" ref="N41:N42" si="50">SUM(K41:M41)</f>
        <v>0.13467458567189955</v>
      </c>
    </row>
    <row r="42" spans="1:14" x14ac:dyDescent="0.2">
      <c r="A42" s="282" t="s">
        <v>363</v>
      </c>
      <c r="B42" s="302">
        <f>SUM(B40:B41)</f>
        <v>3.8695110392845722</v>
      </c>
      <c r="C42" s="299" t="str">
        <f>CONCATENATE("(",ROUND((B42/$H42)*100,1),")")</f>
        <v>(49.7)</v>
      </c>
      <c r="D42" s="302">
        <f>SUM(D40:D41)</f>
        <v>0.21756813969187272</v>
      </c>
      <c r="E42" s="299" t="str">
        <f>CONCATENATE("(",ROUND((D42/$H42)*100,1),")")</f>
        <v>(2.8)</v>
      </c>
      <c r="F42" s="302">
        <f>SUM(F40:F41)</f>
        <v>3.6989208210235578</v>
      </c>
      <c r="G42" s="299" t="str">
        <f>CONCATENATE("(",ROUND((F42/$H42)*100,1),")")</f>
        <v>(47.5)</v>
      </c>
      <c r="H42" s="302">
        <f>SUM(H40:H41)</f>
        <v>7.7860000000000023</v>
      </c>
      <c r="I42" s="299" t="str">
        <f>CONCATENATE("(",ROUND((H42/$H42)*100,1),")")</f>
        <v>(100)</v>
      </c>
      <c r="K42" s="302">
        <f t="shared" si="47"/>
        <v>0.55147779556709597</v>
      </c>
      <c r="L42" s="302">
        <f t="shared" si="48"/>
        <v>-7.9924843036031923E-3</v>
      </c>
      <c r="M42" s="302">
        <f t="shared" si="49"/>
        <v>-2.048531126349129E-2</v>
      </c>
      <c r="N42" s="302">
        <f t="shared" si="50"/>
        <v>0.52300000000000146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0.43543789395725752</v>
      </c>
      <c r="C51" s="299" t="str">
        <f>CONCATENATE("(",ROUND((B51/$H53)*100,1),")")</f>
        <v>(81.2)</v>
      </c>
      <c r="D51" s="302">
        <f>'Ind T6'!M18</f>
        <v>6.5583982202417858E-3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0.44199629217749931</v>
      </c>
      <c r="I51" s="299" t="str">
        <f>CONCATENATE("(",ROUND((H51/$H53)*100,1),")")</f>
        <v>(82.5)</v>
      </c>
      <c r="K51" s="302">
        <f>B56-B51</f>
        <v>-8.2850866424924174E-2</v>
      </c>
      <c r="L51" s="302">
        <f>D56-D51</f>
        <v>-1.09036275595761E-3</v>
      </c>
      <c r="M51" s="302">
        <f>F56-F51</f>
        <v>0</v>
      </c>
      <c r="N51" s="302">
        <f>SUM(K51:M51)</f>
        <v>-8.3941229180881788E-2</v>
      </c>
    </row>
    <row r="52" spans="1:14" x14ac:dyDescent="0.2">
      <c r="A52" s="282" t="s">
        <v>365</v>
      </c>
      <c r="B52" s="302">
        <f>'Ind T6'!L17</f>
        <v>7.8700778642104327E-2</v>
      </c>
      <c r="C52" s="299" t="str">
        <f>CONCATENATE("(",ROUND((B52/$H53)*100,1),")")</f>
        <v>(14.7)</v>
      </c>
      <c r="D52" s="302">
        <f>'Ind T6'!M17</f>
        <v>1.5302929180395969E-2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9.4003707822500296E-2</v>
      </c>
      <c r="I52" s="299" t="str">
        <f>CONCATENATE("(",ROUND((H52/$H53)*100,1),")")</f>
        <v>(17.5)</v>
      </c>
      <c r="K52" s="302">
        <f t="shared" ref="K52:K53" si="52">B57-B52</f>
        <v>-1.5312071223134799E-2</v>
      </c>
      <c r="L52" s="302">
        <f t="shared" ref="L52:L53" si="53">D57-D52</f>
        <v>-2.7466995959823017E-3</v>
      </c>
      <c r="M52" s="302">
        <f t="shared" ref="M52:M53" si="54">F57-F52</f>
        <v>0</v>
      </c>
      <c r="N52" s="302">
        <f t="shared" ref="N52:N53" si="55">SUM(K52:M52)</f>
        <v>-1.8058770819117102E-2</v>
      </c>
    </row>
    <row r="53" spans="1:14" x14ac:dyDescent="0.2">
      <c r="A53" s="282" t="s">
        <v>363</v>
      </c>
      <c r="B53" s="302">
        <f>SUM(B51:B52)</f>
        <v>0.51413867259936186</v>
      </c>
      <c r="C53" s="299" t="str">
        <f>CONCATENATE("(",ROUND((B53/$H53)*100,1),")")</f>
        <v>(95.9)</v>
      </c>
      <c r="D53" s="302">
        <f>SUM(D51:D52)</f>
        <v>2.1861327400637755E-2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0.53599999999999959</v>
      </c>
      <c r="I53" s="299" t="str">
        <f>CONCATENATE("(",ROUND((H53/$H53)*100,1),")")</f>
        <v>(100)</v>
      </c>
      <c r="K53" s="302">
        <f t="shared" si="52"/>
        <v>-9.8162937648059001E-2</v>
      </c>
      <c r="L53" s="302">
        <f t="shared" si="53"/>
        <v>-3.8370623519399134E-3</v>
      </c>
      <c r="M53" s="302">
        <f t="shared" si="54"/>
        <v>0</v>
      </c>
      <c r="N53" s="302">
        <f t="shared" si="55"/>
        <v>-0.10199999999999891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0.35258702753233334</v>
      </c>
      <c r="C56" s="299" t="str">
        <f>CONCATENATE("(",ROUND((B56/$H58)*100,1),")")</f>
        <v>(81.2)</v>
      </c>
      <c r="D56" s="302">
        <f>'Ind T6'!R18</f>
        <v>5.4680354642841758E-3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0.35805506299661749</v>
      </c>
      <c r="I56" s="299" t="str">
        <f>CONCATENATE("(",ROUND((H56/$H58)*100,1),")")</f>
        <v>(82.5)</v>
      </c>
      <c r="K56" s="302">
        <f>B61-B56</f>
        <v>-9.3437676883381449E-2</v>
      </c>
      <c r="L56" s="302">
        <f>D61-D56</f>
        <v>-1.1316718279314542E-3</v>
      </c>
      <c r="M56" s="302">
        <f>F61-F56</f>
        <v>0</v>
      </c>
      <c r="N56" s="302">
        <f>SUM(K56:M56)</f>
        <v>-9.4569348711312909E-2</v>
      </c>
    </row>
    <row r="57" spans="1:14" x14ac:dyDescent="0.2">
      <c r="A57" s="282" t="s">
        <v>365</v>
      </c>
      <c r="B57" s="302">
        <f>'Ind T6'!Q17</f>
        <v>6.3388707418969528E-2</v>
      </c>
      <c r="C57" s="299" t="str">
        <f>CONCATENATE("(",ROUND((B57/$H58)*100,1),")")</f>
        <v>(14.6)</v>
      </c>
      <c r="D57" s="302">
        <f>'Ind T6'!R17</f>
        <v>1.2556229584413667E-2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7.5944937003383201E-2</v>
      </c>
      <c r="I57" s="299" t="str">
        <f>CONCATENATE("(",ROUND((H57/$H58)*100,1),")")</f>
        <v>(17.5)</v>
      </c>
      <c r="K57" s="302">
        <f t="shared" ref="K57:K58" si="57">B62-B57</f>
        <v>-1.83731230028518E-2</v>
      </c>
      <c r="L57" s="302">
        <f t="shared" ref="L57:L58" si="58">D62-D57</f>
        <v>-3.0575282858352881E-3</v>
      </c>
      <c r="M57" s="302">
        <f t="shared" ref="M57:M58" si="59">F62-F57</f>
        <v>0</v>
      </c>
      <c r="N57" s="302">
        <f t="shared" ref="N57:N58" si="60">SUM(K57:M57)</f>
        <v>-2.143065128868709E-2</v>
      </c>
    </row>
    <row r="58" spans="1:14" x14ac:dyDescent="0.2">
      <c r="A58" s="282" t="s">
        <v>363</v>
      </c>
      <c r="B58" s="302">
        <f>SUM(B56:B57)</f>
        <v>0.41597573495130286</v>
      </c>
      <c r="C58" s="299" t="str">
        <f>CONCATENATE("(",ROUND((B58/$H58)*100,1),")")</f>
        <v>(95.8)</v>
      </c>
      <c r="D58" s="302">
        <f>SUM(D56:D57)</f>
        <v>1.8024265048697842E-2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0.43400000000000072</v>
      </c>
      <c r="I58" s="299" t="str">
        <f>CONCATENATE("(",ROUND((H58/$H58)*100,1),")")</f>
        <v>(100)</v>
      </c>
      <c r="K58" s="302">
        <f t="shared" si="57"/>
        <v>-0.11181079988623321</v>
      </c>
      <c r="L58" s="302">
        <f t="shared" si="58"/>
        <v>-4.1892001137667414E-3</v>
      </c>
      <c r="M58" s="302">
        <f t="shared" si="59"/>
        <v>0</v>
      </c>
      <c r="N58" s="302">
        <f t="shared" si="60"/>
        <v>-0.11599999999999995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0.25914935064895189</v>
      </c>
      <c r="C61" s="299" t="str">
        <f>CONCATENATE("(",ROUND((B61/$H63)*100,1),")")</f>
        <v>(81.5)</v>
      </c>
      <c r="D61" s="302">
        <f>'Ind T6'!W18</f>
        <v>4.3363636363527216E-3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0.2634857142853046</v>
      </c>
      <c r="I61" s="299" t="str">
        <f>CONCATENATE("(",ROUND((H61/$H63)*100,1),")")</f>
        <v>(82.9)</v>
      </c>
      <c r="K61" s="302">
        <f>B61-B51</f>
        <v>-0.17628854330830562</v>
      </c>
      <c r="L61" s="302">
        <f>D61-D51</f>
        <v>-2.2220345838890642E-3</v>
      </c>
      <c r="M61" s="302">
        <f>F61-F51</f>
        <v>0</v>
      </c>
      <c r="N61" s="302">
        <f>SUM(K61:M61)</f>
        <v>-0.17851057789219468</v>
      </c>
    </row>
    <row r="62" spans="1:14" x14ac:dyDescent="0.2">
      <c r="A62" s="282" t="s">
        <v>365</v>
      </c>
      <c r="B62" s="302">
        <f>'Ind T6'!V17</f>
        <v>4.5015584416117728E-2</v>
      </c>
      <c r="C62" s="299" t="str">
        <f>CONCATENATE("(",ROUND((B62/$H63)*100,1),")")</f>
        <v>(14.2)</v>
      </c>
      <c r="D62" s="302">
        <f>'Ind T6'!W17</f>
        <v>9.4987012985783791E-3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5.4514285714696104E-2</v>
      </c>
      <c r="I62" s="299" t="str">
        <f>CONCATENATE("(",ROUND((H62/$H63)*100,1),")")</f>
        <v>(17.1)</v>
      </c>
      <c r="K62" s="302">
        <f t="shared" ref="K62:K63" si="62">B62-B52</f>
        <v>-3.3685194225986599E-2</v>
      </c>
      <c r="L62" s="302">
        <f t="shared" ref="L62:L63" si="63">D62-D52</f>
        <v>-5.8042278818175898E-3</v>
      </c>
      <c r="M62" s="302">
        <f t="shared" ref="M62:M63" si="64">F62-F52</f>
        <v>0</v>
      </c>
      <c r="N62" s="302">
        <f t="shared" ref="N62:N63" si="65">SUM(K62:M62)</f>
        <v>-3.9489422107804192E-2</v>
      </c>
    </row>
    <row r="63" spans="1:14" x14ac:dyDescent="0.2">
      <c r="A63" s="282" t="s">
        <v>363</v>
      </c>
      <c r="B63" s="302">
        <f>SUM(B61:B62)</f>
        <v>0.30416493506506964</v>
      </c>
      <c r="C63" s="299" t="str">
        <f>CONCATENATE("(",ROUND((B63/$H63)*100,1),")")</f>
        <v>(95.6)</v>
      </c>
      <c r="D63" s="302">
        <f>SUM(D61:D62)</f>
        <v>1.3835064934931101E-2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0.31800000000000073</v>
      </c>
      <c r="I63" s="299" t="str">
        <f>CONCATENATE("(",ROUND((H63/$H63)*100,1),")")</f>
        <v>(100)</v>
      </c>
      <c r="K63" s="302">
        <f t="shared" si="62"/>
        <v>-0.20997373753429222</v>
      </c>
      <c r="L63" s="302">
        <f t="shared" si="63"/>
        <v>-8.0262624657066548E-3</v>
      </c>
      <c r="M63" s="302">
        <f t="shared" si="64"/>
        <v>0</v>
      </c>
      <c r="N63" s="302">
        <f t="shared" si="65"/>
        <v>-0.21799999999999886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12.121501052965538</v>
      </c>
      <c r="C72" s="299" t="str">
        <f>CONCATENATE("(",ROUND((B72/$H74)*100,1),")")</f>
        <v>(57.7)</v>
      </c>
      <c r="D72" s="302">
        <f>'Ind T6'!M27</f>
        <v>0.82700373972612418</v>
      </c>
      <c r="E72" s="299" t="str">
        <f>CONCATENATE("(",ROUND((D72/$H74)*100,1),")")</f>
        <v>(3.9)</v>
      </c>
      <c r="F72" s="302">
        <f>'Ind T6'!N27</f>
        <v>8.1669958608066612E-2</v>
      </c>
      <c r="G72" s="299" t="str">
        <f>CONCATENATE("(",ROUND((F72/$H74)*100,1),")")</f>
        <v>(0.4)</v>
      </c>
      <c r="H72" s="302">
        <f>SUM(B72,D72,F72)</f>
        <v>13.030174751299729</v>
      </c>
      <c r="I72" s="299" t="str">
        <f>CONCATENATE("(",ROUND((H72/$H74)*100,1),")")</f>
        <v>(62)</v>
      </c>
      <c r="K72" s="302">
        <f>B77-B72</f>
        <v>-0.37034047346958943</v>
      </c>
      <c r="L72" s="302">
        <f>D77-D72</f>
        <v>-1.6526141045854925E-2</v>
      </c>
      <c r="M72" s="302">
        <f>F77-F72</f>
        <v>-6.2219873866463382E-4</v>
      </c>
      <c r="N72" s="302">
        <f>SUM(K72:M72)</f>
        <v>-0.387488813254109</v>
      </c>
    </row>
    <row r="73" spans="1:14" x14ac:dyDescent="0.2">
      <c r="A73" s="282" t="s">
        <v>365</v>
      </c>
      <c r="B73" s="302">
        <f>'Ind T6'!L26</f>
        <v>5.6440047563320954</v>
      </c>
      <c r="C73" s="299" t="str">
        <f>CONCATENATE("(",ROUND((B73/$H74)*100,1),")")</f>
        <v>(26.8)</v>
      </c>
      <c r="D73" s="302">
        <f>'Ind T6'!M26</f>
        <v>2.1241821944995016</v>
      </c>
      <c r="E73" s="299" t="str">
        <f>CONCATENATE("(",ROUND((D73/$H74)*100,1),")")</f>
        <v>(10.1)</v>
      </c>
      <c r="F73" s="302">
        <f>'Ind T6'!N26</f>
        <v>0.22363829786863076</v>
      </c>
      <c r="G73" s="299" t="str">
        <f>CONCATENATE("(",ROUND((F73/$H74)*100,1),")")</f>
        <v>(1.1)</v>
      </c>
      <c r="H73" s="302">
        <f t="shared" ref="H73" si="66">SUM(B73,D73,F73)</f>
        <v>7.991825248700227</v>
      </c>
      <c r="I73" s="299" t="str">
        <f>CONCATENATE("(",ROUND((H73/$H74)*100,1),")")</f>
        <v>(38)</v>
      </c>
      <c r="K73" s="302">
        <f t="shared" ref="K73:K74" si="67">B78-B73</f>
        <v>9.4329562872450978E-2</v>
      </c>
      <c r="L73" s="302">
        <f t="shared" ref="L73:L74" si="68">D78-D73</f>
        <v>-4.6377595913912995E-2</v>
      </c>
      <c r="M73" s="302">
        <f t="shared" ref="M73:M74" si="69">F78-F73</f>
        <v>1.5368462956195927E-3</v>
      </c>
      <c r="N73" s="302">
        <f t="shared" ref="N73:N74" si="70">SUM(K73:M73)</f>
        <v>4.9488813254157576E-2</v>
      </c>
    </row>
    <row r="74" spans="1:14" x14ac:dyDescent="0.2">
      <c r="A74" s="282" t="s">
        <v>363</v>
      </c>
      <c r="B74" s="302">
        <f>SUM(B72:B73)</f>
        <v>17.765505809297633</v>
      </c>
      <c r="C74" s="299" t="str">
        <f>CONCATENATE("(",ROUND((B74/$H74)*100,1),")")</f>
        <v>(84.5)</v>
      </c>
      <c r="D74" s="302">
        <f>SUM(D72:D73)</f>
        <v>2.9511859342256259</v>
      </c>
      <c r="E74" s="299" t="str">
        <f>CONCATENATE("(",ROUND((D74/$H74)*100,1),")")</f>
        <v>(14)</v>
      </c>
      <c r="F74" s="302">
        <f>SUM(F72:F73)</f>
        <v>0.30530825647669735</v>
      </c>
      <c r="G74" s="299" t="str">
        <f>CONCATENATE("(",ROUND((F74/$H74)*100,1),")")</f>
        <v>(1.5)</v>
      </c>
      <c r="H74" s="302">
        <f>SUM(H72:H73)</f>
        <v>21.021999999999956</v>
      </c>
      <c r="I74" s="299" t="str">
        <f>CONCATENATE("(",ROUND((H74/$H74)*100,1),")")</f>
        <v>(100)</v>
      </c>
      <c r="K74" s="302">
        <f t="shared" si="67"/>
        <v>-0.27601091059713667</v>
      </c>
      <c r="L74" s="302">
        <f t="shared" si="68"/>
        <v>-6.2903736959767809E-2</v>
      </c>
      <c r="M74" s="302">
        <f t="shared" si="69"/>
        <v>9.146475569549728E-4</v>
      </c>
      <c r="N74" s="302">
        <f t="shared" si="70"/>
        <v>-0.33799999999994951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11.751160579495949</v>
      </c>
      <c r="C77" s="299" t="str">
        <f>CONCATENATE("(",ROUND((B77/$H79)*100,1),")")</f>
        <v>(56.8)</v>
      </c>
      <c r="D77" s="302">
        <f>'Ind T6'!R27</f>
        <v>0.81047759868026925</v>
      </c>
      <c r="E77" s="299" t="str">
        <f>CONCATENATE("(",ROUND((D77/$H79)*100,1),")")</f>
        <v>(3.9)</v>
      </c>
      <c r="F77" s="302">
        <f>'Ind T6'!S27</f>
        <v>8.1047759869401978E-2</v>
      </c>
      <c r="G77" s="299" t="str">
        <f>CONCATENATE("(",ROUND((F77/$H79)*100,1),")")</f>
        <v>(0.4)</v>
      </c>
      <c r="H77" s="302">
        <f>SUM(B77,D77,F77)</f>
        <v>12.64268593804562</v>
      </c>
      <c r="I77" s="299" t="str">
        <f>CONCATENATE("(",ROUND((H77/$H79)*100,1),")")</f>
        <v>(61.1)</v>
      </c>
      <c r="K77" s="302">
        <f>B82-B77</f>
        <v>-1.177696735808528</v>
      </c>
      <c r="L77" s="302">
        <f>D82-D77</f>
        <v>-6.5119933581119338E-2</v>
      </c>
      <c r="M77" s="302">
        <f>F82-F77</f>
        <v>-3.7428627135874387E-3</v>
      </c>
      <c r="N77" s="302">
        <f>SUM(K77:M77)</f>
        <v>-1.2465595321032346</v>
      </c>
    </row>
    <row r="78" spans="1:14" x14ac:dyDescent="0.2">
      <c r="A78" s="282" t="s">
        <v>365</v>
      </c>
      <c r="B78" s="302">
        <f>'Ind T6'!Q26</f>
        <v>5.7383343192045464</v>
      </c>
      <c r="C78" s="299" t="str">
        <f>CONCATENATE("(",ROUND((B78/$H79)*100,1),")")</f>
        <v>(27.7)</v>
      </c>
      <c r="D78" s="302">
        <f>'Ind T6'!R26</f>
        <v>2.0778045985855886</v>
      </c>
      <c r="E78" s="299" t="str">
        <f>CONCATENATE("(",ROUND((D78/$H79)*100,1),")")</f>
        <v>(10)</v>
      </c>
      <c r="F78" s="302">
        <f>'Ind T6'!S26</f>
        <v>0.22517514416425036</v>
      </c>
      <c r="G78" s="299" t="str">
        <f>CONCATENATE("(",ROUND((F78/$H79)*100,1),")")</f>
        <v>(1.1)</v>
      </c>
      <c r="H78" s="302">
        <f t="shared" ref="H78" si="71">SUM(B78,D78,F78)</f>
        <v>8.0413140619543846</v>
      </c>
      <c r="I78" s="299" t="str">
        <f>CONCATENATE("(",ROUND((H78/$H79)*100,1),")")</f>
        <v>(38.9)</v>
      </c>
      <c r="K78" s="302">
        <f t="shared" ref="K78:K79" si="72">B83-B78</f>
        <v>-0.10046124742124629</v>
      </c>
      <c r="L78" s="302">
        <f t="shared" ref="L78:L79" si="73">D83-D78</f>
        <v>-0.1805655056831772</v>
      </c>
      <c r="M78" s="302">
        <f t="shared" ref="M78:M79" si="74">F83-F78</f>
        <v>-9.4137147923557263E-3</v>
      </c>
      <c r="N78" s="302">
        <f t="shared" ref="N78:N79" si="75">SUM(K78:M78)</f>
        <v>-0.29044046789677924</v>
      </c>
    </row>
    <row r="79" spans="1:14" x14ac:dyDescent="0.2">
      <c r="A79" s="282" t="s">
        <v>363</v>
      </c>
      <c r="B79" s="302">
        <f>SUM(B77:B78)</f>
        <v>17.489494898700496</v>
      </c>
      <c r="C79" s="299" t="str">
        <f>CONCATENATE("(",ROUND((B79/$H79)*100,1),")")</f>
        <v>(84.6)</v>
      </c>
      <c r="D79" s="302">
        <f>SUM(D77:D78)</f>
        <v>2.8882821972658581</v>
      </c>
      <c r="E79" s="299" t="str">
        <f>CONCATENATE("(",ROUND((D79/$H79)*100,1),")")</f>
        <v>(14)</v>
      </c>
      <c r="F79" s="302">
        <f>SUM(F77:F78)</f>
        <v>0.30622290403365232</v>
      </c>
      <c r="G79" s="299" t="str">
        <f>CONCATENATE("(",ROUND((F79/$H79)*100,1),")")</f>
        <v>(1.5)</v>
      </c>
      <c r="H79" s="302">
        <f>SUM(H77:H78)</f>
        <v>20.684000000000005</v>
      </c>
      <c r="I79" s="299" t="str">
        <f>CONCATENATE("(",ROUND((H79/$H79)*100,1),")")</f>
        <v>(100)</v>
      </c>
      <c r="K79" s="302">
        <f t="shared" si="72"/>
        <v>-1.2781579832297751</v>
      </c>
      <c r="L79" s="302">
        <f t="shared" si="73"/>
        <v>-0.24568543926429687</v>
      </c>
      <c r="M79" s="302">
        <f t="shared" si="74"/>
        <v>-1.3156577505943179E-2</v>
      </c>
      <c r="N79" s="302">
        <f t="shared" si="75"/>
        <v>-1.5370000000000152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10.573463843687421</v>
      </c>
      <c r="C82" s="299" t="str">
        <f>CONCATENATE("(",ROUND((B82/$H84)*100,1),")")</f>
        <v>(55.2)</v>
      </c>
      <c r="D82" s="302">
        <f>'Ind T6'!W27</f>
        <v>0.74535766509914991</v>
      </c>
      <c r="E82" s="299" t="str">
        <f>CONCATENATE("(",ROUND((D82/$H84)*100,1),")")</f>
        <v>(3.9)</v>
      </c>
      <c r="F82" s="302">
        <f>'Ind T6'!X27</f>
        <v>7.7304897155814539E-2</v>
      </c>
      <c r="G82" s="299" t="str">
        <f>CONCATENATE("(",ROUND((F82/$H84)*100,1),")")</f>
        <v>(0.4)</v>
      </c>
      <c r="H82" s="302">
        <f>SUM(B82,D82,F82)</f>
        <v>11.396126405942384</v>
      </c>
      <c r="I82" s="299" t="str">
        <f>CONCATENATE("(",ROUND((H82/$H84)*100,1),")")</f>
        <v>(59.5)</v>
      </c>
      <c r="K82" s="302">
        <f>B82-B72</f>
        <v>-1.5480372092781174</v>
      </c>
      <c r="L82" s="302">
        <f>D82-D72</f>
        <v>-8.1646074626974263E-2</v>
      </c>
      <c r="M82" s="302">
        <f>F82-F72</f>
        <v>-4.3650614522520725E-3</v>
      </c>
      <c r="N82" s="302">
        <f>SUM(K82:M82)</f>
        <v>-1.6340483453573438</v>
      </c>
    </row>
    <row r="83" spans="1:14" x14ac:dyDescent="0.2">
      <c r="A83" s="282" t="s">
        <v>365</v>
      </c>
      <c r="B83" s="302">
        <f>'Ind T6'!V26</f>
        <v>5.6378730717833001</v>
      </c>
      <c r="C83" s="299" t="str">
        <f>CONCATENATE("(",ROUND((B83/$H84)*100,1),")")</f>
        <v>(29.4)</v>
      </c>
      <c r="D83" s="302">
        <f>'Ind T6'!W26</f>
        <v>1.8972390929024114</v>
      </c>
      <c r="E83" s="299" t="str">
        <f>CONCATENATE("(",ROUND((D83/$H84)*100,1),")")</f>
        <v>(9.9)</v>
      </c>
      <c r="F83" s="302">
        <f>'Ind T6'!X26</f>
        <v>0.21576142937189463</v>
      </c>
      <c r="G83" s="299" t="str">
        <f>CONCATENATE("(",ROUND((F83/$H84)*100,1),")")</f>
        <v>(1.1)</v>
      </c>
      <c r="H83" s="302">
        <f t="shared" ref="H83" si="76">SUM(B83,D83,F83)</f>
        <v>7.750873594057607</v>
      </c>
      <c r="I83" s="299" t="str">
        <f>CONCATENATE("(",ROUND((H83/$H84)*100,1),")")</f>
        <v>(40.5)</v>
      </c>
      <c r="K83" s="302">
        <f t="shared" ref="K83:K84" si="77">B83-B73</f>
        <v>-6.1316845487953131E-3</v>
      </c>
      <c r="L83" s="302">
        <f t="shared" ref="L83:L84" si="78">D83-D73</f>
        <v>-0.22694310159709019</v>
      </c>
      <c r="M83" s="302">
        <f t="shared" ref="M83:M84" si="79">F83-F73</f>
        <v>-7.8768684967361335E-3</v>
      </c>
      <c r="N83" s="302">
        <f t="shared" ref="N83:N84" si="80">SUM(K83:M83)</f>
        <v>-0.24095165464262164</v>
      </c>
    </row>
    <row r="84" spans="1:14" x14ac:dyDescent="0.2">
      <c r="A84" s="282" t="s">
        <v>363</v>
      </c>
      <c r="B84" s="302">
        <f>SUM(B82:B83)</f>
        <v>16.211336915470721</v>
      </c>
      <c r="C84" s="299" t="str">
        <f>CONCATENATE("(",ROUND((B84/$H84)*100,1),")")</f>
        <v>(84.7)</v>
      </c>
      <c r="D84" s="302">
        <f>SUM(D82:D83)</f>
        <v>2.6425967580015612</v>
      </c>
      <c r="E84" s="299" t="str">
        <f>CONCATENATE("(",ROUND((D84/$H84)*100,1),")")</f>
        <v>(13.8)</v>
      </c>
      <c r="F84" s="302">
        <f>SUM(F82:F83)</f>
        <v>0.29306632652770914</v>
      </c>
      <c r="G84" s="299" t="str">
        <f>CONCATENATE("(",ROUND((F84/$H84)*100,1),")")</f>
        <v>(1.5)</v>
      </c>
      <c r="H84" s="302">
        <f>SUM(H82:H83)</f>
        <v>19.146999999999991</v>
      </c>
      <c r="I84" s="299" t="str">
        <f>CONCATENATE("(",ROUND((H84/$H84)*100,1),")")</f>
        <v>(100)</v>
      </c>
      <c r="K84" s="302">
        <f t="shared" si="77"/>
        <v>-1.5541688938269118</v>
      </c>
      <c r="L84" s="302">
        <f t="shared" si="78"/>
        <v>-0.30858917622406468</v>
      </c>
      <c r="M84" s="302">
        <f t="shared" si="79"/>
        <v>-1.2241929948988206E-2</v>
      </c>
      <c r="N84" s="302">
        <f t="shared" si="80"/>
        <v>-1.8749999999999647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9.8626769063804396</v>
      </c>
      <c r="C93" s="299" t="str">
        <f>CONCATENATE("(",ROUND((B93/$H95)*100,1),")")</f>
        <v>(72)</v>
      </c>
      <c r="D93" s="302">
        <f>'Ind T6'!M36</f>
        <v>0.37506971481991497</v>
      </c>
      <c r="E93" s="299" t="str">
        <f>CONCATENATE("(",ROUND((D93/$H95)*100,1),")")</f>
        <v>(2.7)</v>
      </c>
      <c r="F93" s="302">
        <f>'Ind T6'!N36</f>
        <v>0.21323329200357785</v>
      </c>
      <c r="G93" s="299" t="str">
        <f>CONCATENATE("(",ROUND((F93/$H95)*100,1),")")</f>
        <v>(1.6)</v>
      </c>
      <c r="H93" s="302">
        <f>SUM(B93,D93,F93)</f>
        <v>10.450979913203932</v>
      </c>
      <c r="I93" s="299" t="str">
        <f>CONCATENATE("(",ROUND((H93/$H95)*100,1),")")</f>
        <v>(76.3)</v>
      </c>
      <c r="K93" s="302">
        <f>B98-B93</f>
        <v>0.85976949505858791</v>
      </c>
      <c r="L93" s="302">
        <f>D98-D93</f>
        <v>4.3473143958438709E-2</v>
      </c>
      <c r="M93" s="302">
        <f>F98-F93</f>
        <v>2.0946333966113867E-2</v>
      </c>
      <c r="N93" s="302">
        <f>SUM(K93:M93)</f>
        <v>0.92418897298314051</v>
      </c>
    </row>
    <row r="94" spans="1:14" x14ac:dyDescent="0.2">
      <c r="A94" s="282" t="s">
        <v>365</v>
      </c>
      <c r="B94" s="302">
        <f>'Ind T6'!L35</f>
        <v>2.5566756664529025</v>
      </c>
      <c r="C94" s="299" t="str">
        <f>CONCATENATE("(",ROUND((B94/$H95)*100,1),")")</f>
        <v>(18.7)</v>
      </c>
      <c r="D94" s="302">
        <f>'Ind T6'!M35</f>
        <v>0.51651729697128301</v>
      </c>
      <c r="E94" s="299" t="str">
        <f>CONCATENATE("(",ROUND((D94/$H95)*100,1),")")</f>
        <v>(3.8)</v>
      </c>
      <c r="F94" s="302">
        <f>'Ind T6'!N35</f>
        <v>0.17882712337189349</v>
      </c>
      <c r="G94" s="299" t="str">
        <f>CONCATENATE("(",ROUND((F94/$H95)*100,1),")")</f>
        <v>(1.3)</v>
      </c>
      <c r="H94" s="302">
        <f t="shared" ref="H94" si="81">SUM(B94,D94,F94)</f>
        <v>3.2520200867960791</v>
      </c>
      <c r="I94" s="299" t="str">
        <f>CONCATENATE("(",ROUND((H94/$H95)*100,1),")")</f>
        <v>(23.7)</v>
      </c>
      <c r="K94" s="302">
        <f t="shared" ref="K94:K95" si="82">B99-B94</f>
        <v>0.17854236489290498</v>
      </c>
      <c r="L94" s="302">
        <f t="shared" ref="L94:L95" si="83">D99-D94</f>
        <v>3.9978650575428376E-2</v>
      </c>
      <c r="M94" s="302">
        <f t="shared" ref="M94:M95" si="84">F99-F94</f>
        <v>2.1290011548509458E-2</v>
      </c>
      <c r="N94" s="302">
        <f t="shared" ref="N94:N95" si="85">SUM(K94:M94)</f>
        <v>0.23981102701684281</v>
      </c>
    </row>
    <row r="95" spans="1:14" x14ac:dyDescent="0.2">
      <c r="A95" s="282" t="s">
        <v>363</v>
      </c>
      <c r="B95" s="302">
        <f>SUM(B93:B94)</f>
        <v>12.419352572833342</v>
      </c>
      <c r="C95" s="299" t="str">
        <f>CONCATENATE("(",ROUND((B95/$H95)*100,1),")")</f>
        <v>(90.6)</v>
      </c>
      <c r="D95" s="302">
        <f>SUM(D93:D94)</f>
        <v>0.89158701179119793</v>
      </c>
      <c r="E95" s="299" t="str">
        <f>CONCATENATE("(",ROUND((D95/$H95)*100,1),")")</f>
        <v>(6.5)</v>
      </c>
      <c r="F95" s="302">
        <f>SUM(F93:F94)</f>
        <v>0.39206041537547132</v>
      </c>
      <c r="G95" s="299" t="str">
        <f>CONCATENATE("(",ROUND((F95/$H95)*100,1),")")</f>
        <v>(2.9)</v>
      </c>
      <c r="H95" s="302">
        <f>SUM(H93:H94)</f>
        <v>13.703000000000012</v>
      </c>
      <c r="I95" s="299" t="str">
        <f>CONCATENATE("(",ROUND((H95/$H95)*100,1),")")</f>
        <v>(100)</v>
      </c>
      <c r="K95" s="302">
        <f t="shared" si="82"/>
        <v>1.0383118599514933</v>
      </c>
      <c r="L95" s="302">
        <f t="shared" si="83"/>
        <v>8.3451794533867085E-2</v>
      </c>
      <c r="M95" s="302">
        <f t="shared" si="84"/>
        <v>4.2236345514623352E-2</v>
      </c>
      <c r="N95" s="302">
        <f t="shared" si="85"/>
        <v>1.1639999999999837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10.722446401439027</v>
      </c>
      <c r="C98" s="299" t="str">
        <f>CONCATENATE("(",ROUND((B98/$H100)*100,1),")")</f>
        <v>(72.1)</v>
      </c>
      <c r="D98" s="302">
        <f>'Ind T6'!R36</f>
        <v>0.41854285877835368</v>
      </c>
      <c r="E98" s="299" t="str">
        <f>CONCATENATE("(",ROUND((D98/$H100)*100,1),")")</f>
        <v>(2.8)</v>
      </c>
      <c r="F98" s="302">
        <f>'Ind T6'!S36</f>
        <v>0.23417962596969172</v>
      </c>
      <c r="G98" s="299" t="str">
        <f>CONCATENATE("(",ROUND((F98/$H100)*100,1),")")</f>
        <v>(1.6)</v>
      </c>
      <c r="H98" s="302">
        <f>SUM(B98,D98,F98)</f>
        <v>11.375168886187073</v>
      </c>
      <c r="I98" s="299" t="str">
        <f>CONCATENATE("(",ROUND((H98/$H100)*100,1),")")</f>
        <v>(76.5)</v>
      </c>
      <c r="K98" s="302">
        <f>B103-B98</f>
        <v>-0.23833697907384455</v>
      </c>
      <c r="L98" s="302">
        <f>D103-D98</f>
        <v>1.1703466805955132E-2</v>
      </c>
      <c r="M98" s="302">
        <f>F103-F98</f>
        <v>3.3299908296823832E-3</v>
      </c>
      <c r="N98" s="302">
        <f>SUM(K98:M98)</f>
        <v>-0.22330352143820703</v>
      </c>
    </row>
    <row r="99" spans="1:14" x14ac:dyDescent="0.2">
      <c r="A99" s="282" t="s">
        <v>365</v>
      </c>
      <c r="B99" s="302">
        <f>'Ind T6'!Q35</f>
        <v>2.7352180313458074</v>
      </c>
      <c r="C99" s="299" t="str">
        <f>CONCATENATE("(",ROUND((B99/$H100)*100,1),")")</f>
        <v>(18.4)</v>
      </c>
      <c r="D99" s="302">
        <f>'Ind T6'!R35</f>
        <v>0.55649594754671139</v>
      </c>
      <c r="E99" s="299" t="str">
        <f>CONCATENATE("(",ROUND((D99/$H100)*100,1),")")</f>
        <v>(3.7)</v>
      </c>
      <c r="F99" s="302">
        <f>'Ind T6'!S35</f>
        <v>0.20011713492040295</v>
      </c>
      <c r="G99" s="299" t="str">
        <f>CONCATENATE("(",ROUND((F99/$H100)*100,1),")")</f>
        <v>(1.3)</v>
      </c>
      <c r="H99" s="302">
        <f t="shared" ref="H99" si="86">SUM(B99,D99,F99)</f>
        <v>3.4918311138129217</v>
      </c>
      <c r="I99" s="299" t="str">
        <f>CONCATENATE("(",ROUND((H99/$H100)*100,1),")")</f>
        <v>(23.5)</v>
      </c>
      <c r="K99" s="302">
        <f t="shared" ref="K99:K100" si="87">B104-B99</f>
        <v>-0.158856981565346</v>
      </c>
      <c r="L99" s="302">
        <f t="shared" ref="L99:L100" si="88">D104-D99</f>
        <v>-1.6662599475587236E-2</v>
      </c>
      <c r="M99" s="302">
        <f t="shared" ref="M99:M100" si="89">F104-F99</f>
        <v>8.8231024791422252E-3</v>
      </c>
      <c r="N99" s="302">
        <f t="shared" ref="N99:N100" si="90">SUM(K99:M99)</f>
        <v>-0.16669647856179101</v>
      </c>
    </row>
    <row r="100" spans="1:14" x14ac:dyDescent="0.2">
      <c r="A100" s="282" t="s">
        <v>363</v>
      </c>
      <c r="B100" s="302">
        <f>SUM(B98:B99)</f>
        <v>13.457664432784835</v>
      </c>
      <c r="C100" s="299" t="str">
        <f>CONCATENATE("(",ROUND((B100/$H100)*100,1),")")</f>
        <v>(90.5)</v>
      </c>
      <c r="D100" s="302">
        <f>SUM(D98:D99)</f>
        <v>0.97503880632506501</v>
      </c>
      <c r="E100" s="299" t="str">
        <f>CONCATENATE("(",ROUND((D100/$H100)*100,1),")")</f>
        <v>(6.6)</v>
      </c>
      <c r="F100" s="302">
        <f>SUM(F98:F99)</f>
        <v>0.43429676089009467</v>
      </c>
      <c r="G100" s="299" t="str">
        <f>CONCATENATE("(",ROUND((F100/$H100)*100,1),")")</f>
        <v>(2.9)</v>
      </c>
      <c r="H100" s="302">
        <f>SUM(H98:H99)</f>
        <v>14.866999999999994</v>
      </c>
      <c r="I100" s="299" t="str">
        <f>CONCATENATE("(",ROUND((H100/$H100)*100,1),")")</f>
        <v>(100)</v>
      </c>
      <c r="K100" s="302">
        <f t="shared" si="87"/>
        <v>-0.39719396063919099</v>
      </c>
      <c r="L100" s="302">
        <f t="shared" si="88"/>
        <v>-4.9591326696321048E-3</v>
      </c>
      <c r="M100" s="302">
        <f t="shared" si="89"/>
        <v>1.2153093308824581E-2</v>
      </c>
      <c r="N100" s="302">
        <f t="shared" si="90"/>
        <v>-0.38999999999999851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10.484109422365183</v>
      </c>
      <c r="C103" s="299" t="str">
        <f>CONCATENATE("(",ROUND((B103/$H105)*100,1),")")</f>
        <v>(72.4)</v>
      </c>
      <c r="D103" s="302">
        <f>'Ind T6'!W36</f>
        <v>0.43024632558430881</v>
      </c>
      <c r="E103" s="299" t="str">
        <f>CONCATENATE("(",ROUND((D103/$H105)*100,1),")")</f>
        <v>(3)</v>
      </c>
      <c r="F103" s="302">
        <f>'Ind T6'!X36</f>
        <v>0.2375096167993741</v>
      </c>
      <c r="G103" s="299" t="str">
        <f>CONCATENATE("(",ROUND((F103/$H105)*100,1),")")</f>
        <v>(1.6)</v>
      </c>
      <c r="H103" s="302">
        <f>SUM(B103,D103,F103)</f>
        <v>11.151865364748865</v>
      </c>
      <c r="I103" s="299" t="str">
        <f>CONCATENATE("(",ROUND((H103/$H105)*100,1),")")</f>
        <v>(77)</v>
      </c>
      <c r="K103" s="302">
        <f>B103-B93</f>
        <v>0.62143251598474336</v>
      </c>
      <c r="L103" s="302">
        <f>D103-D93</f>
        <v>5.5176610764393841E-2</v>
      </c>
      <c r="M103" s="302">
        <f>F103-F93</f>
        <v>2.427632479579625E-2</v>
      </c>
      <c r="N103" s="302">
        <f>SUM(K103:M103)</f>
        <v>0.70088545154493342</v>
      </c>
    </row>
    <row r="104" spans="1:14" x14ac:dyDescent="0.2">
      <c r="A104" s="282" t="s">
        <v>365</v>
      </c>
      <c r="B104" s="302">
        <f>'Ind T6'!V35</f>
        <v>2.5763610497804614</v>
      </c>
      <c r="C104" s="299" t="str">
        <f>CONCATENATE("(",ROUND((B104/$H105)*100,1),")")</f>
        <v>(17.8)</v>
      </c>
      <c r="D104" s="302">
        <f>'Ind T6'!W35</f>
        <v>0.53983334807112415</v>
      </c>
      <c r="E104" s="299" t="str">
        <f>CONCATENATE("(",ROUND((D104/$H105)*100,1),")")</f>
        <v>(3.7)</v>
      </c>
      <c r="F104" s="302">
        <f>'Ind T6'!X35</f>
        <v>0.20894023739954518</v>
      </c>
      <c r="G104" s="299" t="str">
        <f>CONCATENATE("(",ROUND((F104/$H105)*100,1),")")</f>
        <v>(1.4)</v>
      </c>
      <c r="H104" s="302">
        <f t="shared" ref="H104" si="91">SUM(B104,D104,F104)</f>
        <v>3.3251346352511306</v>
      </c>
      <c r="I104" s="299" t="str">
        <f>CONCATENATE("(",ROUND((H104/$H105)*100,1),")")</f>
        <v>(23)</v>
      </c>
      <c r="K104" s="302">
        <f t="shared" ref="K104:K105" si="92">B104-B94</f>
        <v>1.9685383327558981E-2</v>
      </c>
      <c r="L104" s="302">
        <f t="shared" ref="L104:L105" si="93">D104-D94</f>
        <v>2.331605109984114E-2</v>
      </c>
      <c r="M104" s="302">
        <f t="shared" ref="M104:M105" si="94">F104-F94</f>
        <v>3.0113114027651683E-2</v>
      </c>
      <c r="N104" s="302">
        <f t="shared" ref="N104:N105" si="95">SUM(K104:M104)</f>
        <v>7.3114548455051803E-2</v>
      </c>
    </row>
    <row r="105" spans="1:14" x14ac:dyDescent="0.2">
      <c r="A105" s="282" t="s">
        <v>363</v>
      </c>
      <c r="B105" s="302">
        <f>SUM(B103:B104)</f>
        <v>13.060470472145644</v>
      </c>
      <c r="C105" s="299" t="str">
        <f>CONCATENATE("(",ROUND((B105/$H105)*100,1),")")</f>
        <v>(90.2)</v>
      </c>
      <c r="D105" s="302">
        <f>SUM(D103:D104)</f>
        <v>0.97007967365543291</v>
      </c>
      <c r="E105" s="299" t="str">
        <f>CONCATENATE("(",ROUND((D105/$H105)*100,1),")")</f>
        <v>(6.7)</v>
      </c>
      <c r="F105" s="302">
        <f>SUM(F103:F104)</f>
        <v>0.44644985419891925</v>
      </c>
      <c r="G105" s="299" t="str">
        <f>CONCATENATE("(",ROUND((F105/$H105)*100,1),")")</f>
        <v>(3.1)</v>
      </c>
      <c r="H105" s="302">
        <f>SUM(H103:H104)</f>
        <v>14.476999999999995</v>
      </c>
      <c r="I105" s="299" t="str">
        <f>CONCATENATE("(",ROUND((H105/$H105)*100,1),")")</f>
        <v>(100)</v>
      </c>
      <c r="K105" s="302">
        <f t="shared" si="92"/>
        <v>0.64111789931230234</v>
      </c>
      <c r="L105" s="302">
        <f t="shared" si="93"/>
        <v>7.849266186423498E-2</v>
      </c>
      <c r="M105" s="302">
        <f t="shared" si="94"/>
        <v>5.4389438823447933E-2</v>
      </c>
      <c r="N105" s="302">
        <f t="shared" si="95"/>
        <v>0.77399999999998526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48.630643819449595</v>
      </c>
      <c r="C114" s="299" t="str">
        <f>CONCATENATE("(",ROUND((B114/$H116)*100,1),")")</f>
        <v>(69.7)</v>
      </c>
      <c r="D114" s="302">
        <f>'Ind T6'!M45</f>
        <v>2.3773469411751011</v>
      </c>
      <c r="E114" s="299" t="str">
        <f>CONCATENATE("(",ROUND((D114/$H116)*100,1),")")</f>
        <v>(3.4)</v>
      </c>
      <c r="F114" s="302">
        <f>'Ind T6'!N45</f>
        <v>3.4392440826713906</v>
      </c>
      <c r="G114" s="299" t="str">
        <f>CONCATENATE("(",ROUND((F114/$H116)*100,1),")")</f>
        <v>(4.9)</v>
      </c>
      <c r="H114" s="302">
        <f>SUM(B114,D114,F114)</f>
        <v>54.447234843296087</v>
      </c>
      <c r="I114" s="299" t="str">
        <f>CONCATENATE("(",ROUND((H114/$H116)*100,1),")")</f>
        <v>(78)</v>
      </c>
      <c r="K114" s="302">
        <f>B119-B114</f>
        <v>-3.2464118918353719</v>
      </c>
      <c r="L114" s="302">
        <f>D119-D114</f>
        <v>-0.113459415643133</v>
      </c>
      <c r="M114" s="302">
        <f>F119-F114</f>
        <v>-0.19329696345442837</v>
      </c>
      <c r="N114" s="302">
        <f>SUM(K114:M114)</f>
        <v>-3.5531682709329333</v>
      </c>
    </row>
    <row r="115" spans="1:14" x14ac:dyDescent="0.2">
      <c r="A115" s="282" t="s">
        <v>365</v>
      </c>
      <c r="B115" s="302">
        <f>'Ind T6'!L44</f>
        <v>11.150210757293575</v>
      </c>
      <c r="C115" s="299" t="str">
        <f>CONCATENATE("(",ROUND((B115/$H116)*100,1),")")</f>
        <v>(16)</v>
      </c>
      <c r="D115" s="302">
        <f>'Ind T6'!M44</f>
        <v>2.6803307367908356</v>
      </c>
      <c r="E115" s="299" t="str">
        <f>CONCATENATE("(",ROUND((D115/$H116)*100,1),")")</f>
        <v>(3.8)</v>
      </c>
      <c r="F115" s="302">
        <f>'Ind T6'!N44</f>
        <v>1.5242236626194179</v>
      </c>
      <c r="G115" s="299" t="str">
        <f>CONCATENATE("(",ROUND((F115/$H116)*100,1),")")</f>
        <v>(2.2)</v>
      </c>
      <c r="H115" s="302">
        <f t="shared" ref="H115" si="96">SUM(B115,D115,F115)</f>
        <v>15.354765156703829</v>
      </c>
      <c r="I115" s="299" t="str">
        <f>CONCATENATE("(",ROUND((H115/$H116)*100,1),")")</f>
        <v>(22)</v>
      </c>
      <c r="K115" s="302">
        <f t="shared" ref="K115:K116" si="97">B120-B115</f>
        <v>-0.57874721624515502</v>
      </c>
      <c r="L115" s="302">
        <f t="shared" ref="L115:L116" si="98">D120-D115</f>
        <v>-0.15429059129767797</v>
      </c>
      <c r="M115" s="302">
        <f t="shared" ref="M115:M116" si="99">F120-F115</f>
        <v>-0.17179392152414175</v>
      </c>
      <c r="N115" s="302">
        <f t="shared" ref="N115:N116" si="100">SUM(K115:M115)</f>
        <v>-0.90483172906697473</v>
      </c>
    </row>
    <row r="116" spans="1:14" x14ac:dyDescent="0.2">
      <c r="A116" s="282" t="s">
        <v>363</v>
      </c>
      <c r="B116" s="302">
        <f>SUM(B114:B115)</f>
        <v>59.780854576743167</v>
      </c>
      <c r="C116" s="299" t="str">
        <f>CONCATENATE("(",ROUND((B116/$H116)*100,1),")")</f>
        <v>(85.6)</v>
      </c>
      <c r="D116" s="302">
        <f>SUM(D114:D115)</f>
        <v>5.0576776779659367</v>
      </c>
      <c r="E116" s="299" t="str">
        <f>CONCATENATE("(",ROUND((D116/$H116)*100,1),")")</f>
        <v>(7.2)</v>
      </c>
      <c r="F116" s="302">
        <f>SUM(F114:F115)</f>
        <v>4.9634677452908083</v>
      </c>
      <c r="G116" s="299" t="str">
        <f>CONCATENATE("(",ROUND((F116/$H116)*100,1),")")</f>
        <v>(7.1)</v>
      </c>
      <c r="H116" s="302">
        <f>SUM(H114:H115)</f>
        <v>69.801999999999921</v>
      </c>
      <c r="I116" s="299" t="str">
        <f>CONCATENATE("(",ROUND((H116/$H116)*100,1),")")</f>
        <v>(100)</v>
      </c>
      <c r="K116" s="302">
        <f t="shared" si="97"/>
        <v>-3.8251591080805269</v>
      </c>
      <c r="L116" s="302">
        <f t="shared" si="98"/>
        <v>-0.26775000694081097</v>
      </c>
      <c r="M116" s="302">
        <f t="shared" si="99"/>
        <v>-0.3650908849785699</v>
      </c>
      <c r="N116" s="302">
        <f t="shared" si="100"/>
        <v>-4.4579999999999078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45.384231927614223</v>
      </c>
      <c r="C119" s="299" t="str">
        <f>CONCATENATE("(",ROUND((B119/$H121)*100,1),")")</f>
        <v>(69.5)</v>
      </c>
      <c r="D119" s="302">
        <f>'Ind T6'!R45</f>
        <v>2.2638875255319681</v>
      </c>
      <c r="E119" s="299" t="str">
        <f>CONCATENATE("(",ROUND((D119/$H121)*100,1),")")</f>
        <v>(3.5)</v>
      </c>
      <c r="F119" s="302">
        <f>'Ind T6'!S45</f>
        <v>3.2459471192169622</v>
      </c>
      <c r="G119" s="299" t="str">
        <f>CONCATENATE("(",ROUND((F119/$H121)*100,1),")")</f>
        <v>(5)</v>
      </c>
      <c r="H119" s="302">
        <f>SUM(B119,D119,F119)</f>
        <v>50.894066572363158</v>
      </c>
      <c r="I119" s="299" t="str">
        <f>CONCATENATE("(",ROUND((H119/$H121)*100,1),")")</f>
        <v>(77.9)</v>
      </c>
      <c r="K119" s="302">
        <f>B124-B119</f>
        <v>-4.1415560859206408</v>
      </c>
      <c r="L119" s="302">
        <f>D124-D119</f>
        <v>-0.15293563780864261</v>
      </c>
      <c r="M119" s="302">
        <f>F124-F119</f>
        <v>-9.1436646343133532E-2</v>
      </c>
      <c r="N119" s="302">
        <f>SUM(K119:M119)</f>
        <v>-4.385928370072417</v>
      </c>
    </row>
    <row r="120" spans="1:14" x14ac:dyDescent="0.2">
      <c r="A120" s="282" t="s">
        <v>365</v>
      </c>
      <c r="B120" s="302">
        <f>'Ind T6'!Q44</f>
        <v>10.57146354104842</v>
      </c>
      <c r="C120" s="299" t="str">
        <f>CONCATENATE("(",ROUND((B120/$H121)*100,1),")")</f>
        <v>(16.2)</v>
      </c>
      <c r="D120" s="302">
        <f>'Ind T6'!R44</f>
        <v>2.5260401454931576</v>
      </c>
      <c r="E120" s="299" t="str">
        <f>CONCATENATE("(",ROUND((D120/$H121)*100,1),")")</f>
        <v>(3.9)</v>
      </c>
      <c r="F120" s="302">
        <f>'Ind T6'!S44</f>
        <v>1.3524297410952761</v>
      </c>
      <c r="G120" s="299" t="str">
        <f>CONCATENATE("(",ROUND((F120/$H121)*100,1),")")</f>
        <v>(2.1)</v>
      </c>
      <c r="H120" s="302">
        <f t="shared" ref="H120" si="101">SUM(B120,D120,F120)</f>
        <v>14.449933427636854</v>
      </c>
      <c r="I120" s="299" t="str">
        <f>CONCATENATE("(",ROUND((H120/$H121)*100,1),")")</f>
        <v>(22.1)</v>
      </c>
      <c r="K120" s="302">
        <f t="shared" ref="K120:K121" si="102">B125-B120</f>
        <v>-0.66454894776338058</v>
      </c>
      <c r="L120" s="302">
        <f t="shared" ref="L120:L121" si="103">D125-D120</f>
        <v>-0.15663951619023475</v>
      </c>
      <c r="M120" s="302">
        <f t="shared" ref="M120:M121" si="104">F125-F120</f>
        <v>-0.16988316597397102</v>
      </c>
      <c r="N120" s="302">
        <f t="shared" ref="N120:N121" si="105">SUM(K120:M120)</f>
        <v>-0.99107162992758635</v>
      </c>
    </row>
    <row r="121" spans="1:14" x14ac:dyDescent="0.2">
      <c r="A121" s="282" t="s">
        <v>363</v>
      </c>
      <c r="B121" s="302">
        <f>SUM(B119:B120)</f>
        <v>55.95569546866264</v>
      </c>
      <c r="C121" s="299" t="str">
        <f>CONCATENATE("(",ROUND((B121/$H121)*100,1),")")</f>
        <v>(85.6)</v>
      </c>
      <c r="D121" s="302">
        <f>SUM(D119:D120)</f>
        <v>4.7899276710251257</v>
      </c>
      <c r="E121" s="299" t="str">
        <f>CONCATENATE("(",ROUND((D121/$H121)*100,1),")")</f>
        <v>(7.3)</v>
      </c>
      <c r="F121" s="302">
        <f>SUM(F119:F120)</f>
        <v>4.5983768603122384</v>
      </c>
      <c r="G121" s="299" t="str">
        <f>CONCATENATE("(",ROUND((F121/$H121)*100,1),")")</f>
        <v>(7)</v>
      </c>
      <c r="H121" s="302">
        <f>SUM(H119:H120)</f>
        <v>65.344000000000008</v>
      </c>
      <c r="I121" s="299" t="str">
        <f>CONCATENATE("(",ROUND((H121/$H121)*100,1),")")</f>
        <v>(100)</v>
      </c>
      <c r="K121" s="302">
        <f t="shared" si="102"/>
        <v>-4.8061050336840196</v>
      </c>
      <c r="L121" s="302">
        <f t="shared" si="103"/>
        <v>-0.30957515399887736</v>
      </c>
      <c r="M121" s="302">
        <f t="shared" si="104"/>
        <v>-0.26131981231710455</v>
      </c>
      <c r="N121" s="302">
        <f t="shared" si="105"/>
        <v>-5.3770000000000016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41.242675841693583</v>
      </c>
      <c r="C124" s="299" t="str">
        <f>CONCATENATE("(",ROUND((B124/$H126)*100,1),")")</f>
        <v>(68.8)</v>
      </c>
      <c r="D124" s="302">
        <f>'Ind T6'!W45</f>
        <v>2.1109518877233255</v>
      </c>
      <c r="E124" s="299" t="str">
        <f>CONCATENATE("(",ROUND((D124/$H126)*100,1),")")</f>
        <v>(3.5)</v>
      </c>
      <c r="F124" s="302">
        <f>'Ind T6'!X45</f>
        <v>3.1545104728738287</v>
      </c>
      <c r="G124" s="299" t="str">
        <f>CONCATENATE("(",ROUND((F124/$H126)*100,1),")")</f>
        <v>(5.3)</v>
      </c>
      <c r="H124" s="302">
        <f>SUM(B124,D124,F124)</f>
        <v>46.508138202290738</v>
      </c>
      <c r="I124" s="299" t="str">
        <f>CONCATENATE("(",ROUND((H124/$H126)*100,1),")")</f>
        <v>(77.6)</v>
      </c>
      <c r="K124" s="302">
        <f>B124-B114</f>
        <v>-7.3879679777560128</v>
      </c>
      <c r="L124" s="302">
        <f>D124-D114</f>
        <v>-0.26639505345177561</v>
      </c>
      <c r="M124" s="302">
        <f>F124-F114</f>
        <v>-0.2847336097975619</v>
      </c>
      <c r="N124" s="302">
        <f>SUM(K124:M124)</f>
        <v>-7.9390966410053503</v>
      </c>
    </row>
    <row r="125" spans="1:14" x14ac:dyDescent="0.2">
      <c r="A125" s="282" t="s">
        <v>365</v>
      </c>
      <c r="B125" s="302">
        <f>'Ind T6'!V44</f>
        <v>9.9069145932850393</v>
      </c>
      <c r="C125" s="299" t="str">
        <f>CONCATENATE("(",ROUND((B125/$H126)*100,1),")")</f>
        <v>(16.5)</v>
      </c>
      <c r="D125" s="302">
        <f>'Ind T6'!W44</f>
        <v>2.3694006293029228</v>
      </c>
      <c r="E125" s="299" t="str">
        <f>CONCATENATE("(",ROUND((D125/$H126)*100,1),")")</f>
        <v>(4)</v>
      </c>
      <c r="F125" s="302">
        <f>'Ind T6'!X44</f>
        <v>1.1825465751213051</v>
      </c>
      <c r="G125" s="299" t="str">
        <f>CONCATENATE("(",ROUND((F125/$H126)*100,1),")")</f>
        <v>(2)</v>
      </c>
      <c r="H125" s="302">
        <f t="shared" ref="H125" si="106">SUM(B125,D125,F125)</f>
        <v>13.458861797709268</v>
      </c>
      <c r="I125" s="299" t="str">
        <f>CONCATENATE("(",ROUND((H125/$H126)*100,1),")")</f>
        <v>(22.4)</v>
      </c>
      <c r="K125" s="302">
        <f t="shared" ref="K125:K126" si="107">B125-B115</f>
        <v>-1.2432961640085356</v>
      </c>
      <c r="L125" s="302">
        <f t="shared" ref="L125:L126" si="108">D125-D115</f>
        <v>-0.31093010748791272</v>
      </c>
      <c r="M125" s="302">
        <f t="shared" ref="M125:M126" si="109">F125-F115</f>
        <v>-0.34167708749811276</v>
      </c>
      <c r="N125" s="302">
        <f t="shared" ref="N125:N126" si="110">SUM(K125:M125)</f>
        <v>-1.8959033589945611</v>
      </c>
    </row>
    <row r="126" spans="1:14" x14ac:dyDescent="0.2">
      <c r="A126" s="282" t="s">
        <v>363</v>
      </c>
      <c r="B126" s="302">
        <f>SUM(B124:B125)</f>
        <v>51.14959043497862</v>
      </c>
      <c r="C126" s="299" t="str">
        <f>CONCATENATE("(",ROUND((B126/$H126)*100,1),")")</f>
        <v>(85.3)</v>
      </c>
      <c r="D126" s="302">
        <f>SUM(D124:D125)</f>
        <v>4.4803525170262484</v>
      </c>
      <c r="E126" s="299" t="str">
        <f>CONCATENATE("(",ROUND((D126/$H126)*100,1),")")</f>
        <v>(7.5)</v>
      </c>
      <c r="F126" s="302">
        <f>SUM(F124:F125)</f>
        <v>4.3370570479951338</v>
      </c>
      <c r="G126" s="299" t="str">
        <f>CONCATENATE("(",ROUND((F126/$H126)*100,1),")")</f>
        <v>(7.2)</v>
      </c>
      <c r="H126" s="302">
        <f>SUM(H124:H125)</f>
        <v>59.967000000000006</v>
      </c>
      <c r="I126" s="299" t="str">
        <f>CONCATENATE("(",ROUND((H126/$H126)*100,1),")")</f>
        <v>(100)</v>
      </c>
      <c r="K126" s="302">
        <f t="shared" si="107"/>
        <v>-8.6312641417645466</v>
      </c>
      <c r="L126" s="302">
        <f t="shared" si="108"/>
        <v>-0.57732516093968833</v>
      </c>
      <c r="M126" s="302">
        <f t="shared" si="109"/>
        <v>-0.62641069729567445</v>
      </c>
      <c r="N126" s="302">
        <f t="shared" si="110"/>
        <v>-9.8349999999999085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8.2976460371305798</v>
      </c>
      <c r="C135" s="299" t="str">
        <f>CONCATENATE("(",ROUND((B135/$H137)*100,1),")")</f>
        <v>(73.1)</v>
      </c>
      <c r="D135" s="302">
        <f>'Ind T6'!M54</f>
        <v>0.1616168586824952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8.4592628958130742</v>
      </c>
      <c r="I135" s="299" t="str">
        <f>CONCATENATE("(",ROUND((H135/$H137)*100,1),")")</f>
        <v>(74.5)</v>
      </c>
      <c r="K135" s="302">
        <f>B140-B135</f>
        <v>-0.73502664952678654</v>
      </c>
      <c r="L135" s="302">
        <f>D140-D135</f>
        <v>-1.0751305678547457E-2</v>
      </c>
      <c r="M135" s="302">
        <f>F140-F135</f>
        <v>0</v>
      </c>
      <c r="N135" s="302">
        <f>SUM(K135:M135)</f>
        <v>-0.74577795520533396</v>
      </c>
    </row>
    <row r="136" spans="1:14" x14ac:dyDescent="0.2">
      <c r="A136" s="282" t="s">
        <v>365</v>
      </c>
      <c r="B136" s="302">
        <f>'Ind T6'!L53</f>
        <v>2.1870834250140474</v>
      </c>
      <c r="C136" s="299" t="str">
        <f>CONCATENATE("(",ROUND((B136/$H137)*100,1),")")</f>
        <v>(19.3)</v>
      </c>
      <c r="D136" s="302">
        <f>'Ind T6'!M53</f>
        <v>0.70165367917287347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2.8887371041869208</v>
      </c>
      <c r="I136" s="299" t="str">
        <f>CONCATENATE("(",ROUND((H136/$H137)*100,1),")")</f>
        <v>(25.5)</v>
      </c>
      <c r="K136" s="302">
        <f t="shared" ref="K136:K137" si="112">B141-B136</f>
        <v>-0.1620035019517867</v>
      </c>
      <c r="L136" s="302">
        <f t="shared" ref="L136:L137" si="113">D141-D136</f>
        <v>-5.8218542842876198E-2</v>
      </c>
      <c r="M136" s="302">
        <f t="shared" ref="M136:M137" si="114">F141-F136</f>
        <v>0</v>
      </c>
      <c r="N136" s="302">
        <f t="shared" ref="N136:N137" si="115">SUM(K136:M136)</f>
        <v>-0.2202220447946629</v>
      </c>
    </row>
    <row r="137" spans="1:14" x14ac:dyDescent="0.2">
      <c r="A137" s="282" t="s">
        <v>363</v>
      </c>
      <c r="B137" s="302">
        <f>SUM(B135:B136)</f>
        <v>10.484729462144628</v>
      </c>
      <c r="C137" s="299" t="str">
        <f>CONCATENATE("(",ROUND((B137/$H137)*100,1),")")</f>
        <v>(92.4)</v>
      </c>
      <c r="D137" s="302">
        <f>SUM(D135:D136)</f>
        <v>0.86327053785536867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11.347999999999995</v>
      </c>
      <c r="I137" s="299" t="str">
        <f>CONCATENATE("(",ROUND((H137/$H137)*100,1),")")</f>
        <v>(100)</v>
      </c>
      <c r="K137" s="302">
        <f t="shared" si="112"/>
        <v>-0.89703015147857457</v>
      </c>
      <c r="L137" s="302">
        <f t="shared" si="113"/>
        <v>-6.8969848521423627E-2</v>
      </c>
      <c r="M137" s="302">
        <f t="shared" si="114"/>
        <v>0</v>
      </c>
      <c r="N137" s="302">
        <f t="shared" si="115"/>
        <v>-0.96599999999999819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7.5626193876037933</v>
      </c>
      <c r="C140" s="299" t="str">
        <f>CONCATENATE("(",ROUND((B140/$H142)*100,1),")")</f>
        <v>(72.8)</v>
      </c>
      <c r="D140" s="302">
        <f>'Ind T6'!R54</f>
        <v>0.15086555300394774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7.7134849406077413</v>
      </c>
      <c r="I140" s="299" t="str">
        <f>CONCATENATE("(",ROUND((H140/$H142)*100,1),")")</f>
        <v>(74.3)</v>
      </c>
      <c r="K140" s="302">
        <f>B145-B140</f>
        <v>-0.4818811718570819</v>
      </c>
      <c r="L140" s="302">
        <f>D145-D140</f>
        <v>-3.9596316935960052E-3</v>
      </c>
      <c r="M140" s="302">
        <f>F145-F140</f>
        <v>0</v>
      </c>
      <c r="N140" s="302">
        <f>SUM(K140:M140)</f>
        <v>-0.48584080355067794</v>
      </c>
    </row>
    <row r="141" spans="1:14" x14ac:dyDescent="0.2">
      <c r="A141" s="282" t="s">
        <v>365</v>
      </c>
      <c r="B141" s="302">
        <f>'Ind T6'!Q53</f>
        <v>2.0250799230622607</v>
      </c>
      <c r="C141" s="299" t="str">
        <f>CONCATENATE("(",ROUND((B141/$H142)*100,1),")")</f>
        <v>(19.5)</v>
      </c>
      <c r="D141" s="302">
        <f>'Ind T6'!R53</f>
        <v>0.64343513632999727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2.668515059392258</v>
      </c>
      <c r="I141" s="299" t="str">
        <f>CONCATENATE("(",ROUND((H141/$H142)*100,1),")")</f>
        <v>(25.7)</v>
      </c>
      <c r="K141" s="302">
        <f t="shared" ref="K141:K142" si="117">B146-B141</f>
        <v>-6.7606218293977172E-2</v>
      </c>
      <c r="L141" s="302">
        <f t="shared" ref="L141:L142" si="118">D146-D141</f>
        <v>-3.355297815534275E-2</v>
      </c>
      <c r="M141" s="302">
        <f t="shared" ref="M141:M142" si="119">F146-F141</f>
        <v>0</v>
      </c>
      <c r="N141" s="302">
        <f t="shared" ref="N141:N142" si="120">SUM(K141:M141)</f>
        <v>-0.10115919644931992</v>
      </c>
    </row>
    <row r="142" spans="1:14" x14ac:dyDescent="0.2">
      <c r="A142" s="282" t="s">
        <v>363</v>
      </c>
      <c r="B142" s="302">
        <f>SUM(B140:B141)</f>
        <v>9.5876993106660535</v>
      </c>
      <c r="C142" s="299" t="str">
        <f>CONCATENATE("(",ROUND((B142/$H142)*100,1),")")</f>
        <v>(92.3)</v>
      </c>
      <c r="D142" s="302">
        <f>SUM(D140:D141)</f>
        <v>0.79430068933394504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10.382</v>
      </c>
      <c r="I142" s="299" t="str">
        <f>CONCATENATE("(",ROUND((H142/$H142)*100,1),")")</f>
        <v>(100)</v>
      </c>
      <c r="K142" s="302">
        <f t="shared" si="117"/>
        <v>-0.54948739015105907</v>
      </c>
      <c r="L142" s="302">
        <f t="shared" si="118"/>
        <v>-3.7512609848938783E-2</v>
      </c>
      <c r="M142" s="302">
        <f t="shared" si="119"/>
        <v>0</v>
      </c>
      <c r="N142" s="302">
        <f t="shared" si="120"/>
        <v>-0.58699999999999786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7.0807382157467114</v>
      </c>
      <c r="C145" s="299" t="str">
        <f>CONCATENATE("(",ROUND((B145/$H147)*100,1),")")</f>
        <v>(72.3)</v>
      </c>
      <c r="D145" s="302">
        <f>'Ind T6'!W54</f>
        <v>0.14690592131035174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7.2276441370570632</v>
      </c>
      <c r="I145" s="299" t="str">
        <f>CONCATENATE("(",ROUND((H145/$H147)*100,1),")")</f>
        <v>(73.8)</v>
      </c>
      <c r="K145" s="302">
        <f>B145-B135</f>
        <v>-1.2169078213838684</v>
      </c>
      <c r="L145" s="302">
        <f>D145-D135</f>
        <v>-1.4710937372143462E-2</v>
      </c>
      <c r="M145" s="302">
        <f>F145-F135</f>
        <v>0</v>
      </c>
      <c r="N145" s="302">
        <f>SUM(K145:M145)</f>
        <v>-1.2316187587560119</v>
      </c>
    </row>
    <row r="146" spans="1:14" x14ac:dyDescent="0.2">
      <c r="A146" s="282" t="s">
        <v>365</v>
      </c>
      <c r="B146" s="302">
        <f>'Ind T6'!V53</f>
        <v>1.9574737047682835</v>
      </c>
      <c r="C146" s="299" t="str">
        <f>CONCATENATE("(",ROUND((B146/$H147)*100,1),")")</f>
        <v>(20)</v>
      </c>
      <c r="D146" s="302">
        <f>'Ind T6'!W53</f>
        <v>0.60988215817465452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2.567355862942938</v>
      </c>
      <c r="I146" s="299" t="str">
        <f>CONCATENATE("(",ROUND((H146/$H147)*100,1),")")</f>
        <v>(26.2)</v>
      </c>
      <c r="K146" s="302">
        <f t="shared" ref="K146:K147" si="122">B146-B136</f>
        <v>-0.22960972024576387</v>
      </c>
      <c r="L146" s="302">
        <f t="shared" ref="L146:L147" si="123">D146-D136</f>
        <v>-9.1771520998218947E-2</v>
      </c>
      <c r="M146" s="302">
        <f t="shared" ref="M146:M147" si="124">F146-F136</f>
        <v>0</v>
      </c>
      <c r="N146" s="302">
        <f t="shared" ref="N146:N147" si="125">SUM(K146:M146)</f>
        <v>-0.32138124124398282</v>
      </c>
    </row>
    <row r="147" spans="1:14" x14ac:dyDescent="0.2">
      <c r="A147" s="282" t="s">
        <v>363</v>
      </c>
      <c r="B147" s="302">
        <f>SUM(B145:B146)</f>
        <v>9.0382119205149944</v>
      </c>
      <c r="C147" s="299" t="str">
        <f>CONCATENATE("(",ROUND((B147/$H147)*100,1),")")</f>
        <v>(92.3)</v>
      </c>
      <c r="D147" s="302">
        <f>SUM(D145:D146)</f>
        <v>0.75678807948500626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9.7950000000000017</v>
      </c>
      <c r="I147" s="299" t="str">
        <f>CONCATENATE("(",ROUND((H147/$H147)*100,1),")")</f>
        <v>(100)</v>
      </c>
      <c r="K147" s="302">
        <f t="shared" si="122"/>
        <v>-1.4465175416296336</v>
      </c>
      <c r="L147" s="302">
        <f t="shared" si="123"/>
        <v>-0.10648245837036241</v>
      </c>
      <c r="M147" s="302">
        <f t="shared" si="124"/>
        <v>0</v>
      </c>
      <c r="N147" s="302">
        <f t="shared" si="125"/>
        <v>-1.5529999999999959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4.926161468739636</v>
      </c>
      <c r="C156" s="299" t="str">
        <f>CONCATENATE("(",ROUND((B156/$H158)*100,1),")")</f>
        <v>(72.4)</v>
      </c>
      <c r="D156" s="302">
        <f>'Ind T6'!M63</f>
        <v>0.10947710788783804</v>
      </c>
      <c r="E156" s="299" t="str">
        <f>CONCATENATE("(",ROUND((D156/$H158)*100,1),")")</f>
        <v>(1.6)</v>
      </c>
      <c r="F156" s="302">
        <f>'Ind T6'!N63</f>
        <v>0.22080453308787698</v>
      </c>
      <c r="G156" s="299" t="str">
        <f>CONCATENATE("(",ROUND((F156/$H158)*100,1),")")</f>
        <v>(3.2)</v>
      </c>
      <c r="H156" s="302">
        <f>SUM(B156,D156,F156)</f>
        <v>5.2564431097153514</v>
      </c>
      <c r="I156" s="299" t="str">
        <f>CONCATENATE("(",ROUND((H156/$H158)*100,1),")")</f>
        <v>(77.3)</v>
      </c>
      <c r="K156" s="302">
        <f>B161-B156</f>
        <v>8.738489550926154E-2</v>
      </c>
      <c r="L156" s="302">
        <f>D161-D156</f>
        <v>2.8660542216211865E-3</v>
      </c>
      <c r="M156" s="302">
        <f>F161-F156</f>
        <v>-3.566374324855015E-3</v>
      </c>
      <c r="N156" s="302">
        <f>SUM(K156:M156)</f>
        <v>8.6684575406027711E-2</v>
      </c>
    </row>
    <row r="157" spans="1:14" x14ac:dyDescent="0.2">
      <c r="A157" s="282" t="s">
        <v>365</v>
      </c>
      <c r="B157" s="302">
        <f>'Ind T6'!L62</f>
        <v>1.1320858114081442</v>
      </c>
      <c r="C157" s="299" t="str">
        <f>CONCATENATE("(",ROUND((B157/$H158)*100,1),")")</f>
        <v>(16.6)</v>
      </c>
      <c r="D157" s="302">
        <f>'Ind T6'!M62</f>
        <v>0.38980018132481076</v>
      </c>
      <c r="E157" s="299" t="str">
        <f>CONCATENATE("(",ROUND((D157/$H158)*100,1),")")</f>
        <v>(5.7)</v>
      </c>
      <c r="F157" s="302">
        <f>'Ind T6'!N62</f>
        <v>2.4670897551693927E-2</v>
      </c>
      <c r="G157" s="299" t="str">
        <f>CONCATENATE("(",ROUND((F157/$H158)*100,1),")")</f>
        <v>(0.4)</v>
      </c>
      <c r="H157" s="302">
        <f t="shared" ref="H157" si="126">SUM(B157,D157,F157)</f>
        <v>1.5465568902846489</v>
      </c>
      <c r="I157" s="299" t="str">
        <f>CONCATENATE("(",ROUND((H157/$H158)*100,1),")")</f>
        <v>(22.7)</v>
      </c>
      <c r="K157" s="302">
        <f t="shared" ref="K157:K158" si="127">B162-B157</f>
        <v>7.3275629552516985E-2</v>
      </c>
      <c r="L157" s="302">
        <f t="shared" ref="L157:L158" si="128">D162-D157</f>
        <v>1.4883474447941136E-2</v>
      </c>
      <c r="M157" s="302">
        <f t="shared" ref="M157:M158" si="129">F162-F157</f>
        <v>1.5632059349951835E-4</v>
      </c>
      <c r="N157" s="302">
        <f t="shared" ref="N157:N158" si="130">SUM(K157:M157)</f>
        <v>8.8315424593957637E-2</v>
      </c>
    </row>
    <row r="158" spans="1:14" x14ac:dyDescent="0.2">
      <c r="A158" s="282" t="s">
        <v>363</v>
      </c>
      <c r="B158" s="302">
        <f>SUM(B156:B157)</f>
        <v>6.0582472801477802</v>
      </c>
      <c r="C158" s="299" t="str">
        <f>CONCATENATE("(",ROUND((B158/$H158)*100,1),")")</f>
        <v>(89.1)</v>
      </c>
      <c r="D158" s="302">
        <f>SUM(D156:D157)</f>
        <v>0.4992772892126488</v>
      </c>
      <c r="E158" s="299" t="str">
        <f>CONCATENATE("(",ROUND((D158/$H158)*100,1),")")</f>
        <v>(7.3)</v>
      </c>
      <c r="F158" s="302">
        <f>SUM(F156:F157)</f>
        <v>0.24547543063957092</v>
      </c>
      <c r="G158" s="299" t="str">
        <f>CONCATENATE("(",ROUND((F158/$H158)*100,1),")")</f>
        <v>(3.6)</v>
      </c>
      <c r="H158" s="302">
        <f>SUM(H156:H157)</f>
        <v>6.8030000000000008</v>
      </c>
      <c r="I158" s="299" t="str">
        <f>CONCATENATE("(",ROUND((H158/$H158)*100,1),")")</f>
        <v>(100)</v>
      </c>
      <c r="K158" s="302">
        <f t="shared" si="127"/>
        <v>0.16066052506177897</v>
      </c>
      <c r="L158" s="302">
        <f t="shared" si="128"/>
        <v>1.7749528669562364E-2</v>
      </c>
      <c r="M158" s="302">
        <f t="shared" si="129"/>
        <v>-3.4100537313555002E-3</v>
      </c>
      <c r="N158" s="302">
        <f t="shared" si="130"/>
        <v>0.17499999999998583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5.0135463642488975</v>
      </c>
      <c r="C161" s="299" t="str">
        <f>CONCATENATE("(",ROUND((B161/$H163)*100,1),")")</f>
        <v>(71.8)</v>
      </c>
      <c r="D161" s="302">
        <f>'Ind T6'!R63</f>
        <v>0.11234316210945923</v>
      </c>
      <c r="E161" s="299" t="str">
        <f>CONCATENATE("(",ROUND((D161/$H163)*100,1),")")</f>
        <v>(1.6)</v>
      </c>
      <c r="F161" s="302">
        <f>'Ind T6'!S63</f>
        <v>0.21723815876302197</v>
      </c>
      <c r="G161" s="299" t="str">
        <f>CONCATENATE("(",ROUND((F161/$H163)*100,1),")")</f>
        <v>(3.1)</v>
      </c>
      <c r="H161" s="302">
        <f>SUM(B161,D161,F161)</f>
        <v>5.3431276851213791</v>
      </c>
      <c r="I161" s="299" t="str">
        <f>CONCATENATE("(",ROUND((H161/$H163)*100,1),")")</f>
        <v>(76.6)</v>
      </c>
      <c r="K161" s="302">
        <f>B166-B161</f>
        <v>7.9842209903178585E-2</v>
      </c>
      <c r="L161" s="302">
        <f>D166-D161</f>
        <v>4.1076397044068347E-3</v>
      </c>
      <c r="M161" s="302">
        <f>F166-F161</f>
        <v>-1.1958308675702939E-2</v>
      </c>
      <c r="N161" s="302">
        <f>SUM(K161:M161)</f>
        <v>7.1991540931882481E-2</v>
      </c>
    </row>
    <row r="162" spans="1:14" x14ac:dyDescent="0.2">
      <c r="A162" s="282" t="s">
        <v>365</v>
      </c>
      <c r="B162" s="302">
        <f>'Ind T6'!Q62</f>
        <v>1.2053614409606612</v>
      </c>
      <c r="C162" s="299" t="str">
        <f>CONCATENATE("(",ROUND((B162/$H163)*100,1),")")</f>
        <v>(17.3)</v>
      </c>
      <c r="D162" s="302">
        <f>'Ind T6'!R62</f>
        <v>0.40468365577275189</v>
      </c>
      <c r="E162" s="299" t="str">
        <f>CONCATENATE("(",ROUND((D162/$H163)*100,1),")")</f>
        <v>(5.8)</v>
      </c>
      <c r="F162" s="302">
        <f>'Ind T6'!S62</f>
        <v>2.4827218145193446E-2</v>
      </c>
      <c r="G162" s="299" t="str">
        <f>CONCATENATE("(",ROUND((F162/$H163)*100,1),")")</f>
        <v>(0.4)</v>
      </c>
      <c r="H162" s="302">
        <f t="shared" ref="H162" si="131">SUM(B162,D162,F162)</f>
        <v>1.6348723148786066</v>
      </c>
      <c r="I162" s="299" t="str">
        <f>CONCATENATE("(",ROUND((H162/$H163)*100,1),")")</f>
        <v>(23.4)</v>
      </c>
      <c r="K162" s="302">
        <f t="shared" ref="K162:K163" si="132">B167-B162</f>
        <v>0.13178253674351992</v>
      </c>
      <c r="L162" s="302">
        <f t="shared" ref="L162:L163" si="133">D167-D162</f>
        <v>2.0942455442984509E-2</v>
      </c>
      <c r="M162" s="302">
        <f t="shared" ref="M162:M163" si="134">F167-F162</f>
        <v>2.8346688162216027E-4</v>
      </c>
      <c r="N162" s="302">
        <f t="shared" ref="N162:N163" si="135">SUM(K162:M162)</f>
        <v>0.1530084590681266</v>
      </c>
    </row>
    <row r="163" spans="1:14" x14ac:dyDescent="0.2">
      <c r="A163" s="282" t="s">
        <v>363</v>
      </c>
      <c r="B163" s="302">
        <f>SUM(B161:B162)</f>
        <v>6.2189078052095592</v>
      </c>
      <c r="C163" s="299" t="str">
        <f>CONCATENATE("(",ROUND((B163/$H163)*100,1),")")</f>
        <v>(89.1)</v>
      </c>
      <c r="D163" s="302">
        <f>SUM(D161:D162)</f>
        <v>0.51702681788221116</v>
      </c>
      <c r="E163" s="299" t="str">
        <f>CONCATENATE("(",ROUND((D163/$H163)*100,1),")")</f>
        <v>(7.4)</v>
      </c>
      <c r="F163" s="302">
        <f>SUM(F161:F162)</f>
        <v>0.24206537690821542</v>
      </c>
      <c r="G163" s="299" t="str">
        <f>CONCATENATE("(",ROUND((F163/$H163)*100,1),")")</f>
        <v>(3.5)</v>
      </c>
      <c r="H163" s="302">
        <f>SUM(H161:H162)</f>
        <v>6.9779999999999855</v>
      </c>
      <c r="I163" s="299" t="str">
        <f>CONCATENATE("(",ROUND((H163/$H163)*100,1),")")</f>
        <v>(100)</v>
      </c>
      <c r="K163" s="302">
        <f t="shared" si="132"/>
        <v>0.21162474664669784</v>
      </c>
      <c r="L163" s="302">
        <f t="shared" si="133"/>
        <v>2.5050095147391316E-2</v>
      </c>
      <c r="M163" s="302">
        <f t="shared" si="134"/>
        <v>-1.1674841794080792E-2</v>
      </c>
      <c r="N163" s="302">
        <f t="shared" si="135"/>
        <v>0.22500000000000836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5.0933885741520761</v>
      </c>
      <c r="C166" s="299" t="str">
        <f>CONCATENATE("(",ROUND((B166/$H168)*100,1),")")</f>
        <v>(70.7)</v>
      </c>
      <c r="D166" s="302">
        <f>'Ind T6'!W63</f>
        <v>0.11645080181386606</v>
      </c>
      <c r="E166" s="299" t="str">
        <f>CONCATENATE("(",ROUND((D166/$H168)*100,1),")")</f>
        <v>(1.6)</v>
      </c>
      <c r="F166" s="302">
        <f>'Ind T6'!X63</f>
        <v>0.20527985008731903</v>
      </c>
      <c r="G166" s="299" t="str">
        <f>CONCATENATE("(",ROUND((F166/$H168)*100,1),")")</f>
        <v>(2.8)</v>
      </c>
      <c r="H166" s="302">
        <f>SUM(B166,D166,F166)</f>
        <v>5.4151192260532612</v>
      </c>
      <c r="I166" s="299" t="str">
        <f>CONCATENATE("(",ROUND((H166/$H168)*100,1),")")</f>
        <v>(75.2)</v>
      </c>
      <c r="K166" s="302">
        <f>B166-B156</f>
        <v>0.16722710541244012</v>
      </c>
      <c r="L166" s="302">
        <f>D166-D156</f>
        <v>6.9736939260280212E-3</v>
      </c>
      <c r="M166" s="302">
        <f>F166-F156</f>
        <v>-1.5524683000557954E-2</v>
      </c>
      <c r="N166" s="302">
        <f>SUM(K166:M166)</f>
        <v>0.15867611633791021</v>
      </c>
    </row>
    <row r="167" spans="1:14" x14ac:dyDescent="0.2">
      <c r="A167" s="282" t="s">
        <v>365</v>
      </c>
      <c r="B167" s="302">
        <f>'Ind T6'!V62</f>
        <v>1.3371439777041811</v>
      </c>
      <c r="C167" s="299" t="str">
        <f>CONCATENATE("(",ROUND((B167/$H168)*100,1),")")</f>
        <v>(18.6)</v>
      </c>
      <c r="D167" s="302">
        <f>'Ind T6'!W62</f>
        <v>0.4256261112157364</v>
      </c>
      <c r="E167" s="299" t="str">
        <f>CONCATENATE("(",ROUND((D167/$H168)*100,1),")")</f>
        <v>(5.9)</v>
      </c>
      <c r="F167" s="302">
        <f>'Ind T6'!X62</f>
        <v>2.5110685026815606E-2</v>
      </c>
      <c r="G167" s="299" t="str">
        <f>CONCATENATE("(",ROUND((F167/$H168)*100,1),")")</f>
        <v>(0.3)</v>
      </c>
      <c r="H167" s="302">
        <f t="shared" ref="H167" si="136">SUM(B167,D167,F167)</f>
        <v>1.7878807739467333</v>
      </c>
      <c r="I167" s="299" t="str">
        <f>CONCATENATE("(",ROUND((H167/$H168)*100,1),")")</f>
        <v>(24.8)</v>
      </c>
      <c r="K167" s="302">
        <f t="shared" ref="K167:K168" si="137">B167-B157</f>
        <v>0.2050581662960369</v>
      </c>
      <c r="L167" s="302">
        <f t="shared" ref="L167:L168" si="138">D167-D157</f>
        <v>3.5825929890925645E-2</v>
      </c>
      <c r="M167" s="302">
        <f t="shared" ref="M167:M168" si="139">F167-F157</f>
        <v>4.3978747512167862E-4</v>
      </c>
      <c r="N167" s="302">
        <f t="shared" ref="N167:N168" si="140">SUM(K167:M167)</f>
        <v>0.24132388366208424</v>
      </c>
    </row>
    <row r="168" spans="1:14" x14ac:dyDescent="0.2">
      <c r="A168" s="282" t="s">
        <v>363</v>
      </c>
      <c r="B168" s="302">
        <f>SUM(B166:B167)</f>
        <v>6.4305325518562571</v>
      </c>
      <c r="C168" s="299" t="str">
        <f>CONCATENATE("(",ROUND((B168/$H168)*100,1),")")</f>
        <v>(89.3)</v>
      </c>
      <c r="D168" s="302">
        <f>SUM(D166:D167)</f>
        <v>0.54207691302960248</v>
      </c>
      <c r="E168" s="299" t="str">
        <f>CONCATENATE("(",ROUND((D168/$H168)*100,1),")")</f>
        <v>(7.5)</v>
      </c>
      <c r="F168" s="302">
        <f>SUM(F166:F167)</f>
        <v>0.23039053511413463</v>
      </c>
      <c r="G168" s="299" t="str">
        <f>CONCATENATE("(",ROUND((F168/$H168)*100,1),")")</f>
        <v>(3.2)</v>
      </c>
      <c r="H168" s="302">
        <f>SUM(H166:H167)</f>
        <v>7.2029999999999941</v>
      </c>
      <c r="I168" s="299" t="str">
        <f>CONCATENATE("(",ROUND((H168/$H168)*100,1),")")</f>
        <v>(100)</v>
      </c>
      <c r="K168" s="302">
        <f t="shared" si="137"/>
        <v>0.37228527170847681</v>
      </c>
      <c r="L168" s="302">
        <f t="shared" si="138"/>
        <v>4.279962381695368E-2</v>
      </c>
      <c r="M168" s="302">
        <f t="shared" si="139"/>
        <v>-1.5084895525436293E-2</v>
      </c>
      <c r="N168" s="302">
        <f t="shared" si="140"/>
        <v>0.39999999999999419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43.511977026000935</v>
      </c>
      <c r="C177" s="299" t="str">
        <f>CONCATENATE("(",ROUND((B177/$H179)*100,1),")")</f>
        <v>(49.7)</v>
      </c>
      <c r="D177" s="302">
        <f>'Ind T6'!M72</f>
        <v>3.1005888635451591</v>
      </c>
      <c r="E177" s="299" t="str">
        <f>CONCATENATE("(",ROUND((D177/$H179)*100,1),")")</f>
        <v>(3.5)</v>
      </c>
      <c r="F177" s="302">
        <f>'Ind T6'!N72</f>
        <v>28.339990170581885</v>
      </c>
      <c r="G177" s="299" t="str">
        <f>CONCATENATE("(",ROUND((F177/$H179)*100,1),")")</f>
        <v>(32.4)</v>
      </c>
      <c r="H177" s="302">
        <f>SUM(B177,D177,F177)</f>
        <v>74.952556060127975</v>
      </c>
      <c r="I177" s="299" t="str">
        <f>CONCATENATE("(",ROUND((H177/$H179)*100,1),")")</f>
        <v>(85.6)</v>
      </c>
      <c r="K177" s="302">
        <f>B182-B177</f>
        <v>-0.90715744325812864</v>
      </c>
      <c r="L177" s="302">
        <f>D182-D177</f>
        <v>3.0366112343095608E-2</v>
      </c>
      <c r="M177" s="302">
        <f>F182-F177</f>
        <v>4.5248391695405843E-2</v>
      </c>
      <c r="N177" s="302">
        <f>SUM(K177:M177)</f>
        <v>-0.83154293921962719</v>
      </c>
    </row>
    <row r="178" spans="1:14" x14ac:dyDescent="0.2">
      <c r="A178" s="282" t="s">
        <v>365</v>
      </c>
      <c r="B178" s="302">
        <f>'Ind T6'!L71</f>
        <v>7.3137419662111913</v>
      </c>
      <c r="C178" s="299" t="str">
        <f>CONCATENATE("(",ROUND((B178/$H179)*100,1),")")</f>
        <v>(8.4)</v>
      </c>
      <c r="D178" s="302">
        <f>'Ind T6'!M71</f>
        <v>4.480654887154409</v>
      </c>
      <c r="E178" s="299" t="str">
        <f>CONCATENATE("(",ROUND((D178/$H179)*100,1),")")</f>
        <v>(5.1)</v>
      </c>
      <c r="F178" s="302">
        <f>'Ind T6'!N71</f>
        <v>0.77704708650641208</v>
      </c>
      <c r="G178" s="299" t="str">
        <f>CONCATENATE("(",ROUND((F178/$H179)*100,1),")")</f>
        <v>(0.9)</v>
      </c>
      <c r="H178" s="302">
        <f t="shared" ref="H178" si="141">SUM(B178,D178,F178)</f>
        <v>12.571443939872013</v>
      </c>
      <c r="I178" s="299" t="str">
        <f>CONCATENATE("(",ROUND((H178/$H179)*100,1),")")</f>
        <v>(14.4)</v>
      </c>
      <c r="K178" s="302">
        <f t="shared" ref="K178:K179" si="142">B183-B178</f>
        <v>-2.9548630200537218E-2</v>
      </c>
      <c r="L178" s="302">
        <f t="shared" ref="L178:L179" si="143">D183-D178</f>
        <v>1.1584860883147918E-2</v>
      </c>
      <c r="M178" s="302">
        <f t="shared" ref="M178:M179" si="144">F183-F178</f>
        <v>5.0670853721657139E-4</v>
      </c>
      <c r="N178" s="302">
        <f t="shared" ref="N178:N179" si="145">SUM(K178:M178)</f>
        <v>-1.7457060780172728E-2</v>
      </c>
    </row>
    <row r="179" spans="1:14" x14ac:dyDescent="0.2">
      <c r="A179" s="282" t="s">
        <v>363</v>
      </c>
      <c r="B179" s="302">
        <f>SUM(B177:B178)</f>
        <v>50.825718992212124</v>
      </c>
      <c r="C179" s="299" t="str">
        <f>CONCATENATE("(",ROUND((B179/$H179)*100,1),")")</f>
        <v>(58.1)</v>
      </c>
      <c r="D179" s="302">
        <f>SUM(D177:D178)</f>
        <v>7.581243750699568</v>
      </c>
      <c r="E179" s="299" t="str">
        <f>CONCATENATE("(",ROUND((D179/$H179)*100,1),")")</f>
        <v>(8.7)</v>
      </c>
      <c r="F179" s="302">
        <f>SUM(F177:F178)</f>
        <v>29.117037257088295</v>
      </c>
      <c r="G179" s="299" t="str">
        <f>CONCATENATE("(",ROUND((F179/$H179)*100,1),")")</f>
        <v>(33.3)</v>
      </c>
      <c r="H179" s="302">
        <f>SUM(H177:H178)</f>
        <v>87.523999999999987</v>
      </c>
      <c r="I179" s="299" t="str">
        <f>CONCATENATE("(",ROUND((H179/$H179)*100,1),")")</f>
        <v>(100)</v>
      </c>
      <c r="K179" s="302">
        <f t="shared" si="142"/>
        <v>-0.93670607345866586</v>
      </c>
      <c r="L179" s="302">
        <f t="shared" si="143"/>
        <v>4.1950973226243526E-2</v>
      </c>
      <c r="M179" s="302">
        <f t="shared" si="144"/>
        <v>4.5755100232625523E-2</v>
      </c>
      <c r="N179" s="302">
        <f t="shared" si="145"/>
        <v>-0.84899999999979681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42.604819582742806</v>
      </c>
      <c r="C182" s="299" t="str">
        <f>CONCATENATE("(",ROUND((B182/$H184)*100,1),")")</f>
        <v>(49.2)</v>
      </c>
      <c r="D182" s="302">
        <f>'Ind T6'!R72</f>
        <v>3.1309549758882547</v>
      </c>
      <c r="E182" s="299" t="str">
        <f>CONCATENATE("(",ROUND((D182/$H184)*100,1),")")</f>
        <v>(3.6)</v>
      </c>
      <c r="F182" s="302">
        <f>'Ind T6'!S72</f>
        <v>28.385238562277291</v>
      </c>
      <c r="G182" s="299" t="str">
        <f>CONCATENATE("(",ROUND((F182/$H184)*100,1),")")</f>
        <v>(32.7)</v>
      </c>
      <c r="H182" s="302">
        <f>SUM(B182,D182,F182)</f>
        <v>74.121013120908358</v>
      </c>
      <c r="I182" s="299" t="str">
        <f>CONCATENATE("(",ROUND((H182/$H184)*100,1),")")</f>
        <v>(85.5)</v>
      </c>
      <c r="K182" s="302">
        <f>B187-B182</f>
        <v>-0.84982473324623697</v>
      </c>
      <c r="L182" s="302">
        <f>D187-D182</f>
        <v>0.15281451459450279</v>
      </c>
      <c r="M182" s="302">
        <f>F187-F182</f>
        <v>0.97613854702906977</v>
      </c>
      <c r="N182" s="302">
        <f>SUM(K182:M182)</f>
        <v>0.27912832837733559</v>
      </c>
    </row>
    <row r="183" spans="1:14" x14ac:dyDescent="0.2">
      <c r="A183" s="282" t="s">
        <v>365</v>
      </c>
      <c r="B183" s="302">
        <f>'Ind T6'!Q71</f>
        <v>7.2841933360106541</v>
      </c>
      <c r="C183" s="299" t="str">
        <f>CONCATENATE("(",ROUND((B183/$H184)*100,1),")")</f>
        <v>(8.4)</v>
      </c>
      <c r="D183" s="302">
        <f>'Ind T6'!R71</f>
        <v>4.4922397480375569</v>
      </c>
      <c r="E183" s="299" t="str">
        <f>CONCATENATE("(",ROUND((D183/$H184)*100,1),")")</f>
        <v>(5.2)</v>
      </c>
      <c r="F183" s="302">
        <f>'Ind T6'!S71</f>
        <v>0.77755379504362865</v>
      </c>
      <c r="G183" s="299" t="str">
        <f>CONCATENATE("(",ROUND((F183/$H184)*100,1),")")</f>
        <v>(0.9)</v>
      </c>
      <c r="H183" s="302">
        <f t="shared" ref="H183" si="146">SUM(B183,D183,F183)</f>
        <v>12.553986879091839</v>
      </c>
      <c r="I183" s="299" t="str">
        <f>CONCATENATE("(",ROUND((H183/$H184)*100,1),")")</f>
        <v>(14.5)</v>
      </c>
      <c r="K183" s="302">
        <f t="shared" ref="K183:K184" si="147">B188-B183</f>
        <v>0.18862118868447286</v>
      </c>
      <c r="L183" s="302">
        <f t="shared" ref="L183:L184" si="148">D188-D183</f>
        <v>0.16698137224558618</v>
      </c>
      <c r="M183" s="302">
        <f t="shared" ref="M183:M184" si="149">F188-F183</f>
        <v>4.2269110692416789E-2</v>
      </c>
      <c r="N183" s="302">
        <f t="shared" ref="N183:N184" si="150">SUM(K183:M183)</f>
        <v>0.39787167162247583</v>
      </c>
    </row>
    <row r="184" spans="1:14" x14ac:dyDescent="0.2">
      <c r="A184" s="282" t="s">
        <v>363</v>
      </c>
      <c r="B184" s="302">
        <f>SUM(B182:B183)</f>
        <v>49.889012918753458</v>
      </c>
      <c r="C184" s="299" t="str">
        <f>CONCATENATE("(",ROUND((B184/$H184)*100,1),")")</f>
        <v>(57.6)</v>
      </c>
      <c r="D184" s="302">
        <f>SUM(D182:D183)</f>
        <v>7.6231947239258115</v>
      </c>
      <c r="E184" s="299" t="str">
        <f>CONCATENATE("(",ROUND((D184/$H184)*100,1),")")</f>
        <v>(8.8)</v>
      </c>
      <c r="F184" s="302">
        <f>SUM(F182:F183)</f>
        <v>29.162792357320921</v>
      </c>
      <c r="G184" s="299" t="str">
        <f>CONCATENATE("(",ROUND((F184/$H184)*100,1),")")</f>
        <v>(33.6)</v>
      </c>
      <c r="H184" s="302">
        <f>SUM(H182:H183)</f>
        <v>86.675000000000196</v>
      </c>
      <c r="I184" s="299" t="str">
        <f>CONCATENATE("(",ROUND((H184/$H184)*100,1),")")</f>
        <v>(100)</v>
      </c>
      <c r="K184" s="302">
        <f t="shared" si="147"/>
        <v>-0.661203544561765</v>
      </c>
      <c r="L184" s="302">
        <f t="shared" si="148"/>
        <v>0.31979588684008853</v>
      </c>
      <c r="M184" s="302">
        <f t="shared" si="149"/>
        <v>1.018407657721486</v>
      </c>
      <c r="N184" s="302">
        <f t="shared" si="150"/>
        <v>0.67699999999980953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41.754994849496569</v>
      </c>
      <c r="C187" s="299" t="str">
        <f>CONCATENATE("(",ROUND((B187/$H189)*100,1),")")</f>
        <v>(47.8)</v>
      </c>
      <c r="D187" s="302">
        <f>'Ind T6'!W72</f>
        <v>3.2837694904827575</v>
      </c>
      <c r="E187" s="299" t="str">
        <f>CONCATENATE("(",ROUND((D187/$H189)*100,1),")")</f>
        <v>(3.8)</v>
      </c>
      <c r="F187" s="302">
        <f>'Ind T6'!X72</f>
        <v>29.36137710930636</v>
      </c>
      <c r="G187" s="299" t="str">
        <f>CONCATENATE("(",ROUND((F187/$H189)*100,1),")")</f>
        <v>(33.6)</v>
      </c>
      <c r="H187" s="302">
        <f>SUM(B187,D187,F187)</f>
        <v>74.400141449285684</v>
      </c>
      <c r="I187" s="299" t="str">
        <f>CONCATENATE("(",ROUND((H187/$H189)*100,1),")")</f>
        <v>(85.2)</v>
      </c>
      <c r="K187" s="302">
        <f>B187-B177</f>
        <v>-1.7569821765043656</v>
      </c>
      <c r="L187" s="302">
        <f>D187-D177</f>
        <v>0.1831806269375984</v>
      </c>
      <c r="M187" s="302">
        <f>F187-F177</f>
        <v>1.0213869387244756</v>
      </c>
      <c r="N187" s="302">
        <f>SUM(K187:M187)</f>
        <v>-0.5524146108422916</v>
      </c>
    </row>
    <row r="188" spans="1:14" x14ac:dyDescent="0.2">
      <c r="A188" s="282" t="s">
        <v>365</v>
      </c>
      <c r="B188" s="302">
        <f>'Ind T6'!V71</f>
        <v>7.472814524695127</v>
      </c>
      <c r="C188" s="299" t="str">
        <f>CONCATENATE("(",ROUND((B188/$H189)*100,1),")")</f>
        <v>(8.6)</v>
      </c>
      <c r="D188" s="302">
        <f>'Ind T6'!W71</f>
        <v>4.6592211202831431</v>
      </c>
      <c r="E188" s="299" t="str">
        <f>CONCATENATE("(",ROUND((D188/$H189)*100,1),")")</f>
        <v>(5.3)</v>
      </c>
      <c r="F188" s="302">
        <f>'Ind T6'!X71</f>
        <v>0.81982290573604544</v>
      </c>
      <c r="G188" s="299" t="str">
        <f>CONCATENATE("(",ROUND((F188/$H189)*100,1),")")</f>
        <v>(0.9)</v>
      </c>
      <c r="H188" s="302">
        <f t="shared" ref="H188" si="151">SUM(B188,D188,F188)</f>
        <v>12.951858550714315</v>
      </c>
      <c r="I188" s="299" t="str">
        <f>CONCATENATE("(",ROUND((H188/$H189)*100,1),")")</f>
        <v>(14.8)</v>
      </c>
      <c r="K188" s="302">
        <f t="shared" ref="K188:K189" si="152">B188-B178</f>
        <v>0.15907255848393564</v>
      </c>
      <c r="L188" s="302">
        <f t="shared" ref="L188:L189" si="153">D188-D178</f>
        <v>0.1785662331287341</v>
      </c>
      <c r="M188" s="302">
        <f t="shared" ref="M188:M189" si="154">F188-F178</f>
        <v>4.2775819229633361E-2</v>
      </c>
      <c r="N188" s="302">
        <f t="shared" ref="N188:N189" si="155">SUM(K188:M188)</f>
        <v>0.3804146108423031</v>
      </c>
    </row>
    <row r="189" spans="1:14" x14ac:dyDescent="0.2">
      <c r="A189" s="282" t="s">
        <v>363</v>
      </c>
      <c r="B189" s="302">
        <f>SUM(B187:B188)</f>
        <v>49.227809374191693</v>
      </c>
      <c r="C189" s="299" t="str">
        <f>CONCATENATE("(",ROUND((B189/$H189)*100,1),")")</f>
        <v>(56.4)</v>
      </c>
      <c r="D189" s="302">
        <f>SUM(D187:D188)</f>
        <v>7.9429906107659001</v>
      </c>
      <c r="E189" s="299" t="str">
        <f>CONCATENATE("(",ROUND((D189/$H189)*100,1),")")</f>
        <v>(9.1)</v>
      </c>
      <c r="F189" s="302">
        <f>SUM(F187:F188)</f>
        <v>30.181200015042407</v>
      </c>
      <c r="G189" s="299" t="str">
        <f>CONCATENATE("(",ROUND((F189/$H189)*100,1),")")</f>
        <v>(34.6)</v>
      </c>
      <c r="H189" s="302">
        <f>SUM(H187:H188)</f>
        <v>87.352000000000004</v>
      </c>
      <c r="I189" s="299" t="str">
        <f>CONCATENATE("(",ROUND((H189/$H189)*100,1),")")</f>
        <v>(100)</v>
      </c>
      <c r="K189" s="302">
        <f t="shared" si="152"/>
        <v>-1.5979096180204309</v>
      </c>
      <c r="L189" s="302">
        <f t="shared" si="153"/>
        <v>0.36174686006633205</v>
      </c>
      <c r="M189" s="302">
        <f t="shared" si="154"/>
        <v>1.0641627579541115</v>
      </c>
      <c r="N189" s="302">
        <f t="shared" si="155"/>
        <v>-0.17199999999998727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77.771689359570502</v>
      </c>
      <c r="C198" s="299" t="str">
        <f>CONCATENATE("(",ROUND((B198/$H200)*100,1),")")</f>
        <v>(33.6)</v>
      </c>
      <c r="D198" s="302">
        <f>'Ind T6'!M81</f>
        <v>28.094442731545854</v>
      </c>
      <c r="E198" s="299" t="str">
        <f>CONCATENATE("(",ROUND((D198/$H200)*100,1),")")</f>
        <v>(12.1)</v>
      </c>
      <c r="F198" s="302">
        <f>'Ind T6'!N81</f>
        <v>11.202448157300987</v>
      </c>
      <c r="G198" s="299" t="str">
        <f>CONCATENATE("(",ROUND((F198/$H200)*100,1),")")</f>
        <v>(4.8)</v>
      </c>
      <c r="H198" s="302">
        <f>SUM(B198,D198,F198)</f>
        <v>117.06858024841735</v>
      </c>
      <c r="I198" s="299" t="str">
        <f>CONCATENATE("(",ROUND((H198/$H200)*100,1),")")</f>
        <v>(50.5)</v>
      </c>
      <c r="K198" s="302">
        <f>B203-B198</f>
        <v>1.5317673972541712</v>
      </c>
      <c r="L198" s="302">
        <f>D203-D198</f>
        <v>0.26096303120396058</v>
      </c>
      <c r="M198" s="302">
        <f>F203-F198</f>
        <v>0.18471894183243975</v>
      </c>
      <c r="N198" s="302">
        <f>SUM(K198:M198)</f>
        <v>1.9774493702905716</v>
      </c>
    </row>
    <row r="199" spans="1:14" x14ac:dyDescent="0.2">
      <c r="A199" s="282" t="s">
        <v>365</v>
      </c>
      <c r="B199" s="302">
        <f>'Ind T6'!L80</f>
        <v>48.82736740619778</v>
      </c>
      <c r="C199" s="299" t="str">
        <f>CONCATENATE("(",ROUND((B199/$H200)*100,1),")")</f>
        <v>(21.1)</v>
      </c>
      <c r="D199" s="302">
        <f>'Ind T6'!M80</f>
        <v>59.163661217492511</v>
      </c>
      <c r="E199" s="299" t="str">
        <f>CONCATENATE("(",ROUND((D199/$H200)*100,1),")")</f>
        <v>(25.5)</v>
      </c>
      <c r="F199" s="302">
        <f>'Ind T6'!N80</f>
        <v>6.7263911278925201</v>
      </c>
      <c r="G199" s="299" t="str">
        <f>CONCATENATE("(",ROUND((F199/$H200)*100,1),")")</f>
        <v>(2.9)</v>
      </c>
      <c r="H199" s="302">
        <f t="shared" ref="H199" si="156">SUM(B199,D199,F199)</f>
        <v>114.71741975158281</v>
      </c>
      <c r="I199" s="299" t="str">
        <f>CONCATENATE("(",ROUND((H199/$H200)*100,1),")")</f>
        <v>(49.5)</v>
      </c>
      <c r="K199" s="302">
        <f t="shared" ref="K199:K200" si="157">B204-B199</f>
        <v>2.3433221474993218</v>
      </c>
      <c r="L199" s="302">
        <f t="shared" ref="L199:L200" si="158">D204-D199</f>
        <v>-1.6501581736526418</v>
      </c>
      <c r="M199" s="302">
        <f t="shared" ref="M199:M200" si="159">F204-F199</f>
        <v>0.2763866558629946</v>
      </c>
      <c r="N199" s="302">
        <f t="shared" ref="N199:N200" si="160">SUM(K199:M199)</f>
        <v>0.96955062970967454</v>
      </c>
    </row>
    <row r="200" spans="1:14" x14ac:dyDescent="0.2">
      <c r="A200" s="282" t="s">
        <v>363</v>
      </c>
      <c r="B200" s="302">
        <f>SUM(B198:B199)</f>
        <v>126.59905676576828</v>
      </c>
      <c r="C200" s="299" t="str">
        <f>CONCATENATE("(",ROUND((B200/$H200)*100,1),")")</f>
        <v>(54.6)</v>
      </c>
      <c r="D200" s="302">
        <f>SUM(D198:D199)</f>
        <v>87.258103949038372</v>
      </c>
      <c r="E200" s="299" t="str">
        <f>CONCATENATE("(",ROUND((D200/$H200)*100,1),")")</f>
        <v>(37.6)</v>
      </c>
      <c r="F200" s="302">
        <f>SUM(F198:F199)</f>
        <v>17.928839285193508</v>
      </c>
      <c r="G200" s="299" t="str">
        <f>CONCATENATE("(",ROUND((F200/$H200)*100,1),")")</f>
        <v>(7.7)</v>
      </c>
      <c r="H200" s="302">
        <f>SUM(H198:H199)</f>
        <v>231.78600000000017</v>
      </c>
      <c r="I200" s="299" t="str">
        <f>CONCATENATE("(",ROUND((H200/$H200)*100,1),")")</f>
        <v>(100)</v>
      </c>
      <c r="K200" s="302">
        <f t="shared" si="157"/>
        <v>3.875089544753493</v>
      </c>
      <c r="L200" s="302">
        <f t="shared" si="158"/>
        <v>-1.3891951424486848</v>
      </c>
      <c r="M200" s="302">
        <f t="shared" si="159"/>
        <v>0.46110559769543258</v>
      </c>
      <c r="N200" s="302">
        <f t="shared" si="160"/>
        <v>2.9470000000002408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79.303456756824673</v>
      </c>
      <c r="C203" s="299" t="str">
        <f>CONCATENATE("(",ROUND((B203/$H205)*100,1),")")</f>
        <v>(33.8)</v>
      </c>
      <c r="D203" s="302">
        <f>'Ind T6'!R81</f>
        <v>28.355405762749815</v>
      </c>
      <c r="E203" s="299" t="str">
        <f>CONCATENATE("(",ROUND((D203/$H205)*100,1),")")</f>
        <v>(12.1)</v>
      </c>
      <c r="F203" s="302">
        <f>'Ind T6'!S81</f>
        <v>11.387167099133427</v>
      </c>
      <c r="G203" s="299" t="str">
        <f>CONCATENATE("(",ROUND((F203/$H205)*100,1),")")</f>
        <v>(4.9)</v>
      </c>
      <c r="H203" s="302">
        <f>SUM(B203,D203,F203)</f>
        <v>119.04602961870791</v>
      </c>
      <c r="I203" s="299" t="str">
        <f>CONCATENATE("(",ROUND((H203/$H205)*100,1),")")</f>
        <v>(50.7)</v>
      </c>
      <c r="K203" s="302">
        <f>B208-B203</f>
        <v>2.0325848440734973</v>
      </c>
      <c r="L203" s="302">
        <f>D208-D203</f>
        <v>0.46075543251640028</v>
      </c>
      <c r="M203" s="302">
        <f>F208-F203</f>
        <v>0.29289757489667601</v>
      </c>
      <c r="N203" s="302">
        <f>SUM(K203:M203)</f>
        <v>2.7862378514865735</v>
      </c>
    </row>
    <row r="204" spans="1:14" x14ac:dyDescent="0.2">
      <c r="A204" s="282" t="s">
        <v>365</v>
      </c>
      <c r="B204" s="302">
        <f>'Ind T6'!Q80</f>
        <v>51.170689553697102</v>
      </c>
      <c r="C204" s="299" t="str">
        <f>CONCATENATE("(",ROUND((B204/$H205)*100,1),")")</f>
        <v>(21.8)</v>
      </c>
      <c r="D204" s="302">
        <f>'Ind T6'!R80</f>
        <v>57.513503043839869</v>
      </c>
      <c r="E204" s="299" t="str">
        <f>CONCATENATE("(",ROUND((D204/$H205)*100,1),")")</f>
        <v>(24.5)</v>
      </c>
      <c r="F204" s="302">
        <f>'Ind T6'!S80</f>
        <v>7.0027777837555147</v>
      </c>
      <c r="G204" s="299" t="str">
        <f>CONCATENATE("(",ROUND((F204/$H205)*100,1),")")</f>
        <v>(3)</v>
      </c>
      <c r="H204" s="302">
        <f t="shared" ref="H204" si="161">SUM(B204,D204,F204)</f>
        <v>115.68697038129248</v>
      </c>
      <c r="I204" s="299" t="str">
        <f>CONCATENATE("(",ROUND((H204/$H205)*100,1),")")</f>
        <v>(49.3)</v>
      </c>
      <c r="K204" s="302">
        <f t="shared" ref="K204:K205" si="162">B209-B204</f>
        <v>4.2173500349920943</v>
      </c>
      <c r="L204" s="302">
        <f t="shared" ref="L204:L205" si="163">D209-D204</f>
        <v>-3.4623982852919397</v>
      </c>
      <c r="M204" s="302">
        <f t="shared" ref="M204:M205" si="164">F209-F204</f>
        <v>0.55381039881300609</v>
      </c>
      <c r="N204" s="302">
        <f t="shared" ref="N204:N205" si="165">SUM(K204:M204)</f>
        <v>1.3087621485131606</v>
      </c>
    </row>
    <row r="205" spans="1:14" x14ac:dyDescent="0.2">
      <c r="A205" s="282" t="s">
        <v>363</v>
      </c>
      <c r="B205" s="302">
        <f>SUM(B203:B204)</f>
        <v>130.47414631052177</v>
      </c>
      <c r="C205" s="299" t="str">
        <f>CONCATENATE("(",ROUND((B205/$H205)*100,1),")")</f>
        <v>(55.6)</v>
      </c>
      <c r="D205" s="302">
        <f>SUM(D203:D204)</f>
        <v>85.868908806589687</v>
      </c>
      <c r="E205" s="299" t="str">
        <f>CONCATENATE("(",ROUND((D205/$H205)*100,1),")")</f>
        <v>(36.6)</v>
      </c>
      <c r="F205" s="302">
        <f>SUM(F203:F204)</f>
        <v>18.38994488288894</v>
      </c>
      <c r="G205" s="299" t="str">
        <f>CONCATENATE("(",ROUND((F205/$H205)*100,1),")")</f>
        <v>(7.8)</v>
      </c>
      <c r="H205" s="302">
        <f>SUM(H203:H204)</f>
        <v>234.7330000000004</v>
      </c>
      <c r="I205" s="299" t="str">
        <f>CONCATENATE("(",ROUND((H205/$H205)*100,1),")")</f>
        <v>(100)</v>
      </c>
      <c r="K205" s="302">
        <f t="shared" si="162"/>
        <v>6.2499348790655915</v>
      </c>
      <c r="L205" s="302">
        <f t="shared" si="163"/>
        <v>-3.0016428527755465</v>
      </c>
      <c r="M205" s="302">
        <f t="shared" si="164"/>
        <v>0.84670797370968387</v>
      </c>
      <c r="N205" s="302">
        <f t="shared" si="165"/>
        <v>4.0949999999997289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81.33604160089817</v>
      </c>
      <c r="C208" s="299" t="str">
        <f>CONCATENATE("(",ROUND((B208/$H210)*100,1),")")</f>
        <v>(34.1)</v>
      </c>
      <c r="D208" s="302">
        <f>'Ind T6'!W81</f>
        <v>28.816161195266215</v>
      </c>
      <c r="E208" s="299" t="str">
        <f>CONCATENATE("(",ROUND((D208/$H210)*100,1),")")</f>
        <v>(12.1)</v>
      </c>
      <c r="F208" s="302">
        <f>'Ind T6'!X81</f>
        <v>11.680064674030103</v>
      </c>
      <c r="G208" s="299" t="str">
        <f>CONCATENATE("(",ROUND((F208/$H210)*100,1),")")</f>
        <v>(4.9)</v>
      </c>
      <c r="H208" s="302">
        <f>SUM(B208,D208,F208)</f>
        <v>121.83226747019449</v>
      </c>
      <c r="I208" s="299" t="str">
        <f>CONCATENATE("(",ROUND((H208/$H210)*100,1),")")</f>
        <v>(51)</v>
      </c>
      <c r="K208" s="302">
        <f>B208-B198</f>
        <v>3.5643522413276685</v>
      </c>
      <c r="L208" s="302">
        <f>D208-D198</f>
        <v>0.72171846372036086</v>
      </c>
      <c r="M208" s="302">
        <f>F208-F198</f>
        <v>0.47761651672911576</v>
      </c>
      <c r="N208" s="302">
        <f>SUM(K208:M208)</f>
        <v>4.7636872217771451</v>
      </c>
    </row>
    <row r="209" spans="1:14" x14ac:dyDescent="0.2">
      <c r="A209" s="282" t="s">
        <v>365</v>
      </c>
      <c r="B209" s="302">
        <f>'Ind T6'!V80</f>
        <v>55.388039588689196</v>
      </c>
      <c r="C209" s="299" t="str">
        <f>CONCATENATE("(",ROUND((B209/$H210)*100,1),")")</f>
        <v>(23.2)</v>
      </c>
      <c r="D209" s="302">
        <f>'Ind T6'!W80</f>
        <v>54.051104758547929</v>
      </c>
      <c r="E209" s="299" t="str">
        <f>CONCATENATE("(",ROUND((D209/$H210)*100,1),")")</f>
        <v>(22.6)</v>
      </c>
      <c r="F209" s="302">
        <f>'Ind T6'!X80</f>
        <v>7.5565881825685208</v>
      </c>
      <c r="G209" s="299" t="str">
        <f>CONCATENATE("(",ROUND((F209/$H210)*100,1),")")</f>
        <v>(3.2)</v>
      </c>
      <c r="H209" s="302">
        <f t="shared" ref="H209" si="166">SUM(B209,D209,F209)</f>
        <v>116.99573252980564</v>
      </c>
      <c r="I209" s="299" t="str">
        <f>CONCATENATE("(",ROUND((H209/$H210)*100,1),")")</f>
        <v>(49)</v>
      </c>
      <c r="K209" s="302">
        <f t="shared" ref="K209:K210" si="167">B209-B199</f>
        <v>6.560672182491416</v>
      </c>
      <c r="L209" s="302">
        <f t="shared" ref="L209:L210" si="168">D209-D199</f>
        <v>-5.1125564589445815</v>
      </c>
      <c r="M209" s="302">
        <f t="shared" ref="M209:M210" si="169">F209-F199</f>
        <v>0.83019705467600069</v>
      </c>
      <c r="N209" s="302">
        <f t="shared" ref="N209:N210" si="170">SUM(K209:M209)</f>
        <v>2.2783127782228352</v>
      </c>
    </row>
    <row r="210" spans="1:14" x14ac:dyDescent="0.2">
      <c r="A210" s="282" t="s">
        <v>363</v>
      </c>
      <c r="B210" s="302">
        <f>SUM(B208:B209)</f>
        <v>136.72408118958737</v>
      </c>
      <c r="C210" s="299" t="str">
        <f>CONCATENATE("(",ROUND((B210/$H210)*100,1),")")</f>
        <v>(57.2)</v>
      </c>
      <c r="D210" s="302">
        <f>SUM(D208:D209)</f>
        <v>82.86726595381414</v>
      </c>
      <c r="E210" s="299" t="str">
        <f>CONCATENATE("(",ROUND((D210/$H210)*100,1),")")</f>
        <v>(34.7)</v>
      </c>
      <c r="F210" s="302">
        <f>SUM(F208:F209)</f>
        <v>19.236652856598624</v>
      </c>
      <c r="G210" s="299" t="str">
        <f>CONCATENATE("(",ROUND((F210/$H210)*100,1),")")</f>
        <v>(8.1)</v>
      </c>
      <c r="H210" s="302">
        <f>SUM(H208:H209)</f>
        <v>238.82800000000015</v>
      </c>
      <c r="I210" s="299" t="str">
        <f>CONCATENATE("(",ROUND((H210/$H210)*100,1),")")</f>
        <v>(100)</v>
      </c>
      <c r="K210" s="302">
        <f t="shared" si="167"/>
        <v>10.125024423819085</v>
      </c>
      <c r="L210" s="302">
        <f t="shared" si="168"/>
        <v>-4.3908379952242313</v>
      </c>
      <c r="M210" s="302">
        <f t="shared" si="169"/>
        <v>1.3078135714051164</v>
      </c>
      <c r="N210" s="302">
        <f t="shared" si="170"/>
        <v>7.0419999999999696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50.908505408701217</v>
      </c>
      <c r="C219" s="299" t="str">
        <f>CONCATENATE("(",ROUND((B219/$H221)*100,1),")")</f>
        <v>(54.9)</v>
      </c>
      <c r="D219" s="302">
        <f>'Ind T6'!M90</f>
        <v>7.4595393402107577</v>
      </c>
      <c r="E219" s="299" t="str">
        <f>CONCATENATE("(",ROUND((D219/$H221)*100,1),")")</f>
        <v>(8)</v>
      </c>
      <c r="F219" s="302">
        <f>'Ind T6'!N90</f>
        <v>12.912093093404122</v>
      </c>
      <c r="G219" s="299" t="str">
        <f>CONCATENATE("(",ROUND((F219/$H221)*100,1),")")</f>
        <v>(13.9)</v>
      </c>
      <c r="H219" s="302">
        <f>SUM(B219,D219,F219)</f>
        <v>71.280137842316094</v>
      </c>
      <c r="I219" s="299" t="str">
        <f>CONCATENATE("(",ROUND((H219/$H221)*100,1),")")</f>
        <v>(76.8)</v>
      </c>
      <c r="K219" s="302">
        <f>B224-B219</f>
        <v>3.0365255837288743</v>
      </c>
      <c r="L219" s="302">
        <f>D224-D219</f>
        <v>0.40284025979058846</v>
      </c>
      <c r="M219" s="302">
        <f>F224-F219</f>
        <v>1.1803962979179765</v>
      </c>
      <c r="N219" s="302">
        <f>SUM(K219:M219)</f>
        <v>4.6197621414374392</v>
      </c>
    </row>
    <row r="220" spans="1:14" x14ac:dyDescent="0.2">
      <c r="A220" s="282" t="s">
        <v>365</v>
      </c>
      <c r="B220" s="302">
        <f>'Ind T6'!L89</f>
        <v>12.958388360560885</v>
      </c>
      <c r="C220" s="299" t="str">
        <f>CONCATENATE("(",ROUND((B220/$H221)*100,1),")")</f>
        <v>(14)</v>
      </c>
      <c r="D220" s="302">
        <f>'Ind T6'!M89</f>
        <v>7.5169797650543559</v>
      </c>
      <c r="E220" s="299" t="str">
        <f>CONCATENATE("(",ROUND((D220/$H221)*100,1),")")</f>
        <v>(8.1)</v>
      </c>
      <c r="F220" s="302">
        <f>'Ind T6'!N89</f>
        <v>1.0094940320686425</v>
      </c>
      <c r="G220" s="299" t="str">
        <f>CONCATENATE("(",ROUND((F220/$H221)*100,1),")")</f>
        <v>(1.1)</v>
      </c>
      <c r="H220" s="302">
        <f t="shared" ref="H220" si="171">SUM(B220,D220,F220)</f>
        <v>21.484862157683882</v>
      </c>
      <c r="I220" s="299" t="str">
        <f>CONCATENATE("(",ROUND((H220/$H221)*100,1),")")</f>
        <v>(23.2)</v>
      </c>
      <c r="K220" s="302">
        <f t="shared" ref="K220:K221" si="172">B225-B220</f>
        <v>1.5312909910661698</v>
      </c>
      <c r="L220" s="302">
        <f t="shared" ref="L220:L221" si="173">D225-D220</f>
        <v>0.93989240248193884</v>
      </c>
      <c r="M220" s="302">
        <f t="shared" ref="M220:M221" si="174">F225-F220</f>
        <v>6.7054465014441789E-2</v>
      </c>
      <c r="N220" s="302">
        <f t="shared" ref="N220:N221" si="175">SUM(K220:M220)</f>
        <v>2.5382378585625505</v>
      </c>
    </row>
    <row r="221" spans="1:14" x14ac:dyDescent="0.2">
      <c r="A221" s="282" t="s">
        <v>363</v>
      </c>
      <c r="B221" s="302">
        <f>SUM(B219:B220)</f>
        <v>63.866893769262106</v>
      </c>
      <c r="C221" s="299" t="str">
        <f>CONCATENATE("(",ROUND((B221/$H221)*100,1),")")</f>
        <v>(68.8)</v>
      </c>
      <c r="D221" s="302">
        <f>SUM(D219:D220)</f>
        <v>14.976519105265114</v>
      </c>
      <c r="E221" s="299" t="str">
        <f>CONCATENATE("(",ROUND((D221/$H221)*100,1),")")</f>
        <v>(16.1)</v>
      </c>
      <c r="F221" s="302">
        <f>SUM(F219:F220)</f>
        <v>13.921587125472765</v>
      </c>
      <c r="G221" s="299" t="str">
        <f>CONCATENATE("(",ROUND((F221/$H221)*100,1),")")</f>
        <v>(15)</v>
      </c>
      <c r="H221" s="302">
        <f>SUM(H219:H220)</f>
        <v>92.764999999999972</v>
      </c>
      <c r="I221" s="299" t="str">
        <f>CONCATENATE("(",ROUND((H221/$H221)*100,1),")")</f>
        <v>(100)</v>
      </c>
      <c r="K221" s="302">
        <f t="shared" si="172"/>
        <v>4.5678165747950459</v>
      </c>
      <c r="L221" s="302">
        <f t="shared" si="173"/>
        <v>1.3427326622725264</v>
      </c>
      <c r="M221" s="302">
        <f t="shared" si="174"/>
        <v>1.2474507629324183</v>
      </c>
      <c r="N221" s="302">
        <f t="shared" si="175"/>
        <v>7.1579999999999906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53.945030992430091</v>
      </c>
      <c r="C224" s="299" t="str">
        <f>CONCATENATE("(",ROUND((B224/$H226)*100,1),")")</f>
        <v>(54)</v>
      </c>
      <c r="D224" s="302">
        <f>'Ind T6'!R90</f>
        <v>7.8623796000013462</v>
      </c>
      <c r="E224" s="299" t="str">
        <f>CONCATENATE("(",ROUND((D224/$H226)*100,1),")")</f>
        <v>(7.9)</v>
      </c>
      <c r="F224" s="302">
        <f>'Ind T6'!S90</f>
        <v>14.092489391322099</v>
      </c>
      <c r="G224" s="299" t="str">
        <f>CONCATENATE("(",ROUND((F224/$H226)*100,1),")")</f>
        <v>(14.1)</v>
      </c>
      <c r="H224" s="302">
        <f>SUM(B224,D224,F224)</f>
        <v>75.899899983753542</v>
      </c>
      <c r="I224" s="299" t="str">
        <f>CONCATENATE("(",ROUND((H224/$H226)*100,1),")")</f>
        <v>(76)</v>
      </c>
      <c r="K224" s="302">
        <f>B229-B224</f>
        <v>-0.60892864928922563</v>
      </c>
      <c r="L224" s="302">
        <f>D229-D224</f>
        <v>0.34844873866174186</v>
      </c>
      <c r="M224" s="302">
        <f>F229-F224</f>
        <v>0.93935059017939615</v>
      </c>
      <c r="N224" s="302">
        <f>SUM(K224:M224)</f>
        <v>0.67887067955191238</v>
      </c>
    </row>
    <row r="225" spans="1:14" x14ac:dyDescent="0.2">
      <c r="A225" s="282" t="s">
        <v>365</v>
      </c>
      <c r="B225" s="302">
        <f>'Ind T6'!Q89</f>
        <v>14.489679351627055</v>
      </c>
      <c r="C225" s="299" t="str">
        <f>CONCATENATE("(",ROUND((B225/$H226)*100,1),")")</f>
        <v>(14.5)</v>
      </c>
      <c r="D225" s="302">
        <f>'Ind T6'!R89</f>
        <v>8.4568721675362948</v>
      </c>
      <c r="E225" s="299" t="str">
        <f>CONCATENATE("(",ROUND((D225/$H226)*100,1),")")</f>
        <v>(8.5)</v>
      </c>
      <c r="F225" s="302">
        <f>'Ind T6'!S89</f>
        <v>1.0765484970830843</v>
      </c>
      <c r="G225" s="299" t="str">
        <f>CONCATENATE("(",ROUND((F225/$H226)*100,1),")")</f>
        <v>(1.1)</v>
      </c>
      <c r="H225" s="302">
        <f t="shared" ref="H225" si="176">SUM(B225,D225,F225)</f>
        <v>24.023100016246435</v>
      </c>
      <c r="I225" s="299" t="str">
        <f>CONCATENATE("(",ROUND((H225/$H226)*100,1),")")</f>
        <v>(24)</v>
      </c>
      <c r="K225" s="302">
        <f t="shared" ref="K225:K226" si="177">B230-B225</f>
        <v>0.85867488711595819</v>
      </c>
      <c r="L225" s="302">
        <f t="shared" ref="L225:L226" si="178">D230-D225</f>
        <v>0.83502053994356196</v>
      </c>
      <c r="M225" s="302">
        <f t="shared" ref="M225:M226" si="179">F230-F225</f>
        <v>1.4433893388594576E-2</v>
      </c>
      <c r="N225" s="302">
        <f t="shared" ref="N225:N226" si="180">SUM(K225:M225)</f>
        <v>1.7081293204481147</v>
      </c>
    </row>
    <row r="226" spans="1:14" x14ac:dyDescent="0.2">
      <c r="A226" s="282" t="s">
        <v>363</v>
      </c>
      <c r="B226" s="302">
        <f>SUM(B224:B225)</f>
        <v>68.434710344057152</v>
      </c>
      <c r="C226" s="299" t="str">
        <f>CONCATENATE("(",ROUND((B226/$H226)*100,1),")")</f>
        <v>(68.5)</v>
      </c>
      <c r="D226" s="302">
        <f>SUM(D224:D225)</f>
        <v>16.31925176753764</v>
      </c>
      <c r="E226" s="299" t="str">
        <f>CONCATENATE("(",ROUND((D226/$H226)*100,1),")")</f>
        <v>(16.3)</v>
      </c>
      <c r="F226" s="302">
        <f>SUM(F224:F225)</f>
        <v>15.169037888405184</v>
      </c>
      <c r="G226" s="299" t="str">
        <f>CONCATENATE("(",ROUND((F226/$H226)*100,1),")")</f>
        <v>(15.2)</v>
      </c>
      <c r="H226" s="302">
        <f>SUM(H224:H225)</f>
        <v>99.922999999999973</v>
      </c>
      <c r="I226" s="299" t="str">
        <f>CONCATENATE("(",ROUND((H226/$H226)*100,1),")")</f>
        <v>(100)</v>
      </c>
      <c r="K226" s="302">
        <f t="shared" si="177"/>
        <v>0.24974623782672722</v>
      </c>
      <c r="L226" s="302">
        <f t="shared" si="178"/>
        <v>1.1834692786053047</v>
      </c>
      <c r="M226" s="302">
        <f t="shared" si="179"/>
        <v>0.95378448356799161</v>
      </c>
      <c r="N226" s="302">
        <f t="shared" si="180"/>
        <v>2.3870000000000235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53.336102343140865</v>
      </c>
      <c r="C229" s="299" t="str">
        <f>CONCATENATE("(",ROUND((B229/$H231)*100,1),")")</f>
        <v>(52.1)</v>
      </c>
      <c r="D229" s="302">
        <f>'Ind T6'!W90</f>
        <v>8.210828338663088</v>
      </c>
      <c r="E229" s="299" t="str">
        <f>CONCATENATE("(",ROUND((D229/$H231)*100,1),")")</f>
        <v>(8)</v>
      </c>
      <c r="F229" s="302">
        <f>'Ind T6'!X90</f>
        <v>15.031839981501495</v>
      </c>
      <c r="G229" s="299" t="str">
        <f>CONCATENATE("(",ROUND((F229/$H231)*100,1),")")</f>
        <v>(14.7)</v>
      </c>
      <c r="H229" s="302">
        <f>SUM(B229,D229,F229)</f>
        <v>76.578770663305448</v>
      </c>
      <c r="I229" s="299" t="str">
        <f>CONCATENATE("(",ROUND((H229/$H231)*100,1),")")</f>
        <v>(74.8)</v>
      </c>
      <c r="K229" s="302">
        <f>B229-B219</f>
        <v>2.4275969344396486</v>
      </c>
      <c r="L229" s="302">
        <f>D229-D219</f>
        <v>0.75128899845233033</v>
      </c>
      <c r="M229" s="302">
        <f>F229-F219</f>
        <v>2.1197468880973727</v>
      </c>
      <c r="N229" s="302">
        <f>SUM(K229:M229)</f>
        <v>5.2986328209893516</v>
      </c>
    </row>
    <row r="230" spans="1:14" x14ac:dyDescent="0.2">
      <c r="A230" s="282" t="s">
        <v>365</v>
      </c>
      <c r="B230" s="302">
        <f>'Ind T6'!V89</f>
        <v>15.348354238743013</v>
      </c>
      <c r="C230" s="299" t="str">
        <f>CONCATENATE("(",ROUND((B230/$H231)*100,1),")")</f>
        <v>(15)</v>
      </c>
      <c r="D230" s="302">
        <f>'Ind T6'!W89</f>
        <v>9.2918927074798567</v>
      </c>
      <c r="E230" s="299" t="str">
        <f>CONCATENATE("(",ROUND((D230/$H231)*100,1),")")</f>
        <v>(9.1)</v>
      </c>
      <c r="F230" s="302">
        <f>'Ind T6'!X89</f>
        <v>1.0909823904716789</v>
      </c>
      <c r="G230" s="299" t="str">
        <f>CONCATENATE("(",ROUND((F230/$H231)*100,1),")")</f>
        <v>(1.1)</v>
      </c>
      <c r="H230" s="302">
        <f t="shared" ref="H230" si="181">SUM(B230,D230,F230)</f>
        <v>25.73122933669455</v>
      </c>
      <c r="I230" s="299" t="str">
        <f>CONCATENATE("(",ROUND((H230/$H231)*100,1),")")</f>
        <v>(25.2)</v>
      </c>
      <c r="K230" s="302">
        <f t="shared" ref="K230:K231" si="182">B230-B220</f>
        <v>2.389965878182128</v>
      </c>
      <c r="L230" s="302">
        <f t="shared" ref="L230:L231" si="183">D230-D220</f>
        <v>1.7749129424255008</v>
      </c>
      <c r="M230" s="302">
        <f t="shared" ref="M230:M231" si="184">F230-F220</f>
        <v>8.1488358403036365E-2</v>
      </c>
      <c r="N230" s="302">
        <f t="shared" ref="N230:N231" si="185">SUM(K230:M230)</f>
        <v>4.2463671790106652</v>
      </c>
    </row>
    <row r="231" spans="1:14" x14ac:dyDescent="0.2">
      <c r="A231" s="282" t="s">
        <v>363</v>
      </c>
      <c r="B231" s="302">
        <f>SUM(B229:B230)</f>
        <v>68.684456581883879</v>
      </c>
      <c r="C231" s="299" t="str">
        <f>CONCATENATE("(",ROUND((B231/$H231)*100,1),")")</f>
        <v>(67.1)</v>
      </c>
      <c r="D231" s="302">
        <f>SUM(D229:D230)</f>
        <v>17.502721046142945</v>
      </c>
      <c r="E231" s="299" t="str">
        <f>CONCATENATE("(",ROUND((D231/$H231)*100,1),")")</f>
        <v>(17.1)</v>
      </c>
      <c r="F231" s="302">
        <f>SUM(F229:F230)</f>
        <v>16.122822371973175</v>
      </c>
      <c r="G231" s="299" t="str">
        <f>CONCATENATE("(",ROUND((F231/$H231)*100,1),")")</f>
        <v>(15.8)</v>
      </c>
      <c r="H231" s="302">
        <f>SUM(H229:H230)</f>
        <v>102.31</v>
      </c>
      <c r="I231" s="299" t="str">
        <f>CONCATENATE("(",ROUND((H231/$H231)*100,1),")")</f>
        <v>(100)</v>
      </c>
      <c r="K231" s="302">
        <f t="shared" si="182"/>
        <v>4.8175628126217731</v>
      </c>
      <c r="L231" s="302">
        <f t="shared" si="183"/>
        <v>2.5262019408778311</v>
      </c>
      <c r="M231" s="302">
        <f t="shared" si="184"/>
        <v>2.2012352465004099</v>
      </c>
      <c r="N231" s="302">
        <f t="shared" si="185"/>
        <v>9.5450000000000141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18.791804069709318</v>
      </c>
      <c r="C240" s="299" t="str">
        <f>CONCATENATE("(",ROUND((B240/$H242)*100,1),")")</f>
        <v>(21.2)</v>
      </c>
      <c r="D240" s="302">
        <f>'Ind T6'!M99</f>
        <v>18.372846733287144</v>
      </c>
      <c r="E240" s="299" t="str">
        <f>CONCATENATE("(",ROUND((D240/$H242)*100,1),")")</f>
        <v>(20.8)</v>
      </c>
      <c r="F240" s="302">
        <f>'Ind T6'!N99</f>
        <v>2.6569590269587358</v>
      </c>
      <c r="G240" s="299" t="str">
        <f>CONCATENATE("(",ROUND((F240/$H242)*100,1),")")</f>
        <v>(3)</v>
      </c>
      <c r="H240" s="302">
        <f>SUM(B240,D240,F240)</f>
        <v>39.8216098299552</v>
      </c>
      <c r="I240" s="299" t="str">
        <f>CONCATENATE("(",ROUND((H240/$H242)*100,1),")")</f>
        <v>(45)</v>
      </c>
      <c r="K240" s="302">
        <f>B245-B240</f>
        <v>1.0905575759719746</v>
      </c>
      <c r="L240" s="302">
        <f>D245-D240</f>
        <v>0.87605510372042872</v>
      </c>
      <c r="M240" s="302">
        <f>F245-F240</f>
        <v>0.19697017434171959</v>
      </c>
      <c r="N240" s="302">
        <f>SUM(K240:M240)</f>
        <v>2.1635828540341229</v>
      </c>
    </row>
    <row r="241" spans="1:14" x14ac:dyDescent="0.2">
      <c r="A241" s="282" t="s">
        <v>365</v>
      </c>
      <c r="B241" s="302">
        <f>'Ind T6'!L98</f>
        <v>15.858033945440081</v>
      </c>
      <c r="C241" s="299" t="str">
        <f>CONCATENATE("(",ROUND((B241/$H242)*100,1),")")</f>
        <v>(17.9)</v>
      </c>
      <c r="D241" s="302">
        <f>'Ind T6'!M98</f>
        <v>30.310280774693695</v>
      </c>
      <c r="E241" s="299" t="str">
        <f>CONCATENATE("(",ROUND((D241/$H242)*100,1),")")</f>
        <v>(34.2)</v>
      </c>
      <c r="F241" s="302">
        <f>'Ind T6'!N98</f>
        <v>2.5240754499110647</v>
      </c>
      <c r="G241" s="299" t="str">
        <f>CONCATENATE("(",ROUND((F241/$H242)*100,1),")")</f>
        <v>(2.9)</v>
      </c>
      <c r="H241" s="302">
        <f t="shared" ref="H241" si="186">SUM(B241,D241,F241)</f>
        <v>48.692390170044845</v>
      </c>
      <c r="I241" s="299" t="str">
        <f>CONCATENATE("(",ROUND((H241/$H242)*100,1),")")</f>
        <v>(55)</v>
      </c>
      <c r="K241" s="302">
        <f t="shared" ref="K241:K242" si="187">B246-B241</f>
        <v>0.88355544794504937</v>
      </c>
      <c r="L241" s="302">
        <f t="shared" ref="L241:L242" si="188">D246-D241</f>
        <v>1.6919956006069654</v>
      </c>
      <c r="M241" s="302">
        <f t="shared" ref="M241:M242" si="189">F246-F241</f>
        <v>0.19686609741376504</v>
      </c>
      <c r="N241" s="302">
        <f t="shared" ref="N241:N242" si="190">SUM(K241:M241)</f>
        <v>2.7724171459657798</v>
      </c>
    </row>
    <row r="242" spans="1:14" x14ac:dyDescent="0.2">
      <c r="A242" s="282" t="s">
        <v>363</v>
      </c>
      <c r="B242" s="302">
        <f>SUM(B240:B241)</f>
        <v>34.649838015149399</v>
      </c>
      <c r="C242" s="299" t="str">
        <f>CONCATENATE("(",ROUND((B242/$H242)*100,1),")")</f>
        <v>(39.1)</v>
      </c>
      <c r="D242" s="302">
        <f>SUM(D240:D241)</f>
        <v>48.683127507980842</v>
      </c>
      <c r="E242" s="299" t="str">
        <f>CONCATENATE("(",ROUND((D242/$H242)*100,1),")")</f>
        <v>(55)</v>
      </c>
      <c r="F242" s="302">
        <f>SUM(F240:F241)</f>
        <v>5.1810344768698009</v>
      </c>
      <c r="G242" s="299" t="str">
        <f>CONCATENATE("(",ROUND((F242/$H242)*100,1),")")</f>
        <v>(5.9)</v>
      </c>
      <c r="H242" s="302">
        <f>SUM(H240:H241)</f>
        <v>88.514000000000038</v>
      </c>
      <c r="I242" s="299" t="str">
        <f>CONCATENATE("(",ROUND((H242/$H242)*100,1),")")</f>
        <v>(100)</v>
      </c>
      <c r="K242" s="302">
        <f t="shared" si="187"/>
        <v>1.9741130239170275</v>
      </c>
      <c r="L242" s="302">
        <f t="shared" si="188"/>
        <v>2.5680507043273906</v>
      </c>
      <c r="M242" s="302">
        <f t="shared" si="189"/>
        <v>0.39383627175548419</v>
      </c>
      <c r="N242" s="302">
        <f t="shared" si="190"/>
        <v>4.9359999999999022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19.882361645681293</v>
      </c>
      <c r="C245" s="299" t="str">
        <f>CONCATENATE("(",ROUND((B245/$H247)*100,1),")")</f>
        <v>(21.3)</v>
      </c>
      <c r="D245" s="302">
        <f>'Ind T6'!R99</f>
        <v>19.248901837007573</v>
      </c>
      <c r="E245" s="299" t="str">
        <f>CONCATENATE("(",ROUND((D245/$H247)*100,1),")")</f>
        <v>(20.6)</v>
      </c>
      <c r="F245" s="302">
        <f>'Ind T6'!S99</f>
        <v>2.8539292013004554</v>
      </c>
      <c r="G245" s="299" t="str">
        <f>CONCATENATE("(",ROUND((F245/$H247)*100,1),")")</f>
        <v>(3.1)</v>
      </c>
      <c r="H245" s="302">
        <f>SUM(B245,D245,F245)</f>
        <v>41.985192683989318</v>
      </c>
      <c r="I245" s="299" t="str">
        <f>CONCATENATE("(",ROUND((H245/$H247)*100,1),")")</f>
        <v>(44.9)</v>
      </c>
      <c r="K245" s="302">
        <f>B250-B245</f>
        <v>3.5721028926876279</v>
      </c>
      <c r="L245" s="302">
        <f>D250-D245</f>
        <v>3.0421694118125693</v>
      </c>
      <c r="M245" s="302">
        <f>F250-F245</f>
        <v>0.47279871864456879</v>
      </c>
      <c r="N245" s="302">
        <f>SUM(K245:M245)</f>
        <v>7.087071023144766</v>
      </c>
    </row>
    <row r="246" spans="1:14" x14ac:dyDescent="0.2">
      <c r="A246" s="282" t="s">
        <v>365</v>
      </c>
      <c r="B246" s="302">
        <f>'Ind T6'!Q98</f>
        <v>16.74158939338513</v>
      </c>
      <c r="C246" s="299" t="str">
        <f>CONCATENATE("(",ROUND((B246/$H247)*100,1),")")</f>
        <v>(17.9)</v>
      </c>
      <c r="D246" s="302">
        <f>'Ind T6'!R98</f>
        <v>32.00227637530066</v>
      </c>
      <c r="E246" s="299" t="str">
        <f>CONCATENATE("(",ROUND((D246/$H247)*100,1),")")</f>
        <v>(34.2)</v>
      </c>
      <c r="F246" s="302">
        <f>'Ind T6'!S98</f>
        <v>2.7209415473248297</v>
      </c>
      <c r="G246" s="299" t="str">
        <f>CONCATENATE("(",ROUND((F246/$H247)*100,1),")")</f>
        <v>(2.9)</v>
      </c>
      <c r="H246" s="302">
        <f t="shared" ref="H246" si="191">SUM(B246,D246,F246)</f>
        <v>51.464807316010621</v>
      </c>
      <c r="I246" s="299" t="str">
        <f>CONCATENATE("(",ROUND((H246/$H247)*100,1),")")</f>
        <v>(55.1)</v>
      </c>
      <c r="K246" s="302">
        <f t="shared" ref="K246:K247" si="192">B251-B246</f>
        <v>2.8206533337098385</v>
      </c>
      <c r="L246" s="302">
        <f t="shared" ref="L246:L247" si="193">D251-D246</f>
        <v>5.1255313399975719</v>
      </c>
      <c r="M246" s="302">
        <f t="shared" ref="M246:M247" si="194">F251-F246</f>
        <v>0.44874430314798408</v>
      </c>
      <c r="N246" s="302">
        <f t="shared" ref="N246:N247" si="195">SUM(K246:M246)</f>
        <v>8.394928976855395</v>
      </c>
    </row>
    <row r="247" spans="1:14" x14ac:dyDescent="0.2">
      <c r="A247" s="282" t="s">
        <v>363</v>
      </c>
      <c r="B247" s="302">
        <f>SUM(B245:B246)</f>
        <v>36.623951039066426</v>
      </c>
      <c r="C247" s="299" t="str">
        <f>CONCATENATE("(",ROUND((B247/$H247)*100,1),")")</f>
        <v>(39.2)</v>
      </c>
      <c r="D247" s="302">
        <f>SUM(D245:D246)</f>
        <v>51.251178212308233</v>
      </c>
      <c r="E247" s="299" t="str">
        <f>CONCATENATE("(",ROUND((D247/$H247)*100,1),")")</f>
        <v>(54.8)</v>
      </c>
      <c r="F247" s="302">
        <f>SUM(F245:F246)</f>
        <v>5.5748707486252851</v>
      </c>
      <c r="G247" s="299" t="str">
        <f>CONCATENATE("(",ROUND((F247/$H247)*100,1),")")</f>
        <v>(6)</v>
      </c>
      <c r="H247" s="302">
        <f>SUM(H245:H246)</f>
        <v>93.449999999999932</v>
      </c>
      <c r="I247" s="299" t="str">
        <f>CONCATENATE("(",ROUND((H247/$H247)*100,1),")")</f>
        <v>(100)</v>
      </c>
      <c r="K247" s="302">
        <f t="shared" si="192"/>
        <v>6.3927562263974664</v>
      </c>
      <c r="L247" s="302">
        <f t="shared" si="193"/>
        <v>8.1677007518101448</v>
      </c>
      <c r="M247" s="302">
        <f t="shared" si="194"/>
        <v>0.92154302179255332</v>
      </c>
      <c r="N247" s="302">
        <f t="shared" si="195"/>
        <v>15.482000000000165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23.454464538368921</v>
      </c>
      <c r="C250" s="299" t="str">
        <f>CONCATENATE("(",ROUND((B250/$H252)*100,1),")")</f>
        <v>(21.5)</v>
      </c>
      <c r="D250" s="302">
        <f>'Ind T6'!W99</f>
        <v>22.291071248820142</v>
      </c>
      <c r="E250" s="299" t="str">
        <f>CONCATENATE("(",ROUND((D250/$H252)*100,1),")")</f>
        <v>(20.5)</v>
      </c>
      <c r="F250" s="302">
        <f>'Ind T6'!X99</f>
        <v>3.3267279199450241</v>
      </c>
      <c r="G250" s="299" t="str">
        <f>CONCATENATE("(",ROUND((F250/$H252)*100,1),")")</f>
        <v>(3.1)</v>
      </c>
      <c r="H250" s="302">
        <f>SUM(B250,D250,F250)</f>
        <v>49.072263707134084</v>
      </c>
      <c r="I250" s="299" t="str">
        <f>CONCATENATE("(",ROUND((H250/$H252)*100,1),")")</f>
        <v>(45)</v>
      </c>
      <c r="K250" s="302">
        <f>B250-B240</f>
        <v>4.6626604686596025</v>
      </c>
      <c r="L250" s="302">
        <f>D250-D240</f>
        <v>3.918224515532998</v>
      </c>
      <c r="M250" s="302">
        <f>F250-F240</f>
        <v>0.66976889298628839</v>
      </c>
      <c r="N250" s="302">
        <f>SUM(K250:M250)</f>
        <v>9.2506538771788893</v>
      </c>
    </row>
    <row r="251" spans="1:14" x14ac:dyDescent="0.2">
      <c r="A251" s="282" t="s">
        <v>365</v>
      </c>
      <c r="B251" s="302">
        <f>'Ind T6'!V98</f>
        <v>19.562242727094969</v>
      </c>
      <c r="C251" s="299" t="str">
        <f>CONCATENATE("(",ROUND((B251/$H252)*100,1),")")</f>
        <v>(18)</v>
      </c>
      <c r="D251" s="302">
        <f>'Ind T6'!W98</f>
        <v>37.127807715298232</v>
      </c>
      <c r="E251" s="299" t="str">
        <f>CONCATENATE("(",ROUND((D251/$H252)*100,1),")")</f>
        <v>(34.1)</v>
      </c>
      <c r="F251" s="302">
        <f>'Ind T6'!X98</f>
        <v>3.1696858504728138</v>
      </c>
      <c r="G251" s="299" t="str">
        <f>CONCATENATE("(",ROUND((F251/$H252)*100,1),")")</f>
        <v>(2.9)</v>
      </c>
      <c r="H251" s="302">
        <f t="shared" ref="H251" si="196">SUM(B251,D251,F251)</f>
        <v>59.859736292866017</v>
      </c>
      <c r="I251" s="299" t="str">
        <f>CONCATENATE("(",ROUND((H251/$H252)*100,1),")")</f>
        <v>(55)</v>
      </c>
      <c r="K251" s="302">
        <f t="shared" ref="K251:K252" si="197">B251-B241</f>
        <v>3.7042087816548879</v>
      </c>
      <c r="L251" s="302">
        <f t="shared" ref="L251:L252" si="198">D251-D241</f>
        <v>6.8175269406045373</v>
      </c>
      <c r="M251" s="302">
        <f t="shared" ref="M251:M252" si="199">F251-F241</f>
        <v>0.64561040056174912</v>
      </c>
      <c r="N251" s="302">
        <f t="shared" ref="N251:N252" si="200">SUM(K251:M251)</f>
        <v>11.167346122821174</v>
      </c>
    </row>
    <row r="252" spans="1:14" x14ac:dyDescent="0.2">
      <c r="A252" s="282" t="s">
        <v>363</v>
      </c>
      <c r="B252" s="302">
        <f>SUM(B250:B251)</f>
        <v>43.016707265463893</v>
      </c>
      <c r="C252" s="299" t="str">
        <f>CONCATENATE("(",ROUND((B252/$H252)*100,1),")")</f>
        <v>(39.5)</v>
      </c>
      <c r="D252" s="302">
        <f>SUM(D250:D251)</f>
        <v>59.418878964118377</v>
      </c>
      <c r="E252" s="299" t="str">
        <f>CONCATENATE("(",ROUND((D252/$H252)*100,1),")")</f>
        <v>(54.5)</v>
      </c>
      <c r="F252" s="302">
        <f>SUM(F250:F251)</f>
        <v>6.4964137704178384</v>
      </c>
      <c r="G252" s="299" t="str">
        <f>CONCATENATE("(",ROUND((F252/$H252)*100,1),")")</f>
        <v>(6)</v>
      </c>
      <c r="H252" s="302">
        <f>SUM(H250:H251)</f>
        <v>108.9320000000001</v>
      </c>
      <c r="I252" s="299" t="str">
        <f>CONCATENATE("(",ROUND((H252/$H252)*100,1),")")</f>
        <v>(100)</v>
      </c>
      <c r="K252" s="302">
        <f t="shared" si="197"/>
        <v>8.3668692503144939</v>
      </c>
      <c r="L252" s="302">
        <f t="shared" si="198"/>
        <v>10.735751456137535</v>
      </c>
      <c r="M252" s="302">
        <f t="shared" si="199"/>
        <v>1.3153792935480375</v>
      </c>
      <c r="N252" s="302">
        <f t="shared" si="200"/>
        <v>20.418000000000067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5.578717545667522</v>
      </c>
      <c r="C261" s="299" t="str">
        <f>CONCATENATE("(",ROUND((B261/$H263)*100,1),")")</f>
        <v>(37.1)</v>
      </c>
      <c r="D261" s="302">
        <f>'Ind T6'!M108</f>
        <v>1.8673372868725833</v>
      </c>
      <c r="E261" s="299" t="str">
        <f>CONCATENATE("(",ROUND((D261/$H263)*100,1),")")</f>
        <v>(12.4)</v>
      </c>
      <c r="F261" s="302">
        <f>'Ind T6'!N108</f>
        <v>1.347819892586013</v>
      </c>
      <c r="G261" s="299" t="str">
        <f>CONCATENATE("(",ROUND((F261/$H263)*100,1),")")</f>
        <v>(9)</v>
      </c>
      <c r="H261" s="302">
        <f>SUM(B261,D261,F261)</f>
        <v>8.793874725126118</v>
      </c>
      <c r="I261" s="299" t="str">
        <f>CONCATENATE("(",ROUND((H261/$H263)*100,1),")")</f>
        <v>(58.5)</v>
      </c>
      <c r="K261" s="302">
        <f>B266-B261</f>
        <v>-0.10441406640377604</v>
      </c>
      <c r="L261" s="302">
        <f>D266-D261</f>
        <v>6.3718934544668482E-2</v>
      </c>
      <c r="M261" s="302">
        <f>F266-F261</f>
        <v>-9.5605767883277792E-3</v>
      </c>
      <c r="N261" s="302">
        <f>SUM(K261:M261)</f>
        <v>-5.0255708647435338E-2</v>
      </c>
    </row>
    <row r="262" spans="1:14" x14ac:dyDescent="0.2">
      <c r="A262" s="282" t="s">
        <v>365</v>
      </c>
      <c r="B262" s="302">
        <f>'Ind T6'!L107</f>
        <v>2.9849226720391195</v>
      </c>
      <c r="C262" s="299" t="str">
        <f>CONCATENATE("(",ROUND((B262/$H263)*100,1),")")</f>
        <v>(19.9)</v>
      </c>
      <c r="D262" s="302">
        <f>'Ind T6'!M107</f>
        <v>2.0596508165695973</v>
      </c>
      <c r="E262" s="299" t="str">
        <f>CONCATENATE("(",ROUND((D262/$H263)*100,1),")")</f>
        <v>(13.7)</v>
      </c>
      <c r="F262" s="302">
        <f>'Ind T6'!N107</f>
        <v>1.1885517862651658</v>
      </c>
      <c r="G262" s="299" t="str">
        <f>CONCATENATE("(",ROUND((F262/$H263)*100,1),")")</f>
        <v>(7.9)</v>
      </c>
      <c r="H262" s="302">
        <f t="shared" ref="H262" si="201">SUM(B262,D262,F262)</f>
        <v>6.233125274873883</v>
      </c>
      <c r="I262" s="299" t="str">
        <f>CONCATENATE("(",ROUND((H262/$H263)*100,1),")")</f>
        <v>(41.5)</v>
      </c>
      <c r="K262" s="302">
        <f t="shared" ref="K262:K263" si="202">B267-B262</f>
        <v>-4.2592825301694059E-2</v>
      </c>
      <c r="L262" s="302">
        <f t="shared" ref="L262:L263" si="203">D267-D262</f>
        <v>2.507596867484807E-4</v>
      </c>
      <c r="M262" s="302">
        <f t="shared" ref="M262:M263" si="204">F267-F262</f>
        <v>-2.8402225737631293E-2</v>
      </c>
      <c r="N262" s="302">
        <f t="shared" ref="N262:N263" si="205">SUM(K262:M262)</f>
        <v>-7.0744291352576871E-2</v>
      </c>
    </row>
    <row r="263" spans="1:14" x14ac:dyDescent="0.2">
      <c r="A263" s="282" t="s">
        <v>363</v>
      </c>
      <c r="B263" s="302">
        <f>SUM(B261:B262)</f>
        <v>8.5636402177066415</v>
      </c>
      <c r="C263" s="299" t="str">
        <f>CONCATENATE("(",ROUND((B263/$H263)*100,1),")")</f>
        <v>(57)</v>
      </c>
      <c r="D263" s="302">
        <f>SUM(D261:D262)</f>
        <v>3.9269881034421807</v>
      </c>
      <c r="E263" s="299" t="str">
        <f>CONCATENATE("(",ROUND((D263/$H263)*100,1),")")</f>
        <v>(26.1)</v>
      </c>
      <c r="F263" s="302">
        <f>SUM(F261:F262)</f>
        <v>2.5363716788511788</v>
      </c>
      <c r="G263" s="299" t="str">
        <f>CONCATENATE("(",ROUND((F263/$H263)*100,1),")")</f>
        <v>(16.9)</v>
      </c>
      <c r="H263" s="302">
        <f>SUM(H261:H262)</f>
        <v>15.027000000000001</v>
      </c>
      <c r="I263" s="299" t="str">
        <f>CONCATENATE("(",ROUND((H263/$H263)*100,1),")")</f>
        <v>(100)</v>
      </c>
      <c r="K263" s="302">
        <f t="shared" si="202"/>
        <v>-0.14700689170546966</v>
      </c>
      <c r="L263" s="302">
        <f t="shared" si="203"/>
        <v>6.3969694231416518E-2</v>
      </c>
      <c r="M263" s="302">
        <f t="shared" si="204"/>
        <v>-3.796280252595885E-2</v>
      </c>
      <c r="N263" s="302">
        <f t="shared" si="205"/>
        <v>-0.12100000000001199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5.4743034792637459</v>
      </c>
      <c r="C266" s="299" t="str">
        <f>CONCATENATE("(",ROUND((B266/$H268)*100,1),")")</f>
        <v>(36.7)</v>
      </c>
      <c r="D266" s="302">
        <f>'Ind T6'!R108</f>
        <v>1.9310562214172518</v>
      </c>
      <c r="E266" s="299" t="str">
        <f>CONCATENATE("(",ROUND((D266/$H268)*100,1),")")</f>
        <v>(13)</v>
      </c>
      <c r="F266" s="302">
        <f>'Ind T6'!S108</f>
        <v>1.3382593157976852</v>
      </c>
      <c r="G266" s="299" t="str">
        <f>CONCATENATE("(",ROUND((F266/$H268)*100,1),")")</f>
        <v>(9)</v>
      </c>
      <c r="H266" s="302">
        <f>SUM(B266,D266,F266)</f>
        <v>8.7436190164786822</v>
      </c>
      <c r="I266" s="299" t="str">
        <f>CONCATENATE("(",ROUND((H266/$H268)*100,1),")")</f>
        <v>(58.7)</v>
      </c>
      <c r="K266" s="302">
        <f>B271-B266</f>
        <v>6.5372522074755857E-2</v>
      </c>
      <c r="L266" s="302">
        <f>D271-D266</f>
        <v>0.17358660028731498</v>
      </c>
      <c r="M266" s="302">
        <f>F271-F266</f>
        <v>4.3675530041733968E-2</v>
      </c>
      <c r="N266" s="302">
        <f>SUM(K266:M266)</f>
        <v>0.28263465240380481</v>
      </c>
    </row>
    <row r="267" spans="1:14" x14ac:dyDescent="0.2">
      <c r="A267" s="282" t="s">
        <v>365</v>
      </c>
      <c r="B267" s="302">
        <f>'Ind T6'!Q107</f>
        <v>2.9423298467374255</v>
      </c>
      <c r="C267" s="299" t="str">
        <f>CONCATENATE("(",ROUND((B267/$H268)*100,1),")")</f>
        <v>(19.7)</v>
      </c>
      <c r="D267" s="302">
        <f>'Ind T6'!R107</f>
        <v>2.0599015762563457</v>
      </c>
      <c r="E267" s="299" t="str">
        <f>CONCATENATE("(",ROUND((D267/$H268)*100,1),")")</f>
        <v>(13.8)</v>
      </c>
      <c r="F267" s="302">
        <f>'Ind T6'!S107</f>
        <v>1.1601495605275345</v>
      </c>
      <c r="G267" s="299" t="str">
        <f>CONCATENATE("(",ROUND((F267/$H268)*100,1),")")</f>
        <v>(7.8)</v>
      </c>
      <c r="H267" s="302">
        <f t="shared" ref="H267" si="206">SUM(B267,D267,F267)</f>
        <v>6.1623809835213059</v>
      </c>
      <c r="I267" s="299" t="str">
        <f>CONCATENATE("(",ROUND((H267/$H268)*100,1),")")</f>
        <v>(41.3)</v>
      </c>
      <c r="K267" s="302">
        <f t="shared" ref="K267:K268" si="207">B272-B267</f>
        <v>9.1198901950604316E-2</v>
      </c>
      <c r="L267" s="302">
        <f t="shared" ref="L267:L268" si="208">D272-D267</f>
        <v>5.179470167610134E-2</v>
      </c>
      <c r="M267" s="302">
        <f t="shared" ref="M267:M268" si="209">F272-F267</f>
        <v>-2.5628256030499452E-2</v>
      </c>
      <c r="N267" s="302">
        <f t="shared" ref="N267:N268" si="210">SUM(K267:M267)</f>
        <v>0.1173653475962062</v>
      </c>
    </row>
    <row r="268" spans="1:14" x14ac:dyDescent="0.2">
      <c r="A268" s="282" t="s">
        <v>363</v>
      </c>
      <c r="B268" s="302">
        <f>SUM(B266:B267)</f>
        <v>8.4166333260011719</v>
      </c>
      <c r="C268" s="299" t="str">
        <f>CONCATENATE("(",ROUND((B268/$H268)*100,1),")")</f>
        <v>(56.5)</v>
      </c>
      <c r="D268" s="302">
        <f>SUM(D266:D267)</f>
        <v>3.9909577976735973</v>
      </c>
      <c r="E268" s="299" t="str">
        <f>CONCATENATE("(",ROUND((D268/$H268)*100,1),")")</f>
        <v>(26.8)</v>
      </c>
      <c r="F268" s="302">
        <f>SUM(F266:F267)</f>
        <v>2.4984088763252199</v>
      </c>
      <c r="G268" s="299" t="str">
        <f>CONCATENATE("(",ROUND((F268/$H268)*100,1),")")</f>
        <v>(16.8)</v>
      </c>
      <c r="H268" s="302">
        <f>SUM(H266:H267)</f>
        <v>14.905999999999988</v>
      </c>
      <c r="I268" s="299" t="str">
        <f>CONCATENATE("(",ROUND((H268/$H268)*100,1),")")</f>
        <v>(100)</v>
      </c>
      <c r="K268" s="302">
        <f t="shared" si="207"/>
        <v>0.15657142402536017</v>
      </c>
      <c r="L268" s="302">
        <f t="shared" si="208"/>
        <v>0.22538130196341655</v>
      </c>
      <c r="M268" s="302">
        <f t="shared" si="209"/>
        <v>1.8047274011234293E-2</v>
      </c>
      <c r="N268" s="302">
        <f t="shared" si="210"/>
        <v>0.40000000000001101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5.5396760013385018</v>
      </c>
      <c r="C271" s="299" t="str">
        <f>CONCATENATE("(",ROUND((B271/$H273)*100,1),")")</f>
        <v>(36.2)</v>
      </c>
      <c r="D271" s="302">
        <f>'Ind T6'!W108</f>
        <v>2.1046428217045667</v>
      </c>
      <c r="E271" s="299" t="str">
        <f>CONCATENATE("(",ROUND((D271/$H273)*100,1),")")</f>
        <v>(13.8)</v>
      </c>
      <c r="F271" s="302">
        <f>'Ind T6'!X108</f>
        <v>1.3819348458394192</v>
      </c>
      <c r="G271" s="299" t="str">
        <f>CONCATENATE("(",ROUND((F271/$H273)*100,1),")")</f>
        <v>(9)</v>
      </c>
      <c r="H271" s="302">
        <f>SUM(B271,D271,F271)</f>
        <v>9.0262536688824877</v>
      </c>
      <c r="I271" s="299" t="str">
        <f>CONCATENATE("(",ROUND((H271/$H273)*100,1),")")</f>
        <v>(59)</v>
      </c>
      <c r="K271" s="302">
        <f>B271-B261</f>
        <v>-3.9041544329020184E-2</v>
      </c>
      <c r="L271" s="302">
        <f>D271-D261</f>
        <v>0.23730553483198347</v>
      </c>
      <c r="M271" s="302">
        <f>F271-F261</f>
        <v>3.4114953253406188E-2</v>
      </c>
      <c r="N271" s="302">
        <f>SUM(K271:M271)</f>
        <v>0.23237894375636947</v>
      </c>
    </row>
    <row r="272" spans="1:14" x14ac:dyDescent="0.2">
      <c r="A272" s="282" t="s">
        <v>365</v>
      </c>
      <c r="B272" s="302">
        <f>'Ind T6'!V107</f>
        <v>3.0335287486880298</v>
      </c>
      <c r="C272" s="299" t="str">
        <f>CONCATENATE("(",ROUND((B272/$H273)*100,1),")")</f>
        <v>(19.8)</v>
      </c>
      <c r="D272" s="302">
        <f>'Ind T6'!W107</f>
        <v>2.1116962779324471</v>
      </c>
      <c r="E272" s="299" t="str">
        <f>CONCATENATE("(",ROUND((D272/$H273)*100,1),")")</f>
        <v>(13.8)</v>
      </c>
      <c r="F272" s="302">
        <f>'Ind T6'!X107</f>
        <v>1.134521304497035</v>
      </c>
      <c r="G272" s="299" t="str">
        <f>CONCATENATE("(",ROUND((F272/$H273)*100,1),")")</f>
        <v>(7.4)</v>
      </c>
      <c r="H272" s="302">
        <f t="shared" ref="H272" si="211">SUM(B272,D272,F272)</f>
        <v>6.2797463311175115</v>
      </c>
      <c r="I272" s="299" t="str">
        <f>CONCATENATE("(",ROUND((H272/$H273)*100,1),")")</f>
        <v>(41)</v>
      </c>
      <c r="K272" s="302">
        <f t="shared" ref="K272:K273" si="212">B272-B262</f>
        <v>4.8606076648910257E-2</v>
      </c>
      <c r="L272" s="302">
        <f t="shared" ref="L272:L273" si="213">D272-D262</f>
        <v>5.2045461362849821E-2</v>
      </c>
      <c r="M272" s="302">
        <f t="shared" ref="M272:M273" si="214">F272-F262</f>
        <v>-5.4030481768130745E-2</v>
      </c>
      <c r="N272" s="302">
        <f t="shared" ref="N272:N273" si="215">SUM(K272:M272)</f>
        <v>4.6621056243629333E-2</v>
      </c>
    </row>
    <row r="273" spans="1:14" x14ac:dyDescent="0.2">
      <c r="A273" s="282" t="s">
        <v>363</v>
      </c>
      <c r="B273" s="302">
        <f>SUM(B271:B272)</f>
        <v>8.573204750026532</v>
      </c>
      <c r="C273" s="299" t="str">
        <f>CONCATENATE("(",ROUND((B273/$H273)*100,1),")")</f>
        <v>(56)</v>
      </c>
      <c r="D273" s="302">
        <f>SUM(D271:D272)</f>
        <v>4.2163390996370138</v>
      </c>
      <c r="E273" s="299" t="str">
        <f>CONCATENATE("(",ROUND((D273/$H273)*100,1),")")</f>
        <v>(27.5)</v>
      </c>
      <c r="F273" s="302">
        <f>SUM(F271:F272)</f>
        <v>2.5164561503364542</v>
      </c>
      <c r="G273" s="299" t="str">
        <f>CONCATENATE("(",ROUND((F273/$H273)*100,1),")")</f>
        <v>(16.4)</v>
      </c>
      <c r="H273" s="302">
        <f>SUM(H271:H272)</f>
        <v>15.305999999999999</v>
      </c>
      <c r="I273" s="299" t="str">
        <f>CONCATENATE("(",ROUND((H273/$H273)*100,1),")")</f>
        <v>(100)</v>
      </c>
      <c r="K273" s="302">
        <f t="shared" si="212"/>
        <v>9.5645323198905174E-3</v>
      </c>
      <c r="L273" s="302">
        <f t="shared" si="213"/>
        <v>0.28935099619483307</v>
      </c>
      <c r="M273" s="302">
        <f t="shared" si="214"/>
        <v>-1.9915528514724556E-2</v>
      </c>
      <c r="N273" s="302">
        <f t="shared" si="215"/>
        <v>0.27899999999999903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24.279236195848501</v>
      </c>
      <c r="C282" s="299" t="str">
        <f>CONCATENATE("(",ROUND((B282/$H284)*100,1),")")</f>
        <v>(67.1)</v>
      </c>
      <c r="D282" s="302">
        <f>'Ind T6'!M117</f>
        <v>1.5006635883786754</v>
      </c>
      <c r="E282" s="299" t="str">
        <f>CONCATENATE("(",ROUND((D282/$H284)*100,1),")")</f>
        <v>(4.1)</v>
      </c>
      <c r="F282" s="302">
        <f>'Ind T6'!N117</f>
        <v>0.84587404264605193</v>
      </c>
      <c r="G282" s="299" t="str">
        <f>CONCATENATE("(",ROUND((F282/$H284)*100,1),")")</f>
        <v>(2.3)</v>
      </c>
      <c r="H282" s="302">
        <f>SUM(B282,D282,F282)</f>
        <v>26.625773826873228</v>
      </c>
      <c r="I282" s="299" t="str">
        <f>CONCATENATE("(",ROUND((H282/$H284)*100,1),")")</f>
        <v>(73.6)</v>
      </c>
      <c r="K282" s="302">
        <f>B287-B282</f>
        <v>1.608837412482309</v>
      </c>
      <c r="L282" s="302">
        <f>D287-D282</f>
        <v>0.12369590124823682</v>
      </c>
      <c r="M282" s="302">
        <f>F287-F282</f>
        <v>8.3185818877537732E-2</v>
      </c>
      <c r="N282" s="302">
        <f>SUM(K282:M282)</f>
        <v>1.8157191326080837</v>
      </c>
    </row>
    <row r="283" spans="1:14" x14ac:dyDescent="0.2">
      <c r="A283" s="282" t="s">
        <v>365</v>
      </c>
      <c r="B283" s="302">
        <f>'Ind T6'!L116</f>
        <v>7.3072312329536189</v>
      </c>
      <c r="C283" s="299" t="str">
        <f>CONCATENATE("(",ROUND((B283/$H284)*100,1),")")</f>
        <v>(20.2)</v>
      </c>
      <c r="D283" s="302">
        <f>'Ind T6'!M116</f>
        <v>1.9483615589112615</v>
      </c>
      <c r="E283" s="299" t="str">
        <f>CONCATENATE("(",ROUND((D283/$H284)*100,1),")")</f>
        <v>(5.4)</v>
      </c>
      <c r="F283" s="302">
        <f>'Ind T6'!N116</f>
        <v>0.30163338126189043</v>
      </c>
      <c r="G283" s="299" t="str">
        <f>CONCATENATE("(",ROUND((F283/$H284)*100,1),")")</f>
        <v>(0.8)</v>
      </c>
      <c r="H283" s="302">
        <f t="shared" ref="H283" si="216">SUM(B283,D283,F283)</f>
        <v>9.5572261731267716</v>
      </c>
      <c r="I283" s="299" t="str">
        <f>CONCATENATE("(",ROUND((H283/$H284)*100,1),")")</f>
        <v>(26.4)</v>
      </c>
      <c r="K283" s="302">
        <f t="shared" ref="K283:K284" si="217">B288-B283</f>
        <v>0.72534855695912803</v>
      </c>
      <c r="L283" s="302">
        <f t="shared" ref="L283:L284" si="218">D288-D283</f>
        <v>0.11610515052089054</v>
      </c>
      <c r="M283" s="302">
        <f t="shared" ref="M283:M284" si="219">F288-F283</f>
        <v>2.6827159911902043E-2</v>
      </c>
      <c r="N283" s="302">
        <f t="shared" ref="N283:N284" si="220">SUM(K283:M283)</f>
        <v>0.86828086739192067</v>
      </c>
    </row>
    <row r="284" spans="1:14" x14ac:dyDescent="0.2">
      <c r="A284" s="282" t="s">
        <v>363</v>
      </c>
      <c r="B284" s="302">
        <f>SUM(B282:B283)</f>
        <v>31.58646742880212</v>
      </c>
      <c r="C284" s="299" t="str">
        <f>CONCATENATE("(",ROUND((B284/$H284)*100,1),")")</f>
        <v>(87.3)</v>
      </c>
      <c r="D284" s="302">
        <f>SUM(D282:D283)</f>
        <v>3.4490251472899369</v>
      </c>
      <c r="E284" s="299" t="str">
        <f>CONCATENATE("(",ROUND((D284/$H284)*100,1),")")</f>
        <v>(9.5)</v>
      </c>
      <c r="F284" s="302">
        <f>SUM(F282:F283)</f>
        <v>1.1475074239079424</v>
      </c>
      <c r="G284" s="299" t="str">
        <f>CONCATENATE("(",ROUND((F284/$H284)*100,1),")")</f>
        <v>(3.2)</v>
      </c>
      <c r="H284" s="302">
        <f>SUM(H282:H283)</f>
        <v>36.183</v>
      </c>
      <c r="I284" s="299" t="str">
        <f>CONCATENATE("(",ROUND((H284/$H284)*100,1),")")</f>
        <v>(100)</v>
      </c>
      <c r="K284" s="302">
        <f t="shared" si="217"/>
        <v>2.3341859694414389</v>
      </c>
      <c r="L284" s="302">
        <f t="shared" si="218"/>
        <v>0.23980105176912714</v>
      </c>
      <c r="M284" s="302">
        <f t="shared" si="219"/>
        <v>0.11001297878943972</v>
      </c>
      <c r="N284" s="302">
        <f t="shared" si="220"/>
        <v>2.6840000000000055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25.88807360833081</v>
      </c>
      <c r="C287" s="299" t="str">
        <f>CONCATENATE("(",ROUND((B287/$H289)*100,1),")")</f>
        <v>(66.6)</v>
      </c>
      <c r="D287" s="302">
        <f>'Ind T6'!R117</f>
        <v>1.6243594896269122</v>
      </c>
      <c r="E287" s="299" t="str">
        <f>CONCATENATE("(",ROUND((D287/$H289)*100,1),")")</f>
        <v>(4.2)</v>
      </c>
      <c r="F287" s="302">
        <f>'Ind T6'!S117</f>
        <v>0.92905986152358966</v>
      </c>
      <c r="G287" s="299" t="str">
        <f>CONCATENATE("(",ROUND((F287/$H289)*100,1),")")</f>
        <v>(2.4)</v>
      </c>
      <c r="H287" s="302">
        <f>SUM(B287,D287,F287)</f>
        <v>28.441492959481312</v>
      </c>
      <c r="I287" s="299" t="str">
        <f>CONCATENATE("(",ROUND((H287/$H289)*100,1),")")</f>
        <v>(73.2)</v>
      </c>
      <c r="K287" s="302">
        <f>B292-B287</f>
        <v>1.7626159927097298</v>
      </c>
      <c r="L287" s="302">
        <f>D292-D287</f>
        <v>0.14350239398471509</v>
      </c>
      <c r="M287" s="302">
        <f>F292-F287</f>
        <v>9.6528270235381353E-2</v>
      </c>
      <c r="N287" s="302">
        <f>SUM(K287:M287)</f>
        <v>2.0026466569298265</v>
      </c>
    </row>
    <row r="288" spans="1:14" x14ac:dyDescent="0.2">
      <c r="A288" s="282" t="s">
        <v>365</v>
      </c>
      <c r="B288" s="302">
        <f>'Ind T6'!Q116</f>
        <v>8.0325797899127469</v>
      </c>
      <c r="C288" s="299" t="str">
        <f>CONCATENATE("(",ROUND((B288/$H289)*100,1),")")</f>
        <v>(20.7)</v>
      </c>
      <c r="D288" s="302">
        <f>'Ind T6'!R116</f>
        <v>2.064466709432152</v>
      </c>
      <c r="E288" s="299" t="str">
        <f>CONCATENATE("(",ROUND((D288/$H289)*100,1),")")</f>
        <v>(5.3)</v>
      </c>
      <c r="F288" s="302">
        <f>'Ind T6'!S116</f>
        <v>0.32846054117379248</v>
      </c>
      <c r="G288" s="299" t="str">
        <f>CONCATENATE("(",ROUND((F288/$H289)*100,1),")")</f>
        <v>(0.8)</v>
      </c>
      <c r="H288" s="302">
        <f t="shared" ref="H288" si="221">SUM(B288,D288,F288)</f>
        <v>10.42550704051869</v>
      </c>
      <c r="I288" s="299" t="str">
        <f>CONCATENATE("(",ROUND((H288/$H289)*100,1),")")</f>
        <v>(26.8)</v>
      </c>
      <c r="K288" s="302">
        <f t="shared" ref="K288:K289" si="222">B293-B288</f>
        <v>1.0131373027559913</v>
      </c>
      <c r="L288" s="302">
        <f t="shared" ref="L288:L289" si="223">D293-D288</f>
        <v>8.8424874376594076E-2</v>
      </c>
      <c r="M288" s="302">
        <f t="shared" ref="M288:M289" si="224">F293-F288</f>
        <v>2.7791165937511908E-2</v>
      </c>
      <c r="N288" s="302">
        <f t="shared" ref="N288:N289" si="225">SUM(K288:M288)</f>
        <v>1.1293533430700973</v>
      </c>
    </row>
    <row r="289" spans="1:14" x14ac:dyDescent="0.2">
      <c r="A289" s="282" t="s">
        <v>363</v>
      </c>
      <c r="B289" s="302">
        <f>SUM(B287:B288)</f>
        <v>33.920653398243559</v>
      </c>
      <c r="C289" s="299" t="str">
        <f>CONCATENATE("(",ROUND((B289/$H289)*100,1),")")</f>
        <v>(87.3)</v>
      </c>
      <c r="D289" s="302">
        <f>SUM(D287:D288)</f>
        <v>3.6888261990590641</v>
      </c>
      <c r="E289" s="299" t="str">
        <f>CONCATENATE("(",ROUND((D289/$H289)*100,1),")")</f>
        <v>(9.5)</v>
      </c>
      <c r="F289" s="302">
        <f>SUM(F287:F288)</f>
        <v>1.2575204026973821</v>
      </c>
      <c r="G289" s="299" t="str">
        <f>CONCATENATE("(",ROUND((F289/$H289)*100,1),")")</f>
        <v>(3.2)</v>
      </c>
      <c r="H289" s="302">
        <f>SUM(H287:H288)</f>
        <v>38.867000000000004</v>
      </c>
      <c r="I289" s="299" t="str">
        <f>CONCATENATE("(",ROUND((H289/$H289)*100,1),")")</f>
        <v>(100)</v>
      </c>
      <c r="K289" s="302">
        <f t="shared" si="222"/>
        <v>2.7757532954657194</v>
      </c>
      <c r="L289" s="302">
        <f t="shared" si="223"/>
        <v>0.23192726836130939</v>
      </c>
      <c r="M289" s="302">
        <f t="shared" si="224"/>
        <v>0.12431943617289321</v>
      </c>
      <c r="N289" s="302">
        <f t="shared" si="225"/>
        <v>3.131999999999922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27.65068960104054</v>
      </c>
      <c r="C292" s="299" t="str">
        <f>CONCATENATE("(",ROUND((B292/$H294)*100,1),")")</f>
        <v>(65.8)</v>
      </c>
      <c r="D292" s="302">
        <f>'Ind T6'!W117</f>
        <v>1.7678618836116273</v>
      </c>
      <c r="E292" s="299" t="str">
        <f>CONCATENATE("(",ROUND((D292/$H294)*100,1),")")</f>
        <v>(4.2)</v>
      </c>
      <c r="F292" s="302">
        <f>'Ind T6'!X117</f>
        <v>1.025588131758971</v>
      </c>
      <c r="G292" s="299" t="str">
        <f>CONCATENATE("(",ROUND((F292/$H294)*100,1),")")</f>
        <v>(2.4)</v>
      </c>
      <c r="H292" s="302">
        <f>SUM(B292,D292,F292)</f>
        <v>30.444139616411139</v>
      </c>
      <c r="I292" s="299" t="str">
        <f>CONCATENATE("(",ROUND((H292/$H294)*100,1),")")</f>
        <v>(72.5)</v>
      </c>
      <c r="K292" s="302">
        <f>B292-B282</f>
        <v>3.3714534051920388</v>
      </c>
      <c r="L292" s="302">
        <f>D292-D282</f>
        <v>0.26719829523295191</v>
      </c>
      <c r="M292" s="302">
        <f>F292-F282</f>
        <v>0.17971408911291908</v>
      </c>
      <c r="N292" s="302">
        <f>SUM(K292:M292)</f>
        <v>3.8183657895379097</v>
      </c>
    </row>
    <row r="293" spans="1:14" x14ac:dyDescent="0.2">
      <c r="A293" s="282" t="s">
        <v>365</v>
      </c>
      <c r="B293" s="302">
        <f>'Ind T6'!V116</f>
        <v>9.0457170926687382</v>
      </c>
      <c r="C293" s="299" t="str">
        <f>CONCATENATE("(",ROUND((B293/$H294)*100,1),")")</f>
        <v>(21.5)</v>
      </c>
      <c r="D293" s="302">
        <f>'Ind T6'!W116</f>
        <v>2.1528915838087461</v>
      </c>
      <c r="E293" s="299" t="str">
        <f>CONCATENATE("(",ROUND((D293/$H294)*100,1),")")</f>
        <v>(5.1)</v>
      </c>
      <c r="F293" s="302">
        <f>'Ind T6'!X116</f>
        <v>0.35625170711130438</v>
      </c>
      <c r="G293" s="299" t="str">
        <f>CONCATENATE("(",ROUND((F293/$H294)*100,1),")")</f>
        <v>(0.8)</v>
      </c>
      <c r="H293" s="302">
        <f t="shared" ref="H293" si="226">SUM(B293,D293,F293)</f>
        <v>11.554860383588789</v>
      </c>
      <c r="I293" s="299" t="str">
        <f>CONCATENATE("(",ROUND((H293/$H294)*100,1),")")</f>
        <v>(27.5)</v>
      </c>
      <c r="K293" s="302">
        <f t="shared" ref="K293:K294" si="227">B293-B283</f>
        <v>1.7384858597151194</v>
      </c>
      <c r="L293" s="302">
        <f t="shared" ref="L293:L294" si="228">D293-D283</f>
        <v>0.20453002489748462</v>
      </c>
      <c r="M293" s="302">
        <f t="shared" ref="M293:M294" si="229">F293-F283</f>
        <v>5.4618325849413951E-2</v>
      </c>
      <c r="N293" s="302">
        <f t="shared" ref="N293:N294" si="230">SUM(K293:M293)</f>
        <v>1.9976342104620179</v>
      </c>
    </row>
    <row r="294" spans="1:14" x14ac:dyDescent="0.2">
      <c r="A294" s="282" t="s">
        <v>363</v>
      </c>
      <c r="B294" s="302">
        <f>SUM(B292:B293)</f>
        <v>36.696406693709278</v>
      </c>
      <c r="C294" s="299" t="str">
        <f>CONCATENATE("(",ROUND((B294/$H294)*100,1),")")</f>
        <v>(87.4)</v>
      </c>
      <c r="D294" s="302">
        <f>SUM(D292:D293)</f>
        <v>3.9207534674203735</v>
      </c>
      <c r="E294" s="299" t="str">
        <f>CONCATENATE("(",ROUND((D294/$H294)*100,1),")")</f>
        <v>(9.3)</v>
      </c>
      <c r="F294" s="302">
        <f>SUM(F292:F293)</f>
        <v>1.3818398388702753</v>
      </c>
      <c r="G294" s="299" t="str">
        <f>CONCATENATE("(",ROUND((F294/$H294)*100,1),")")</f>
        <v>(3.3)</v>
      </c>
      <c r="H294" s="302">
        <f>SUM(H292:H293)</f>
        <v>41.998999999999924</v>
      </c>
      <c r="I294" s="299" t="str">
        <f>CONCATENATE("(",ROUND((H294/$H294)*100,1),")")</f>
        <v>(100)</v>
      </c>
      <c r="K294" s="302">
        <f t="shared" si="227"/>
        <v>5.1099392649071582</v>
      </c>
      <c r="L294" s="302">
        <f t="shared" si="228"/>
        <v>0.47172832013043653</v>
      </c>
      <c r="M294" s="302">
        <f t="shared" si="229"/>
        <v>0.23433241496233292</v>
      </c>
      <c r="N294" s="302">
        <f t="shared" si="230"/>
        <v>5.8159999999999279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19.249230184567296</v>
      </c>
      <c r="C303" s="299" t="str">
        <f>CONCATENATE("(",ROUND((B303/$H305)*100,1),")")</f>
        <v>(44.9)</v>
      </c>
      <c r="D303" s="302">
        <f>'Ind T6'!M126</f>
        <v>0.71989584376479188</v>
      </c>
      <c r="E303" s="299" t="str">
        <f>CONCATENATE("(",ROUND((D303/$H305)*100,1),")")</f>
        <v>(1.7)</v>
      </c>
      <c r="F303" s="302">
        <f>'Ind T6'!N126</f>
        <v>0.91013447928643665</v>
      </c>
      <c r="G303" s="299" t="str">
        <f>CONCATENATE("(",ROUND((F303/$H305)*100,1),")")</f>
        <v>(2.1)</v>
      </c>
      <c r="H303" s="302">
        <f>SUM(B303,D303,F303)</f>
        <v>20.879260507618525</v>
      </c>
      <c r="I303" s="299" t="str">
        <f>CONCATENATE("(",ROUND((H303/$H305)*100,1),")")</f>
        <v>(48.7)</v>
      </c>
      <c r="K303" s="302">
        <f>B308-B303</f>
        <v>0.10243034179816135</v>
      </c>
      <c r="L303" s="302">
        <f>D308-D303</f>
        <v>3.3537805932363773E-2</v>
      </c>
      <c r="M303" s="302">
        <f>F308-F303</f>
        <v>5.0812675652845418E-2</v>
      </c>
      <c r="N303" s="302">
        <f>SUM(K303:M303)</f>
        <v>0.18678082338337054</v>
      </c>
    </row>
    <row r="304" spans="1:14" x14ac:dyDescent="0.2">
      <c r="A304" s="282" t="s">
        <v>365</v>
      </c>
      <c r="B304" s="302">
        <f>'Ind T6'!L125</f>
        <v>15.677123431407134</v>
      </c>
      <c r="C304" s="299" t="str">
        <f>CONCATENATE("(",ROUND((B304/$H305)*100,1),")")</f>
        <v>(36.6)</v>
      </c>
      <c r="D304" s="302">
        <f>'Ind T6'!M125</f>
        <v>5.3827953489304612</v>
      </c>
      <c r="E304" s="299" t="str">
        <f>CONCATENATE("(",ROUND((D304/$H305)*100,1),")")</f>
        <v>(12.6)</v>
      </c>
      <c r="F304" s="302">
        <f>'Ind T6'!N125</f>
        <v>0.92382071204387228</v>
      </c>
      <c r="G304" s="299" t="str">
        <f>CONCATENATE("(",ROUND((F304/$H305)*100,1),")")</f>
        <v>(2.2)</v>
      </c>
      <c r="H304" s="302">
        <f t="shared" ref="H304" si="231">SUM(B304,D304,F304)</f>
        <v>21.983739492381471</v>
      </c>
      <c r="I304" s="299" t="str">
        <f>CONCATENATE("(",ROUND((H304/$H305)*100,1),")")</f>
        <v>(51.3)</v>
      </c>
      <c r="K304" s="302">
        <f t="shared" ref="K304:K305" si="232">B309-B304</f>
        <v>1.637044644490615E-2</v>
      </c>
      <c r="L304" s="302">
        <f t="shared" ref="L304:L305" si="233">D309-D304</f>
        <v>-5.2206669977186593E-2</v>
      </c>
      <c r="M304" s="302">
        <f t="shared" ref="M304:M305" si="234">F309-F304</f>
        <v>4.3055400148924172E-2</v>
      </c>
      <c r="N304" s="302">
        <f t="shared" ref="N304:N305" si="235">SUM(K304:M304)</f>
        <v>7.2191766166437299E-3</v>
      </c>
    </row>
    <row r="305" spans="1:14" x14ac:dyDescent="0.2">
      <c r="A305" s="282" t="s">
        <v>363</v>
      </c>
      <c r="B305" s="302">
        <f>SUM(B303:B304)</f>
        <v>34.926353615974428</v>
      </c>
      <c r="C305" s="299" t="str">
        <f>CONCATENATE("(",ROUND((B305/$H305)*100,1),")")</f>
        <v>(81.5)</v>
      </c>
      <c r="D305" s="302">
        <f>SUM(D303:D304)</f>
        <v>6.1026911926952527</v>
      </c>
      <c r="E305" s="299" t="str">
        <f>CONCATENATE("(",ROUND((D305/$H305)*100,1),")")</f>
        <v>(14.2)</v>
      </c>
      <c r="F305" s="302">
        <f>SUM(F303:F304)</f>
        <v>1.8339551913303089</v>
      </c>
      <c r="G305" s="299" t="str">
        <f>CONCATENATE("(",ROUND((F305/$H305)*100,1),")")</f>
        <v>(4.3)</v>
      </c>
      <c r="H305" s="302">
        <f>SUM(H303:H304)</f>
        <v>42.863</v>
      </c>
      <c r="I305" s="299" t="str">
        <f>CONCATENATE("(",ROUND((H305/$H305)*100,1),")")</f>
        <v>(100)</v>
      </c>
      <c r="K305" s="302">
        <f t="shared" si="232"/>
        <v>0.11880078824307105</v>
      </c>
      <c r="L305" s="302">
        <f t="shared" si="233"/>
        <v>-1.8668864044822264E-2</v>
      </c>
      <c r="M305" s="302">
        <f t="shared" si="234"/>
        <v>9.386807580176959E-2</v>
      </c>
      <c r="N305" s="302">
        <f t="shared" si="235"/>
        <v>0.19400000000001838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19.351660526365457</v>
      </c>
      <c r="C308" s="299" t="str">
        <f>CONCATENATE("(",ROUND((B308/$H310)*100,1),")")</f>
        <v>(44.9)</v>
      </c>
      <c r="D308" s="302">
        <f>'Ind T6'!R126</f>
        <v>0.75343364969715565</v>
      </c>
      <c r="E308" s="299" t="str">
        <f>CONCATENATE("(",ROUND((D308/$H310)*100,1),")")</f>
        <v>(1.7)</v>
      </c>
      <c r="F308" s="302">
        <f>'Ind T6'!S126</f>
        <v>0.96094715493928207</v>
      </c>
      <c r="G308" s="299" t="str">
        <f>CONCATENATE("(",ROUND((F308/$H310)*100,1),")")</f>
        <v>(2.2)</v>
      </c>
      <c r="H308" s="302">
        <f>SUM(B308,D308,F308)</f>
        <v>21.066041331001895</v>
      </c>
      <c r="I308" s="299" t="str">
        <f>CONCATENATE("(",ROUND((H308/$H310)*100,1),")")</f>
        <v>(48.9)</v>
      </c>
      <c r="K308" s="302">
        <f>B313-B308</f>
        <v>-0.51125218209803336</v>
      </c>
      <c r="L308" s="302">
        <f>D313-D308</f>
        <v>3.0155541793027041E-2</v>
      </c>
      <c r="M308" s="302">
        <f>F313-F308</f>
        <v>1.2713817136543071E-2</v>
      </c>
      <c r="N308" s="302">
        <f>SUM(K308:M308)</f>
        <v>-0.46838282316846325</v>
      </c>
    </row>
    <row r="309" spans="1:14" x14ac:dyDescent="0.2">
      <c r="A309" s="282" t="s">
        <v>365</v>
      </c>
      <c r="B309" s="302">
        <f>'Ind T6'!Q125</f>
        <v>15.69349387785204</v>
      </c>
      <c r="C309" s="299" t="str">
        <f>CONCATENATE("(",ROUND((B309/$H310)*100,1),")")</f>
        <v>(36.4)</v>
      </c>
      <c r="D309" s="302">
        <f>'Ind T6'!R125</f>
        <v>5.3305886789532746</v>
      </c>
      <c r="E309" s="299" t="str">
        <f>CONCATENATE("(",ROUND((D309/$H310)*100,1),")")</f>
        <v>(12.4)</v>
      </c>
      <c r="F309" s="302">
        <f>'Ind T6'!S125</f>
        <v>0.96687611219279646</v>
      </c>
      <c r="G309" s="299" t="str">
        <f>CONCATENATE("(",ROUND((F309/$H310)*100,1),")")</f>
        <v>(2.2)</v>
      </c>
      <c r="H309" s="302">
        <f t="shared" ref="H309" si="236">SUM(B309,D309,F309)</f>
        <v>21.990958668998111</v>
      </c>
      <c r="I309" s="299" t="str">
        <f>CONCATENATE("(",ROUND((H309/$H310)*100,1),")")</f>
        <v>(51.1)</v>
      </c>
      <c r="K309" s="302">
        <f t="shared" ref="K309:K310" si="237">B314-B309</f>
        <v>-0.46353555694200566</v>
      </c>
      <c r="L309" s="302">
        <f t="shared" ref="L309:L310" si="238">D314-D309</f>
        <v>-0.20459034698649869</v>
      </c>
      <c r="M309" s="302">
        <f t="shared" ref="M309:M310" si="239">F314-F309</f>
        <v>-1.1491272903080274E-2</v>
      </c>
      <c r="N309" s="302">
        <f t="shared" ref="N309:N310" si="240">SUM(K309:M309)</f>
        <v>-0.67961717683158462</v>
      </c>
    </row>
    <row r="310" spans="1:14" x14ac:dyDescent="0.2">
      <c r="A310" s="282" t="s">
        <v>363</v>
      </c>
      <c r="B310" s="302">
        <f>SUM(B308:B309)</f>
        <v>35.045154404217499</v>
      </c>
      <c r="C310" s="299" t="str">
        <f>CONCATENATE("(",ROUND((B310/$H310)*100,1),")")</f>
        <v>(81.4)</v>
      </c>
      <c r="D310" s="302">
        <f>SUM(D308:D309)</f>
        <v>6.0840223286504305</v>
      </c>
      <c r="E310" s="299" t="str">
        <f>CONCATENATE("(",ROUND((D310/$H310)*100,1),")")</f>
        <v>(14.1)</v>
      </c>
      <c r="F310" s="302">
        <f>SUM(F308:F309)</f>
        <v>1.9278232671320785</v>
      </c>
      <c r="G310" s="299" t="str">
        <f>CONCATENATE("(",ROUND((F310/$H310)*100,1),")")</f>
        <v>(4.5)</v>
      </c>
      <c r="H310" s="302">
        <f>SUM(H308:H309)</f>
        <v>43.057000000000002</v>
      </c>
      <c r="I310" s="299" t="str">
        <f>CONCATENATE("(",ROUND((H310/$H310)*100,1),")")</f>
        <v>(100)</v>
      </c>
      <c r="K310" s="302">
        <f t="shared" si="237"/>
        <v>-0.97478773904003901</v>
      </c>
      <c r="L310" s="302">
        <f t="shared" si="238"/>
        <v>-0.17443480519347165</v>
      </c>
      <c r="M310" s="302">
        <f t="shared" si="239"/>
        <v>1.2225442334627967E-3</v>
      </c>
      <c r="N310" s="302">
        <f t="shared" si="240"/>
        <v>-1.1480000000000479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18.840408344267424</v>
      </c>
      <c r="C313" s="299" t="str">
        <f>CONCATENATE("(",ROUND((B313/$H315)*100,1),")")</f>
        <v>(45)</v>
      </c>
      <c r="D313" s="302">
        <f>'Ind T6'!W126</f>
        <v>0.78358919149018269</v>
      </c>
      <c r="E313" s="299" t="str">
        <f>CONCATENATE("(",ROUND((D313/$H315)*100,1),")")</f>
        <v>(1.9)</v>
      </c>
      <c r="F313" s="302">
        <f>'Ind T6'!X126</f>
        <v>0.97366097207582514</v>
      </c>
      <c r="G313" s="299" t="str">
        <f>CONCATENATE("(",ROUND((F313/$H315)*100,1),")")</f>
        <v>(2.3)</v>
      </c>
      <c r="H313" s="302">
        <f>SUM(B313,D313,F313)</f>
        <v>20.597658507833433</v>
      </c>
      <c r="I313" s="299" t="str">
        <f>CONCATENATE("(",ROUND((H313/$H315)*100,1),")")</f>
        <v>(49.1)</v>
      </c>
      <c r="K313" s="302">
        <f>B313-B303</f>
        <v>-0.40882184029987201</v>
      </c>
      <c r="L313" s="302">
        <f>D313-D303</f>
        <v>6.3693347725390814E-2</v>
      </c>
      <c r="M313" s="302">
        <f>F313-F303</f>
        <v>6.3526492789388489E-2</v>
      </c>
      <c r="N313" s="302">
        <f>SUM(K313:M313)</f>
        <v>-0.2816019997850927</v>
      </c>
    </row>
    <row r="314" spans="1:14" x14ac:dyDescent="0.2">
      <c r="A314" s="282" t="s">
        <v>365</v>
      </c>
      <c r="B314" s="302">
        <f>'Ind T6'!V125</f>
        <v>15.229958320910034</v>
      </c>
      <c r="C314" s="299" t="str">
        <f>CONCATENATE("(",ROUND((B314/$H315)*100,1),")")</f>
        <v>(36.3)</v>
      </c>
      <c r="D314" s="302">
        <f>'Ind T6'!W125</f>
        <v>5.1259983319667759</v>
      </c>
      <c r="E314" s="299" t="str">
        <f>CONCATENATE("(",ROUND((D314/$H315)*100,1),")")</f>
        <v>(12.2)</v>
      </c>
      <c r="F314" s="302">
        <f>'Ind T6'!X125</f>
        <v>0.95538483928971618</v>
      </c>
      <c r="G314" s="299" t="str">
        <f>CONCATENATE("(",ROUND((F314/$H315)*100,1),")")</f>
        <v>(2.3)</v>
      </c>
      <c r="H314" s="302">
        <f t="shared" ref="H314" si="241">SUM(B314,D314,F314)</f>
        <v>21.311341492166527</v>
      </c>
      <c r="I314" s="299" t="str">
        <f>CONCATENATE("(",ROUND((H314/$H315)*100,1),")")</f>
        <v>(50.9)</v>
      </c>
      <c r="K314" s="302">
        <f t="shared" ref="K314:K315" si="242">B314-B304</f>
        <v>-0.4471651104970995</v>
      </c>
      <c r="L314" s="302">
        <f t="shared" ref="L314:L315" si="243">D314-D304</f>
        <v>-0.25679701696368529</v>
      </c>
      <c r="M314" s="302">
        <f t="shared" ref="M314:M315" si="244">F314-F304</f>
        <v>3.1564127245843898E-2</v>
      </c>
      <c r="N314" s="302">
        <f t="shared" ref="N314:N315" si="245">SUM(K314:M314)</f>
        <v>-0.67239800021494089</v>
      </c>
    </row>
    <row r="315" spans="1:14" x14ac:dyDescent="0.2">
      <c r="A315" s="282" t="s">
        <v>363</v>
      </c>
      <c r="B315" s="302">
        <f>SUM(B313:B314)</f>
        <v>34.07036666517746</v>
      </c>
      <c r="C315" s="299" t="str">
        <f>CONCATENATE("(",ROUND((B315/$H315)*100,1),")")</f>
        <v>(81.3)</v>
      </c>
      <c r="D315" s="302">
        <f>SUM(D313:D314)</f>
        <v>5.9095875234569588</v>
      </c>
      <c r="E315" s="299" t="str">
        <f>CONCATENATE("(",ROUND((D315/$H315)*100,1),")")</f>
        <v>(14.1)</v>
      </c>
      <c r="F315" s="302">
        <f>SUM(F313:F314)</f>
        <v>1.9290458113655413</v>
      </c>
      <c r="G315" s="299" t="str">
        <f>CONCATENATE("(",ROUND((F315/$H315)*100,1),")")</f>
        <v>(4.6)</v>
      </c>
      <c r="H315" s="302">
        <f>SUM(H313:H314)</f>
        <v>41.908999999999963</v>
      </c>
      <c r="I315" s="299" t="str">
        <f>CONCATENATE("(",ROUND((H315/$H315)*100,1),")")</f>
        <v>(100)</v>
      </c>
      <c r="K315" s="302">
        <f t="shared" si="242"/>
        <v>-0.85598695079696796</v>
      </c>
      <c r="L315" s="302">
        <f t="shared" si="243"/>
        <v>-0.19310366923829392</v>
      </c>
      <c r="M315" s="302">
        <f t="shared" si="244"/>
        <v>9.5090620035232387E-2</v>
      </c>
      <c r="N315" s="302">
        <f t="shared" si="245"/>
        <v>-0.95400000000002949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9.9387464405225341</v>
      </c>
      <c r="C324" s="299" t="str">
        <f>CONCATENATE("(",ROUND((B324/$H326)*100,1),")")</f>
        <v>(38.5)</v>
      </c>
      <c r="D324" s="302">
        <f>'Ind T6'!M135</f>
        <v>0.9092446008618279</v>
      </c>
      <c r="E324" s="299" t="str">
        <f>CONCATENATE("(",ROUND((D324/$H326)*100,1),")")</f>
        <v>(3.5)</v>
      </c>
      <c r="F324" s="302">
        <f>'Ind T6'!N135</f>
        <v>2.1860463925967895</v>
      </c>
      <c r="G324" s="299" t="str">
        <f>CONCATENATE("(",ROUND((F324/$H326)*100,1),")")</f>
        <v>(8.5)</v>
      </c>
      <c r="H324" s="302">
        <f>SUM(B324,D324,F324)</f>
        <v>13.034037433981151</v>
      </c>
      <c r="I324" s="299" t="str">
        <f>CONCATENATE("(",ROUND((H324/$H326)*100,1),")")</f>
        <v>(50.4)</v>
      </c>
      <c r="K324" s="302">
        <f>B329-B324</f>
        <v>0.20501760954051385</v>
      </c>
      <c r="L324" s="302">
        <f>D329-D324</f>
        <v>2.1308198781775034E-2</v>
      </c>
      <c r="M324" s="302">
        <f>F329-F324</f>
        <v>0.16203004183657077</v>
      </c>
      <c r="N324" s="302">
        <f>SUM(K324:M324)</f>
        <v>0.38835585015885965</v>
      </c>
    </row>
    <row r="325" spans="1:14" x14ac:dyDescent="0.2">
      <c r="A325" s="282" t="s">
        <v>365</v>
      </c>
      <c r="B325" s="302">
        <f>'Ind T6'!L134</f>
        <v>8.3637638777504097</v>
      </c>
      <c r="C325" s="299" t="str">
        <f>CONCATENATE("(",ROUND((B325/$H326)*100,1),")")</f>
        <v>(32.4)</v>
      </c>
      <c r="D325" s="302">
        <f>'Ind T6'!M134</f>
        <v>3.5740342345867595</v>
      </c>
      <c r="E325" s="299" t="str">
        <f>CONCATENATE("(",ROUND((D325/$H326)*100,1),")")</f>
        <v>(13.8)</v>
      </c>
      <c r="F325" s="302">
        <f>'Ind T6'!N134</f>
        <v>0.87616445368168994</v>
      </c>
      <c r="G325" s="299" t="str">
        <f>CONCATENATE("(",ROUND((F325/$H326)*100,1),")")</f>
        <v>(3.4)</v>
      </c>
      <c r="H325" s="302">
        <f t="shared" ref="H325" si="246">SUM(B325,D325,F325)</f>
        <v>12.81396256601886</v>
      </c>
      <c r="I325" s="299" t="str">
        <f>CONCATENATE("(",ROUND((H325/$H326)*100,1),")")</f>
        <v>(49.6)</v>
      </c>
      <c r="K325" s="302">
        <f t="shared" ref="K325:K326" si="247">B330-B325</f>
        <v>0.48294989127828103</v>
      </c>
      <c r="L325" s="302">
        <f t="shared" ref="L325:L326" si="248">D330-D325</f>
        <v>-8.2614900903648092E-2</v>
      </c>
      <c r="M325" s="302">
        <f t="shared" ref="M325:M326" si="249">F330-F325</f>
        <v>3.13091594664614E-2</v>
      </c>
      <c r="N325" s="302">
        <f t="shared" ref="N325:N326" si="250">SUM(K325:M325)</f>
        <v>0.43164414984109434</v>
      </c>
    </row>
    <row r="326" spans="1:14" x14ac:dyDescent="0.2">
      <c r="A326" s="282" t="s">
        <v>363</v>
      </c>
      <c r="B326" s="302">
        <f>SUM(B324:B325)</f>
        <v>18.302510318272944</v>
      </c>
      <c r="C326" s="299" t="str">
        <f>CONCATENATE("(",ROUND((B326/$H326)*100,1),")")</f>
        <v>(70.8)</v>
      </c>
      <c r="D326" s="302">
        <f>SUM(D324:D325)</f>
        <v>4.4832788354485871</v>
      </c>
      <c r="E326" s="299" t="str">
        <f>CONCATENATE("(",ROUND((D326/$H326)*100,1),")")</f>
        <v>(17.3)</v>
      </c>
      <c r="F326" s="302">
        <f>SUM(F324:F325)</f>
        <v>3.0622108462784796</v>
      </c>
      <c r="G326" s="299" t="str">
        <f>CONCATENATE("(",ROUND((F326/$H326)*100,1),")")</f>
        <v>(11.8)</v>
      </c>
      <c r="H326" s="302">
        <f>SUM(H324:H325)</f>
        <v>25.848000000000013</v>
      </c>
      <c r="I326" s="299" t="str">
        <f>CONCATENATE("(",ROUND((H326/$H326)*100,1),")")</f>
        <v>(100)</v>
      </c>
      <c r="K326" s="302">
        <f t="shared" si="247"/>
        <v>0.6879675008187931</v>
      </c>
      <c r="L326" s="302">
        <f t="shared" si="248"/>
        <v>-6.1306702121872725E-2</v>
      </c>
      <c r="M326" s="302">
        <f t="shared" si="249"/>
        <v>0.19333920130303195</v>
      </c>
      <c r="N326" s="302">
        <f t="shared" si="250"/>
        <v>0.81999999999995232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10.143764050063048</v>
      </c>
      <c r="C329" s="299" t="str">
        <f>CONCATENATE("(",ROUND((B329/$H331)*100,1),")")</f>
        <v>(38)</v>
      </c>
      <c r="D329" s="302">
        <f>'Ind T6'!R135</f>
        <v>0.93055279964360293</v>
      </c>
      <c r="E329" s="299" t="str">
        <f>CONCATENATE("(",ROUND((D329/$H331)*100,1),")")</f>
        <v>(3.5)</v>
      </c>
      <c r="F329" s="302">
        <f>'Ind T6'!S135</f>
        <v>2.3480764344333602</v>
      </c>
      <c r="G329" s="299" t="str">
        <f>CONCATENATE("(",ROUND((F329/$H331)*100,1),")")</f>
        <v>(8.8)</v>
      </c>
      <c r="H329" s="302">
        <f>SUM(B329,D329,F329)</f>
        <v>13.422393284140011</v>
      </c>
      <c r="I329" s="299" t="str">
        <f>CONCATENATE("(",ROUND((H329/$H331)*100,1),")")</f>
        <v>(50.3)</v>
      </c>
      <c r="K329" s="302">
        <f>B334-B329</f>
        <v>1.5701050285368687</v>
      </c>
      <c r="L329" s="302">
        <f>D334-D329</f>
        <v>0.16370633595334816</v>
      </c>
      <c r="M329" s="302">
        <f>F334-F329</f>
        <v>0.59847874013096991</v>
      </c>
      <c r="N329" s="302">
        <f>SUM(K329:M329)</f>
        <v>2.3322901046211868</v>
      </c>
    </row>
    <row r="330" spans="1:14" x14ac:dyDescent="0.2">
      <c r="A330" s="282" t="s">
        <v>365</v>
      </c>
      <c r="B330" s="302">
        <f>'Ind T6'!Q134</f>
        <v>8.8467137690286908</v>
      </c>
      <c r="C330" s="299" t="str">
        <f>CONCATENATE("(",ROUND((B330/$H331)*100,1),")")</f>
        <v>(33.2)</v>
      </c>
      <c r="D330" s="302">
        <f>'Ind T6'!R134</f>
        <v>3.4914193336831114</v>
      </c>
      <c r="E330" s="299" t="str">
        <f>CONCATENATE("(",ROUND((D330/$H331)*100,1),")")</f>
        <v>(13.1)</v>
      </c>
      <c r="F330" s="302">
        <f>'Ind T6'!S134</f>
        <v>0.90747361314815134</v>
      </c>
      <c r="G330" s="299" t="str">
        <f>CONCATENATE("(",ROUND((F330/$H331)*100,1),")")</f>
        <v>(3.4)</v>
      </c>
      <c r="H330" s="302">
        <f t="shared" ref="H330" si="251">SUM(B330,D330,F330)</f>
        <v>13.245606715859953</v>
      </c>
      <c r="I330" s="299" t="str">
        <f>CONCATENATE("(",ROUND((H330/$H331)*100,1),")")</f>
        <v>(49.7)</v>
      </c>
      <c r="K330" s="302">
        <f t="shared" ref="K330:K331" si="252">B335-B330</f>
        <v>2.096350473632544</v>
      </c>
      <c r="L330" s="302">
        <f t="shared" ref="L330:L331" si="253">D335-D330</f>
        <v>0.20087769790444643</v>
      </c>
      <c r="M330" s="302">
        <f t="shared" ref="M330:M331" si="254">F335-F330</f>
        <v>0.14848172384194713</v>
      </c>
      <c r="N330" s="302">
        <f t="shared" ref="N330:N331" si="255">SUM(K330:M330)</f>
        <v>2.4457098953789376</v>
      </c>
    </row>
    <row r="331" spans="1:14" x14ac:dyDescent="0.2">
      <c r="A331" s="282" t="s">
        <v>363</v>
      </c>
      <c r="B331" s="302">
        <f>SUM(B329:B330)</f>
        <v>18.990477819091737</v>
      </c>
      <c r="C331" s="299" t="str">
        <f>CONCATENATE("(",ROUND((B331/$H331)*100,1),")")</f>
        <v>(71.2)</v>
      </c>
      <c r="D331" s="302">
        <f>SUM(D329:D330)</f>
        <v>4.4219721333267143</v>
      </c>
      <c r="E331" s="299" t="str">
        <f>CONCATENATE("(",ROUND((D331/$H331)*100,1),")")</f>
        <v>(16.6)</v>
      </c>
      <c r="F331" s="302">
        <f>SUM(F329:F330)</f>
        <v>3.2555500475815116</v>
      </c>
      <c r="G331" s="299" t="str">
        <f>CONCATENATE("(",ROUND((F331/$H331)*100,1),")")</f>
        <v>(12.2)</v>
      </c>
      <c r="H331" s="302">
        <f>SUM(H329:H330)</f>
        <v>26.667999999999964</v>
      </c>
      <c r="I331" s="299" t="str">
        <f>CONCATENATE("(",ROUND((H331/$H331)*100,1),")")</f>
        <v>(100)</v>
      </c>
      <c r="K331" s="302">
        <f t="shared" si="252"/>
        <v>3.6664555021694127</v>
      </c>
      <c r="L331" s="302">
        <f t="shared" si="253"/>
        <v>0.36458403385779459</v>
      </c>
      <c r="M331" s="302">
        <f t="shared" si="254"/>
        <v>0.7469604639729166</v>
      </c>
      <c r="N331" s="302">
        <f t="shared" si="255"/>
        <v>4.7780000000001239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11.713869078599917</v>
      </c>
      <c r="C334" s="299" t="str">
        <f>CONCATENATE("(",ROUND((B334/$H336)*100,1),")")</f>
        <v>(37.3)</v>
      </c>
      <c r="D334" s="302">
        <f>'Ind T6'!W135</f>
        <v>1.0942591355969511</v>
      </c>
      <c r="E334" s="299" t="str">
        <f>CONCATENATE("(",ROUND((D334/$H336)*100,1),")")</f>
        <v>(3.5)</v>
      </c>
      <c r="F334" s="302">
        <f>'Ind T6'!X135</f>
        <v>2.9465551745643301</v>
      </c>
      <c r="G334" s="299" t="str">
        <f>CONCATENATE("(",ROUND((F334/$H336)*100,1),")")</f>
        <v>(9.4)</v>
      </c>
      <c r="H334" s="302">
        <f>SUM(B334,D334,F334)</f>
        <v>15.754683388761197</v>
      </c>
      <c r="I334" s="299" t="str">
        <f>CONCATENATE("(",ROUND((H334/$H336)*100,1),")")</f>
        <v>(50.1)</v>
      </c>
      <c r="K334" s="302">
        <f>B334-B324</f>
        <v>1.7751226380773826</v>
      </c>
      <c r="L334" s="302">
        <f>D334-D324</f>
        <v>0.18501453473512319</v>
      </c>
      <c r="M334" s="302">
        <f>F334-F324</f>
        <v>0.76050878196754068</v>
      </c>
      <c r="N334" s="302">
        <f>SUM(K334:M334)</f>
        <v>2.7206459547800463</v>
      </c>
    </row>
    <row r="335" spans="1:14" x14ac:dyDescent="0.2">
      <c r="A335" s="282" t="s">
        <v>365</v>
      </c>
      <c r="B335" s="302">
        <f>'Ind T6'!V134</f>
        <v>10.943064242661235</v>
      </c>
      <c r="C335" s="299" t="str">
        <f>CONCATENATE("(",ROUND((B335/$H336)*100,1),")")</f>
        <v>(34.8)</v>
      </c>
      <c r="D335" s="302">
        <f>'Ind T6'!W134</f>
        <v>3.6922970315875578</v>
      </c>
      <c r="E335" s="299" t="str">
        <f>CONCATENATE("(",ROUND((D335/$H336)*100,1),")")</f>
        <v>(11.7)</v>
      </c>
      <c r="F335" s="302">
        <f>'Ind T6'!X134</f>
        <v>1.0559553369900985</v>
      </c>
      <c r="G335" s="299" t="str">
        <f>CONCATENATE("(",ROUND((F335/$H336)*100,1),")")</f>
        <v>(3.4)</v>
      </c>
      <c r="H335" s="302">
        <f>SUM(B335,D335,F335)</f>
        <v>15.691316611238891</v>
      </c>
      <c r="I335" s="299" t="str">
        <f>CONCATENATE("(",ROUND((H335/$H336)*100,1),")")</f>
        <v>(49.9)</v>
      </c>
      <c r="K335" s="302">
        <f t="shared" ref="K335:K336" si="256">B335-B325</f>
        <v>2.579300364910825</v>
      </c>
      <c r="L335" s="302">
        <f t="shared" ref="L335:L336" si="257">D335-D325</f>
        <v>0.11826279700079834</v>
      </c>
      <c r="M335" s="302">
        <f t="shared" ref="M335:M336" si="258">F335-F325</f>
        <v>0.17979088330840853</v>
      </c>
      <c r="N335" s="302">
        <f t="shared" ref="N335:N336" si="259">SUM(K335:M335)</f>
        <v>2.8773540452200317</v>
      </c>
    </row>
    <row r="336" spans="1:14" x14ac:dyDescent="0.2">
      <c r="A336" s="282" t="s">
        <v>363</v>
      </c>
      <c r="B336" s="302">
        <f>SUM(B334:B335)</f>
        <v>22.65693332126115</v>
      </c>
      <c r="C336" s="299" t="str">
        <f>CONCATENATE("(",ROUND((B336/$H336)*100,1),")")</f>
        <v>(72.1)</v>
      </c>
      <c r="D336" s="302">
        <f>SUM(D334:D335)</f>
        <v>4.7865561671845089</v>
      </c>
      <c r="E336" s="299" t="str">
        <f>CONCATENATE("(",ROUND((D336/$H336)*100,1),")")</f>
        <v>(15.2)</v>
      </c>
      <c r="F336" s="302">
        <f>SUM(F334:F335)</f>
        <v>4.0025105115544282</v>
      </c>
      <c r="G336" s="299" t="str">
        <f>CONCATENATE("(",ROUND((F336/$H336)*100,1),")")</f>
        <v>(12.7)</v>
      </c>
      <c r="H336" s="302">
        <f>SUM(H334:H335)</f>
        <v>31.44600000000009</v>
      </c>
      <c r="I336" s="299" t="str">
        <f>CONCATENATE("(",ROUND((H336/$H336)*100,1),")")</f>
        <v>(100)</v>
      </c>
      <c r="K336" s="302">
        <f t="shared" si="256"/>
        <v>4.3544230029882058</v>
      </c>
      <c r="L336" s="302">
        <f t="shared" si="257"/>
        <v>0.30327733173592186</v>
      </c>
      <c r="M336" s="302">
        <f t="shared" si="258"/>
        <v>0.94029966527594855</v>
      </c>
      <c r="N336" s="302">
        <f t="shared" si="259"/>
        <v>5.5980000000000762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60.583192452083168</v>
      </c>
      <c r="C345" s="299" t="str">
        <f>CONCATENATE("(",ROUND((B345/$H347)*100,1),")")</f>
        <v>(40.4)</v>
      </c>
      <c r="D345" s="302">
        <f>'Ind T6'!M144</f>
        <v>14.610225890923589</v>
      </c>
      <c r="E345" s="299" t="str">
        <f>CONCATENATE("(",ROUND((D345/$H347)*100,1),")")</f>
        <v>(9.8)</v>
      </c>
      <c r="F345" s="302">
        <f>'Ind T6'!N144</f>
        <v>12.014110589756642</v>
      </c>
      <c r="G345" s="299" t="str">
        <f>CONCATENATE("(",ROUND((F345/$H347)*100,1),")")</f>
        <v>(8)</v>
      </c>
      <c r="H345" s="302">
        <f>SUM(B345,D345,F345)</f>
        <v>87.207528932763395</v>
      </c>
      <c r="I345" s="299" t="str">
        <f>CONCATENATE("(",ROUND((H345/$H347)*100,1),")")</f>
        <v>(58.2)</v>
      </c>
      <c r="K345" s="302">
        <f>B350-B345</f>
        <v>2.1057693415828069</v>
      </c>
      <c r="L345" s="302">
        <f>D350-D345</f>
        <v>0.95736992955161604</v>
      </c>
      <c r="M345" s="302">
        <f>F350-F345</f>
        <v>0.73667214163277706</v>
      </c>
      <c r="N345" s="302">
        <f>SUM(K345:M345)</f>
        <v>3.7998114127672</v>
      </c>
    </row>
    <row r="346" spans="1:14" x14ac:dyDescent="0.2">
      <c r="A346" s="282" t="s">
        <v>365</v>
      </c>
      <c r="B346" s="302">
        <f>'Ind T6'!L143</f>
        <v>36.674353076028154</v>
      </c>
      <c r="C346" s="299" t="str">
        <f>CONCATENATE("(",ROUND((B346/$H347)*100,1),")")</f>
        <v>(24.5)</v>
      </c>
      <c r="D346" s="302">
        <f>'Ind T6'!M143</f>
        <v>18.450194237423755</v>
      </c>
      <c r="E346" s="299" t="str">
        <f>CONCATENATE("(",ROUND((D346/$H347)*100,1),")")</f>
        <v>(12.3)</v>
      </c>
      <c r="F346" s="302">
        <f>'Ind T6'!N143</f>
        <v>7.460923753784571</v>
      </c>
      <c r="G346" s="299" t="str">
        <f>CONCATENATE("(",ROUND((F346/$H347)*100,1),")")</f>
        <v>(5)</v>
      </c>
      <c r="H346" s="302">
        <f t="shared" ref="H346" si="260">SUM(B346,D346,F346)</f>
        <v>62.585471067236483</v>
      </c>
      <c r="I346" s="299" t="str">
        <f>CONCATENATE("(",ROUND((H346/$H347)*100,1),")")</f>
        <v>(41.8)</v>
      </c>
      <c r="K346" s="302">
        <f t="shared" ref="K346:K347" si="261">B351-B346</f>
        <v>2.2856131086895601</v>
      </c>
      <c r="L346" s="302">
        <f t="shared" ref="L346:L347" si="262">D351-D346</f>
        <v>1.2093370065437625</v>
      </c>
      <c r="M346" s="302">
        <f t="shared" ref="M346:M347" si="263">F351-F346</f>
        <v>0.7022384719994923</v>
      </c>
      <c r="N346" s="302">
        <f t="shared" ref="N346:N347" si="264">SUM(K346:M346)</f>
        <v>4.197188587232815</v>
      </c>
    </row>
    <row r="347" spans="1:14" x14ac:dyDescent="0.2">
      <c r="A347" s="282" t="s">
        <v>363</v>
      </c>
      <c r="B347" s="302">
        <f>SUM(B345:B346)</f>
        <v>97.257545528111322</v>
      </c>
      <c r="C347" s="299" t="str">
        <f>CONCATENATE("(",ROUND((B347/$H347)*100,1),")")</f>
        <v>(64.9)</v>
      </c>
      <c r="D347" s="302">
        <f>SUM(D345:D346)</f>
        <v>33.060420128347346</v>
      </c>
      <c r="E347" s="299" t="str">
        <f>CONCATENATE("(",ROUND((D347/$H347)*100,1),")")</f>
        <v>(22.1)</v>
      </c>
      <c r="F347" s="302">
        <f>SUM(F345:F346)</f>
        <v>19.475034343541214</v>
      </c>
      <c r="G347" s="299" t="str">
        <f>CONCATENATE("(",ROUND((F347/$H347)*100,1),")")</f>
        <v>(13)</v>
      </c>
      <c r="H347" s="302">
        <f>SUM(H345:H346)</f>
        <v>149.79299999999989</v>
      </c>
      <c r="I347" s="299" t="str">
        <f>CONCATENATE("(",ROUND((H347/$H347)*100,1),")")</f>
        <v>(100)</v>
      </c>
      <c r="K347" s="302">
        <f t="shared" si="261"/>
        <v>4.39138245027236</v>
      </c>
      <c r="L347" s="302">
        <f t="shared" si="262"/>
        <v>2.1667069360953803</v>
      </c>
      <c r="M347" s="302">
        <f t="shared" si="263"/>
        <v>1.4389106136322702</v>
      </c>
      <c r="N347" s="302">
        <f t="shared" si="264"/>
        <v>7.9970000000000105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62.688961793665975</v>
      </c>
      <c r="C350" s="299" t="str">
        <f>CONCATENATE("(",ROUND((B350/$H352)*100,1),")")</f>
        <v>(39.7)</v>
      </c>
      <c r="D350" s="302">
        <f>'Ind T6'!R144</f>
        <v>15.567595820475205</v>
      </c>
      <c r="E350" s="299" t="str">
        <f>CONCATENATE("(",ROUND((D350/$H352)*100,1),")")</f>
        <v>(9.9)</v>
      </c>
      <c r="F350" s="302">
        <f>'Ind T6'!S144</f>
        <v>12.750782731389419</v>
      </c>
      <c r="G350" s="299" t="str">
        <f>CONCATENATE("(",ROUND((F350/$H352)*100,1),")")</f>
        <v>(8.1)</v>
      </c>
      <c r="H350" s="302">
        <f>SUM(B350,D350,F350)</f>
        <v>91.007340345530594</v>
      </c>
      <c r="I350" s="299" t="str">
        <f>CONCATENATE("(",ROUND((H350/$H352)*100,1),")")</f>
        <v>(57.7)</v>
      </c>
      <c r="K350" s="302">
        <f>B355-B350</f>
        <v>2.1188670963844984</v>
      </c>
      <c r="L350" s="302">
        <f>D355-D350</f>
        <v>1.5053631499120357</v>
      </c>
      <c r="M350" s="302">
        <f>F355-F350</f>
        <v>0.73704914757129458</v>
      </c>
      <c r="N350" s="302">
        <f>SUM(K350:M350)</f>
        <v>4.3612793938678287</v>
      </c>
    </row>
    <row r="351" spans="1:14" x14ac:dyDescent="0.2">
      <c r="A351" s="282" t="s">
        <v>365</v>
      </c>
      <c r="B351" s="302">
        <f>'Ind T6'!Q143</f>
        <v>38.959966184717715</v>
      </c>
      <c r="C351" s="299" t="str">
        <f>CONCATENATE("(",ROUND((B351/$H352)*100,1),")")</f>
        <v>(24.7)</v>
      </c>
      <c r="D351" s="302">
        <f>'Ind T6'!R143</f>
        <v>19.659531243967518</v>
      </c>
      <c r="E351" s="299" t="str">
        <f>CONCATENATE("(",ROUND((D351/$H352)*100,1),")")</f>
        <v>(12.5)</v>
      </c>
      <c r="F351" s="302">
        <f>'Ind T6'!S143</f>
        <v>8.1631622257840633</v>
      </c>
      <c r="G351" s="299" t="str">
        <f>CONCATENATE("(",ROUND((F351/$H352)*100,1),")")</f>
        <v>(5.2)</v>
      </c>
      <c r="H351" s="302">
        <f t="shared" ref="H351" si="265">SUM(B351,D351,F351)</f>
        <v>66.782659654469299</v>
      </c>
      <c r="I351" s="299" t="str">
        <f>CONCATENATE("(",ROUND((H351/$H352)*100,1),")")</f>
        <v>(42.3)</v>
      </c>
      <c r="K351" s="302">
        <f t="shared" ref="K351:K352" si="266">B356-B351</f>
        <v>2.4511440272966496</v>
      </c>
      <c r="L351" s="302">
        <f t="shared" ref="L351:L352" si="267">D356-D351</f>
        <v>1.4873755712033621</v>
      </c>
      <c r="M351" s="302">
        <f t="shared" ref="M351:M352" si="268">F356-F351</f>
        <v>0.8012010076323044</v>
      </c>
      <c r="N351" s="302">
        <f t="shared" ref="N351:N352" si="269">SUM(K351:M351)</f>
        <v>4.739720606132316</v>
      </c>
    </row>
    <row r="352" spans="1:14" x14ac:dyDescent="0.2">
      <c r="A352" s="282" t="s">
        <v>363</v>
      </c>
      <c r="B352" s="302">
        <f>SUM(B350:B351)</f>
        <v>101.64892797838368</v>
      </c>
      <c r="C352" s="299" t="str">
        <f>CONCATENATE("(",ROUND((B352/$H352)*100,1),")")</f>
        <v>(64.4)</v>
      </c>
      <c r="D352" s="302">
        <f>SUM(D350:D351)</f>
        <v>35.227127064442726</v>
      </c>
      <c r="E352" s="299" t="str">
        <f>CONCATENATE("(",ROUND((D352/$H352)*100,1),")")</f>
        <v>(22.3)</v>
      </c>
      <c r="F352" s="302">
        <f>SUM(F350:F351)</f>
        <v>20.913944957173484</v>
      </c>
      <c r="G352" s="299" t="str">
        <f>CONCATENATE("(",ROUND((F352/$H352)*100,1),")")</f>
        <v>(13.3)</v>
      </c>
      <c r="H352" s="302">
        <f>SUM(H350:H351)</f>
        <v>157.78999999999991</v>
      </c>
      <c r="I352" s="299" t="str">
        <f>CONCATENATE("(",ROUND((H352/$H352)*100,1),")")</f>
        <v>(100)</v>
      </c>
      <c r="K352" s="302">
        <f t="shared" si="266"/>
        <v>4.5700111236811551</v>
      </c>
      <c r="L352" s="302">
        <f t="shared" si="267"/>
        <v>2.9927387211153942</v>
      </c>
      <c r="M352" s="302">
        <f t="shared" si="268"/>
        <v>1.538250155203599</v>
      </c>
      <c r="N352" s="302">
        <f t="shared" si="269"/>
        <v>9.1010000000001483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64.807828890050473</v>
      </c>
      <c r="C355" s="299" t="str">
        <f>CONCATENATE("(",ROUND((B355/$H357)*100,1),")")</f>
        <v>(38.8)</v>
      </c>
      <c r="D355" s="302">
        <f>'Ind T6'!W144</f>
        <v>17.072958970387241</v>
      </c>
      <c r="E355" s="299" t="str">
        <f>CONCATENATE("(",ROUND((D355/$H357)*100,1),")")</f>
        <v>(10.2)</v>
      </c>
      <c r="F355" s="302">
        <f>'Ind T6'!X144</f>
        <v>13.487831878960714</v>
      </c>
      <c r="G355" s="299" t="str">
        <f>CONCATENATE("(",ROUND((F355/$H357)*100,1),")")</f>
        <v>(8.1)</v>
      </c>
      <c r="H355" s="302">
        <f>SUM(B355,D355,F355)</f>
        <v>95.36861973939844</v>
      </c>
      <c r="I355" s="299" t="str">
        <f>CONCATENATE("(",ROUND((H355/$H357)*100,1),")")</f>
        <v>(57.1)</v>
      </c>
      <c r="K355" s="302">
        <f>B355-B345</f>
        <v>4.2246364379673054</v>
      </c>
      <c r="L355" s="302">
        <f>D355-D345</f>
        <v>2.4627330794636517</v>
      </c>
      <c r="M355" s="302">
        <f>F355-F345</f>
        <v>1.4737212892040716</v>
      </c>
      <c r="N355" s="302">
        <f>SUM(K355:M355)</f>
        <v>8.1610908066350287</v>
      </c>
    </row>
    <row r="356" spans="1:14" x14ac:dyDescent="0.2">
      <c r="A356" s="282" t="s">
        <v>365</v>
      </c>
      <c r="B356" s="302">
        <f>'Ind T6'!V143</f>
        <v>41.411110212014364</v>
      </c>
      <c r="C356" s="299" t="str">
        <f>CONCATENATE("(",ROUND((B356/$H357)*100,1),")")</f>
        <v>(24.8)</v>
      </c>
      <c r="D356" s="302">
        <f>'Ind T6'!W143</f>
        <v>21.14690681517088</v>
      </c>
      <c r="E356" s="299" t="str">
        <f>CONCATENATE("(",ROUND((D356/$H357)*100,1),")")</f>
        <v>(12.7)</v>
      </c>
      <c r="F356" s="302">
        <f>'Ind T6'!X143</f>
        <v>8.9643632334163676</v>
      </c>
      <c r="G356" s="299" t="str">
        <f>CONCATENATE("(",ROUND((F356/$H357)*100,1),")")</f>
        <v>(5.4)</v>
      </c>
      <c r="H356" s="302">
        <f t="shared" ref="H356" si="270">SUM(B356,D356,F356)</f>
        <v>71.522380260601608</v>
      </c>
      <c r="I356" s="299" t="str">
        <f>CONCATENATE("(",ROUND((H356/$H357)*100,1),")")</f>
        <v>(42.9)</v>
      </c>
      <c r="K356" s="302">
        <f t="shared" ref="K356:K357" si="271">B356-B346</f>
        <v>4.7367571359862097</v>
      </c>
      <c r="L356" s="302">
        <f t="shared" ref="L356:L357" si="272">D356-D346</f>
        <v>2.6967125777471246</v>
      </c>
      <c r="M356" s="302">
        <f t="shared" ref="M356:M357" si="273">F356-F346</f>
        <v>1.5034394796317967</v>
      </c>
      <c r="N356" s="302">
        <f t="shared" ref="N356:N357" si="274">SUM(K356:M356)</f>
        <v>8.9369091933651319</v>
      </c>
    </row>
    <row r="357" spans="1:14" x14ac:dyDescent="0.2">
      <c r="A357" s="282" t="s">
        <v>363</v>
      </c>
      <c r="B357" s="302">
        <f>SUM(B355:B356)</f>
        <v>106.21893910206484</v>
      </c>
      <c r="C357" s="299" t="str">
        <f>CONCATENATE("(",ROUND((B357/$H357)*100,1),")")</f>
        <v>(63.6)</v>
      </c>
      <c r="D357" s="302">
        <f>SUM(D355:D356)</f>
        <v>38.21986578555812</v>
      </c>
      <c r="E357" s="299" t="str">
        <f>CONCATENATE("(",ROUND((D357/$H357)*100,1),")")</f>
        <v>(22.9)</v>
      </c>
      <c r="F357" s="302">
        <f>SUM(F355:F356)</f>
        <v>22.452195112377083</v>
      </c>
      <c r="G357" s="299" t="str">
        <f>CONCATENATE("(",ROUND((F357/$H357)*100,1),")")</f>
        <v>(13.5)</v>
      </c>
      <c r="H357" s="302">
        <f>SUM(H355:H356)</f>
        <v>166.89100000000005</v>
      </c>
      <c r="I357" s="299" t="str">
        <f>CONCATENATE("(",ROUND((H357/$H357)*100,1),")")</f>
        <v>(100)</v>
      </c>
      <c r="K357" s="302">
        <f t="shared" si="271"/>
        <v>8.9613935739535151</v>
      </c>
      <c r="L357" s="302">
        <f t="shared" si="272"/>
        <v>5.1594456572107745</v>
      </c>
      <c r="M357" s="302">
        <f t="shared" si="273"/>
        <v>2.9771607688358692</v>
      </c>
      <c r="N357" s="302">
        <f t="shared" si="274"/>
        <v>17.098000000000159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55.713313372063034</v>
      </c>
      <c r="C366" s="299" t="str">
        <f>CONCATENATE("(",ROUND((B366/$H368)*100,1),")")</f>
        <v>(42)</v>
      </c>
      <c r="D366" s="302">
        <f>'Ind T6'!M153</f>
        <v>16.258491492815466</v>
      </c>
      <c r="E366" s="299" t="str">
        <f>CONCATENATE("(",ROUND((D366/$H368)*100,1),")")</f>
        <v>(12.2)</v>
      </c>
      <c r="F366" s="302">
        <f>'Ind T6'!N153</f>
        <v>6.7355681889130459</v>
      </c>
      <c r="G366" s="299" t="str">
        <f>CONCATENATE("(",ROUND((F366/$H368)*100,1),")")</f>
        <v>(5.1)</v>
      </c>
      <c r="H366" s="302">
        <f>SUM(B366,D366,F366)</f>
        <v>78.707373053791542</v>
      </c>
      <c r="I366" s="299" t="str">
        <f>CONCATENATE("(",ROUND((H366/$H368)*100,1),")")</f>
        <v>(59.3)</v>
      </c>
      <c r="K366" s="302">
        <f>B371-B366</f>
        <v>2.8035059462609482</v>
      </c>
      <c r="L366" s="302">
        <f>D371-D366</f>
        <v>0.78248372872934624</v>
      </c>
      <c r="M366" s="302">
        <f>F371-F366</f>
        <v>0.22820080974570534</v>
      </c>
      <c r="N366" s="302">
        <f>SUM(K366:M366)</f>
        <v>3.8141904847359998</v>
      </c>
    </row>
    <row r="367" spans="1:14" x14ac:dyDescent="0.2">
      <c r="A367" s="282" t="s">
        <v>365</v>
      </c>
      <c r="B367" s="302">
        <f>'Ind T6'!L152</f>
        <v>27.85318522073824</v>
      </c>
      <c r="C367" s="299" t="str">
        <f>CONCATENATE("(",ROUND((B367/$H368)*100,1),")")</f>
        <v>(21)</v>
      </c>
      <c r="D367" s="302">
        <f>'Ind T6'!M152</f>
        <v>21.761920970907195</v>
      </c>
      <c r="E367" s="299" t="str">
        <f>CONCATENATE("(",ROUND((D367/$H368)*100,1),")")</f>
        <v>(16.4)</v>
      </c>
      <c r="F367" s="302">
        <f>'Ind T6'!N152</f>
        <v>4.4055207545630459</v>
      </c>
      <c r="G367" s="299" t="str">
        <f>CONCATENATE("(",ROUND((F367/$H368)*100,1),")")</f>
        <v>(3.3)</v>
      </c>
      <c r="H367" s="302">
        <f t="shared" ref="H367" si="275">SUM(B367,D367,F367)</f>
        <v>54.02062694620848</v>
      </c>
      <c r="I367" s="299" t="str">
        <f>CONCATENATE("(",ROUND((H367/$H368)*100,1),")")</f>
        <v>(40.7)</v>
      </c>
      <c r="K367" s="302">
        <f t="shared" ref="K367:K368" si="276">B372-B367</f>
        <v>1.9275186637754658</v>
      </c>
      <c r="L367" s="302">
        <f t="shared" ref="L367:L368" si="277">D372-D367</f>
        <v>0.66554550998218431</v>
      </c>
      <c r="M367" s="302">
        <f t="shared" ref="M367:M368" si="278">F372-F367</f>
        <v>0.14474534150660467</v>
      </c>
      <c r="N367" s="302">
        <f t="shared" ref="N367:N368" si="279">SUM(K367:M367)</f>
        <v>2.7378095152642548</v>
      </c>
    </row>
    <row r="368" spans="1:14" x14ac:dyDescent="0.2">
      <c r="A368" s="282" t="s">
        <v>363</v>
      </c>
      <c r="B368" s="302">
        <f>SUM(B366:B367)</f>
        <v>83.566498592801281</v>
      </c>
      <c r="C368" s="299" t="str">
        <f>CONCATENATE("(",ROUND((B368/$H368)*100,1),")")</f>
        <v>(63)</v>
      </c>
      <c r="D368" s="302">
        <f>SUM(D366:D367)</f>
        <v>38.020412463722664</v>
      </c>
      <c r="E368" s="299" t="str">
        <f>CONCATENATE("(",ROUND((D368/$H368)*100,1),")")</f>
        <v>(28.6)</v>
      </c>
      <c r="F368" s="302">
        <f>SUM(F366:F367)</f>
        <v>11.141088943476092</v>
      </c>
      <c r="G368" s="299" t="str">
        <f>CONCATENATE("(",ROUND((F368/$H368)*100,1),")")</f>
        <v>(8.4)</v>
      </c>
      <c r="H368" s="302">
        <f>SUM(H366:H367)</f>
        <v>132.72800000000001</v>
      </c>
      <c r="I368" s="299" t="str">
        <f>CONCATENATE("(",ROUND((H368/$H368)*100,1),")")</f>
        <v>(100)</v>
      </c>
      <c r="K368" s="302">
        <f t="shared" si="276"/>
        <v>4.7310246100363997</v>
      </c>
      <c r="L368" s="302">
        <f t="shared" si="277"/>
        <v>1.448029238711527</v>
      </c>
      <c r="M368" s="302">
        <f t="shared" si="278"/>
        <v>0.3729461512523109</v>
      </c>
      <c r="N368" s="302">
        <f t="shared" si="279"/>
        <v>6.5520000000002376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58.516819318323982</v>
      </c>
      <c r="C371" s="299" t="str">
        <f>CONCATENATE("(",ROUND((B371/$H373)*100,1),")")</f>
        <v>(42)</v>
      </c>
      <c r="D371" s="302">
        <f>'Ind T6'!R153</f>
        <v>17.040975221544812</v>
      </c>
      <c r="E371" s="299" t="str">
        <f>CONCATENATE("(",ROUND((D371/$H373)*100,1),")")</f>
        <v>(12.2)</v>
      </c>
      <c r="F371" s="302">
        <f>'Ind T6'!S153</f>
        <v>6.9637689986587512</v>
      </c>
      <c r="G371" s="299" t="str">
        <f>CONCATENATE("(",ROUND((F371/$H373)*100,1),")")</f>
        <v>(5)</v>
      </c>
      <c r="H371" s="302">
        <f>SUM(B371,D371,F371)</f>
        <v>82.521563538527545</v>
      </c>
      <c r="I371" s="299" t="str">
        <f>CONCATENATE("(",ROUND((H371/$H373)*100,1),")")</f>
        <v>(59.2)</v>
      </c>
      <c r="K371" s="302">
        <f>B376-B371</f>
        <v>3.9232706365027212</v>
      </c>
      <c r="L371" s="302">
        <f>D376-D371</f>
        <v>0.97633382564437099</v>
      </c>
      <c r="M371" s="302">
        <f>F376-F371</f>
        <v>0.49089031471699052</v>
      </c>
      <c r="N371" s="302">
        <f>SUM(K371:M371)</f>
        <v>5.3904947768640827</v>
      </c>
    </row>
    <row r="372" spans="1:14" x14ac:dyDescent="0.2">
      <c r="A372" s="282" t="s">
        <v>365</v>
      </c>
      <c r="B372" s="302">
        <f>'Ind T6'!Q152</f>
        <v>29.780703884513706</v>
      </c>
      <c r="C372" s="299" t="str">
        <f>CONCATENATE("(",ROUND((B372/$H373)*100,1),")")</f>
        <v>(21.4)</v>
      </c>
      <c r="D372" s="302">
        <f>'Ind T6'!R152</f>
        <v>22.427466480889379</v>
      </c>
      <c r="E372" s="299" t="str">
        <f>CONCATENATE("(",ROUND((D372/$H373)*100,1),")")</f>
        <v>(16.1)</v>
      </c>
      <c r="F372" s="302">
        <f>'Ind T6'!S152</f>
        <v>4.5502660960696506</v>
      </c>
      <c r="G372" s="299" t="str">
        <f>CONCATENATE("(",ROUND((F372/$H373)*100,1),")")</f>
        <v>(3.3)</v>
      </c>
      <c r="H372" s="302">
        <f t="shared" ref="H372" si="280">SUM(B372,D372,F372)</f>
        <v>56.758436461472733</v>
      </c>
      <c r="I372" s="299" t="str">
        <f>CONCATENATE("(",ROUND((H372/$H373)*100,1),")")</f>
        <v>(40.8)</v>
      </c>
      <c r="K372" s="302">
        <f t="shared" ref="K372:K373" si="281">B377-B372</f>
        <v>2.7047569496001174</v>
      </c>
      <c r="L372" s="302">
        <f t="shared" ref="L372:L373" si="282">D377-D372</f>
        <v>0.68608019600247161</v>
      </c>
      <c r="M372" s="302">
        <f t="shared" ref="M372:M373" si="283">F377-F372</f>
        <v>0.34866807753311768</v>
      </c>
      <c r="N372" s="302">
        <f t="shared" ref="N372:N373" si="284">SUM(K372:M372)</f>
        <v>3.7395052231357067</v>
      </c>
    </row>
    <row r="373" spans="1:14" x14ac:dyDescent="0.2">
      <c r="A373" s="282" t="s">
        <v>363</v>
      </c>
      <c r="B373" s="302">
        <f>SUM(B371:B372)</f>
        <v>88.297523202837681</v>
      </c>
      <c r="C373" s="299" t="str">
        <f>CONCATENATE("(",ROUND((B373/$H373)*100,1),")")</f>
        <v>(63.4)</v>
      </c>
      <c r="D373" s="302">
        <f>SUM(D371:D372)</f>
        <v>39.468441702434191</v>
      </c>
      <c r="E373" s="299" t="str">
        <f>CONCATENATE("(",ROUND((D373/$H373)*100,1),")")</f>
        <v>(28.3)</v>
      </c>
      <c r="F373" s="302">
        <f>SUM(F371:F372)</f>
        <v>11.514035094728403</v>
      </c>
      <c r="G373" s="299" t="str">
        <f>CONCATENATE("(",ROUND((F373/$H373)*100,1),")")</f>
        <v>(8.3)</v>
      </c>
      <c r="H373" s="302">
        <f>SUM(H371:H372)</f>
        <v>139.28000000000029</v>
      </c>
      <c r="I373" s="299" t="str">
        <f>CONCATENATE("(",ROUND((H373/$H373)*100,1),")")</f>
        <v>(100)</v>
      </c>
      <c r="K373" s="302">
        <f t="shared" si="281"/>
        <v>6.6280275861028457</v>
      </c>
      <c r="L373" s="302">
        <f t="shared" si="282"/>
        <v>1.662414021646839</v>
      </c>
      <c r="M373" s="302">
        <f t="shared" si="283"/>
        <v>0.8395583922501082</v>
      </c>
      <c r="N373" s="302">
        <f t="shared" si="284"/>
        <v>9.1299999999997929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62.440089954826703</v>
      </c>
      <c r="C376" s="299" t="str">
        <f>CONCATENATE("(",ROUND((B376/$H378)*100,1),")")</f>
        <v>(42.1)</v>
      </c>
      <c r="D376" s="302">
        <f>'Ind T6'!W153</f>
        <v>18.017309047189183</v>
      </c>
      <c r="E376" s="299" t="str">
        <f>CONCATENATE("(",ROUND((D376/$H378)*100,1),")")</f>
        <v>(12.1)</v>
      </c>
      <c r="F376" s="302">
        <f>'Ind T6'!X153</f>
        <v>7.4546593133757417</v>
      </c>
      <c r="G376" s="299" t="str">
        <f>CONCATENATE("(",ROUND((F376/$H378)*100,1),")")</f>
        <v>(5)</v>
      </c>
      <c r="H376" s="302">
        <f>SUM(B376,D376,F376)</f>
        <v>87.912058315391633</v>
      </c>
      <c r="I376" s="299" t="str">
        <f>CONCATENATE("(",ROUND((H376/$H378)*100,1),")")</f>
        <v>(59.2)</v>
      </c>
      <c r="K376" s="302">
        <f>B376-B366</f>
        <v>6.7267765827636694</v>
      </c>
      <c r="L376" s="302">
        <f>D376-D366</f>
        <v>1.7588175543737172</v>
      </c>
      <c r="M376" s="302">
        <f>F376-F366</f>
        <v>0.71909112446269585</v>
      </c>
      <c r="N376" s="302">
        <f>SUM(K376:M376)</f>
        <v>9.2046852616000834</v>
      </c>
    </row>
    <row r="377" spans="1:14" x14ac:dyDescent="0.2">
      <c r="A377" s="282" t="s">
        <v>365</v>
      </c>
      <c r="B377" s="302">
        <f>'Ind T6'!V152</f>
        <v>32.485460834113823</v>
      </c>
      <c r="C377" s="299" t="str">
        <f>CONCATENATE("(",ROUND((B377/$H378)*100,1),")")</f>
        <v>(21.9)</v>
      </c>
      <c r="D377" s="302">
        <f>'Ind T6'!W152</f>
        <v>23.11354667689185</v>
      </c>
      <c r="E377" s="299" t="str">
        <f>CONCATENATE("(",ROUND((D377/$H378)*100,1),")")</f>
        <v>(15.6)</v>
      </c>
      <c r="F377" s="302">
        <f>'Ind T6'!X152</f>
        <v>4.8989341736027683</v>
      </c>
      <c r="G377" s="299" t="str">
        <f>CONCATENATE("(",ROUND((F377/$H378)*100,1),")")</f>
        <v>(3.3)</v>
      </c>
      <c r="H377" s="302">
        <f t="shared" ref="H377" si="285">SUM(B377,D377,F377)</f>
        <v>60.497941684608442</v>
      </c>
      <c r="I377" s="299" t="str">
        <f>CONCATENATE("(",ROUND((H377/$H378)*100,1),")")</f>
        <v>(40.8)</v>
      </c>
      <c r="K377" s="302">
        <f t="shared" ref="K377:K378" si="286">B377-B367</f>
        <v>4.6322756133755831</v>
      </c>
      <c r="L377" s="302">
        <f t="shared" ref="L377:L378" si="287">D377-D367</f>
        <v>1.3516257059846559</v>
      </c>
      <c r="M377" s="302">
        <f t="shared" ref="M377:M378" si="288">F377-F367</f>
        <v>0.49341341903972236</v>
      </c>
      <c r="N377" s="302">
        <f t="shared" ref="N377:N378" si="289">SUM(K377:M377)</f>
        <v>6.4773147383999614</v>
      </c>
    </row>
    <row r="378" spans="1:14" x14ac:dyDescent="0.2">
      <c r="A378" s="282" t="s">
        <v>363</v>
      </c>
      <c r="B378" s="302">
        <f>SUM(B376:B377)</f>
        <v>94.925550788940527</v>
      </c>
      <c r="C378" s="299" t="str">
        <f>CONCATENATE("(",ROUND((B378/$H378)*100,1),")")</f>
        <v>(64)</v>
      </c>
      <c r="D378" s="302">
        <f>SUM(D376:D377)</f>
        <v>41.13085572408103</v>
      </c>
      <c r="E378" s="299" t="str">
        <f>CONCATENATE("(",ROUND((D378/$H378)*100,1),")")</f>
        <v>(27.7)</v>
      </c>
      <c r="F378" s="302">
        <f>SUM(F376:F377)</f>
        <v>12.353593486978511</v>
      </c>
      <c r="G378" s="299" t="str">
        <f>CONCATENATE("(",ROUND((F378/$H378)*100,1),")")</f>
        <v>(8.3)</v>
      </c>
      <c r="H378" s="302">
        <f>SUM(H376:H377)</f>
        <v>148.41000000000008</v>
      </c>
      <c r="I378" s="299" t="str">
        <f>CONCATENATE("(",ROUND((H378/$H378)*100,1),")")</f>
        <v>(100)</v>
      </c>
      <c r="K378" s="302">
        <f t="shared" si="286"/>
        <v>11.359052196139245</v>
      </c>
      <c r="L378" s="302">
        <f t="shared" si="287"/>
        <v>3.110443260358366</v>
      </c>
      <c r="M378" s="302">
        <f t="shared" si="288"/>
        <v>1.2125045435024191</v>
      </c>
      <c r="N378" s="302">
        <f t="shared" si="289"/>
        <v>15.682000000000031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19.627981710886591</v>
      </c>
      <c r="C387" s="299" t="str">
        <f>CONCATENATE("(",ROUND((B387/$H389)*100,1),")")</f>
        <v>(33.8)</v>
      </c>
      <c r="D387" s="302">
        <f>'Ind T6'!M162</f>
        <v>2.6907061655386313</v>
      </c>
      <c r="E387" s="299" t="str">
        <f>CONCATENATE("(",ROUND((D387/$H389)*100,1),")")</f>
        <v>(4.6)</v>
      </c>
      <c r="F387" s="302">
        <f>'Ind T6'!N162</f>
        <v>1.6723010813128503</v>
      </c>
      <c r="G387" s="299" t="str">
        <f>CONCATENATE("(",ROUND((F387/$H389)*100,1),")")</f>
        <v>(2.9)</v>
      </c>
      <c r="H387" s="302">
        <f>SUM(B387,D387,F387)</f>
        <v>23.990988957738072</v>
      </c>
      <c r="I387" s="299" t="str">
        <f>CONCATENATE("(",ROUND((H387/$H389)*100,1),")")</f>
        <v>(41.3)</v>
      </c>
      <c r="K387" s="302">
        <f>B392-B387</f>
        <v>-0.44247955210152412</v>
      </c>
      <c r="L387" s="302">
        <f>D392-D387</f>
        <v>0.13820199632130237</v>
      </c>
      <c r="M387" s="302">
        <f>F392-F387</f>
        <v>-2.4802905524523577E-3</v>
      </c>
      <c r="N387" s="302">
        <f>SUM(K387:M387)</f>
        <v>-0.30675784633267411</v>
      </c>
    </row>
    <row r="388" spans="1:14" x14ac:dyDescent="0.2">
      <c r="A388" s="282" t="s">
        <v>365</v>
      </c>
      <c r="B388" s="302">
        <f>'Ind T6'!L161</f>
        <v>17.570448183251777</v>
      </c>
      <c r="C388" s="299" t="str">
        <f>CONCATENATE("(",ROUND((B388/$H389)*100,1),")")</f>
        <v>(30.2)</v>
      </c>
      <c r="D388" s="302">
        <f>'Ind T6'!M161</f>
        <v>15.148405568238744</v>
      </c>
      <c r="E388" s="299" t="str">
        <f>CONCATENATE("(",ROUND((D388/$H389)*100,1),")")</f>
        <v>(26.1)</v>
      </c>
      <c r="F388" s="302">
        <f>'Ind T6'!N161</f>
        <v>1.4021572907714939</v>
      </c>
      <c r="G388" s="299" t="str">
        <f>CONCATENATE("(",ROUND((F388/$H389)*100,1),")")</f>
        <v>(2.4)</v>
      </c>
      <c r="H388" s="302">
        <f t="shared" ref="H388" si="290">SUM(B388,D388,F388)</f>
        <v>34.121011042262012</v>
      </c>
      <c r="I388" s="299" t="str">
        <f>CONCATENATE("(",ROUND((H388/$H389)*100,1),")")</f>
        <v>(58.7)</v>
      </c>
      <c r="K388" s="302">
        <f t="shared" ref="K388:K389" si="291">B393-B388</f>
        <v>-4.2017229102874865E-2</v>
      </c>
      <c r="L388" s="302">
        <f t="shared" ref="L388:L389" si="292">D393-D388</f>
        <v>-5.2721773371118275E-3</v>
      </c>
      <c r="M388" s="302">
        <f t="shared" ref="M388:M389" si="293">F393-F388</f>
        <v>-1.9527472274825097E-3</v>
      </c>
      <c r="N388" s="302">
        <f t="shared" ref="N388:N389" si="294">SUM(K388:M388)</f>
        <v>-4.9242153667469202E-2</v>
      </c>
    </row>
    <row r="389" spans="1:14" x14ac:dyDescent="0.2">
      <c r="A389" s="282" t="s">
        <v>363</v>
      </c>
      <c r="B389" s="302">
        <f>SUM(B387:B388)</f>
        <v>37.198429894138371</v>
      </c>
      <c r="C389" s="299" t="str">
        <f>CONCATENATE("(",ROUND((B389/$H389)*100,1),")")</f>
        <v>(64)</v>
      </c>
      <c r="D389" s="302">
        <f>SUM(D387:D388)</f>
        <v>17.839111733777376</v>
      </c>
      <c r="E389" s="299" t="str">
        <f>CONCATENATE("(",ROUND((D389/$H389)*100,1),")")</f>
        <v>(30.7)</v>
      </c>
      <c r="F389" s="302">
        <f>SUM(F387:F388)</f>
        <v>3.0744583720843441</v>
      </c>
      <c r="G389" s="299" t="str">
        <f>CONCATENATE("(",ROUND((F389/$H389)*100,1),")")</f>
        <v>(5.3)</v>
      </c>
      <c r="H389" s="302">
        <f>SUM(H387:H388)</f>
        <v>58.11200000000008</v>
      </c>
      <c r="I389" s="299" t="str">
        <f>CONCATENATE("(",ROUND((H389/$H389)*100,1),")")</f>
        <v>(100)</v>
      </c>
      <c r="K389" s="302">
        <f t="shared" si="291"/>
        <v>-0.48449678120439899</v>
      </c>
      <c r="L389" s="302">
        <f t="shared" si="292"/>
        <v>0.13292981898419143</v>
      </c>
      <c r="M389" s="302">
        <f t="shared" si="293"/>
        <v>-4.4330377799348675E-3</v>
      </c>
      <c r="N389" s="302">
        <f t="shared" si="294"/>
        <v>-0.35600000000014242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19.185502158785066</v>
      </c>
      <c r="C392" s="299" t="str">
        <f>CONCATENATE("(",ROUND((B392/$H394)*100,1),")")</f>
        <v>(33.2)</v>
      </c>
      <c r="D392" s="302">
        <f>'Ind T6'!R162</f>
        <v>2.8289081618599337</v>
      </c>
      <c r="E392" s="299" t="str">
        <f>CONCATENATE("(",ROUND((D392/$H394)*100,1),")")</f>
        <v>(4.9)</v>
      </c>
      <c r="F392" s="302">
        <f>'Ind T6'!S162</f>
        <v>1.6698207907603979</v>
      </c>
      <c r="G392" s="299" t="str">
        <f>CONCATENATE("(",ROUND((F392/$H394)*100,1),")")</f>
        <v>(2.9)</v>
      </c>
      <c r="H392" s="302">
        <f>SUM(B392,D392,F392)</f>
        <v>23.684231111405396</v>
      </c>
      <c r="I392" s="299" t="str">
        <f>CONCATENATE("(",ROUND((H392/$H394)*100,1),")")</f>
        <v>(41)</v>
      </c>
      <c r="K392" s="302">
        <f>B397-B392</f>
        <v>-0.24980999006093896</v>
      </c>
      <c r="L392" s="302">
        <f>D397-D392</f>
        <v>0.38177876577439207</v>
      </c>
      <c r="M392" s="302">
        <f>F397-F392</f>
        <v>6.6483428195485361E-2</v>
      </c>
      <c r="N392" s="302">
        <f>SUM(K392:M392)</f>
        <v>0.19845220390893847</v>
      </c>
    </row>
    <row r="393" spans="1:14" x14ac:dyDescent="0.2">
      <c r="A393" s="282" t="s">
        <v>365</v>
      </c>
      <c r="B393" s="302">
        <f>'Ind T6'!Q161</f>
        <v>17.528430954148902</v>
      </c>
      <c r="C393" s="299" t="str">
        <f>CONCATENATE("(",ROUND((B393/$H394)*100,1),")")</f>
        <v>(30.3)</v>
      </c>
      <c r="D393" s="302">
        <f>'Ind T6'!R161</f>
        <v>15.143133390901632</v>
      </c>
      <c r="E393" s="299" t="str">
        <f>CONCATENATE("(",ROUND((D393/$H394)*100,1),")")</f>
        <v>(26.2)</v>
      </c>
      <c r="F393" s="302">
        <f>'Ind T6'!S161</f>
        <v>1.4002045435440114</v>
      </c>
      <c r="G393" s="299" t="str">
        <f>CONCATENATE("(",ROUND((F393/$H394)*100,1),")")</f>
        <v>(2.4)</v>
      </c>
      <c r="H393" s="302">
        <f t="shared" ref="H393" si="295">SUM(B393,D393,F393)</f>
        <v>34.071768888594548</v>
      </c>
      <c r="I393" s="299" t="str">
        <f>CONCATENATE("(",ROUND((H393/$H394)*100,1),")")</f>
        <v>(59)</v>
      </c>
      <c r="K393" s="302">
        <f t="shared" ref="K393:K394" si="296">B398-B393</f>
        <v>0.50604198151361146</v>
      </c>
      <c r="L393" s="302">
        <f t="shared" ref="L393:L394" si="297">D398-D393</f>
        <v>0.44399875859677351</v>
      </c>
      <c r="M393" s="302">
        <f t="shared" ref="M393:M394" si="298">F398-F393</f>
        <v>5.2507055980734352E-2</v>
      </c>
      <c r="N393" s="302">
        <f t="shared" ref="N393:N394" si="299">SUM(K393:M393)</f>
        <v>1.0025477960911193</v>
      </c>
    </row>
    <row r="394" spans="1:14" x14ac:dyDescent="0.2">
      <c r="A394" s="282" t="s">
        <v>363</v>
      </c>
      <c r="B394" s="302">
        <f>SUM(B392:B393)</f>
        <v>36.713933112933972</v>
      </c>
      <c r="C394" s="299" t="str">
        <f>CONCATENATE("(",ROUND((B394/$H394)*100,1),")")</f>
        <v>(63.6)</v>
      </c>
      <c r="D394" s="302">
        <f>SUM(D392:D393)</f>
        <v>17.972041552761567</v>
      </c>
      <c r="E394" s="299" t="str">
        <f>CONCATENATE("(",ROUND((D394/$H394)*100,1),")")</f>
        <v>(31.1)</v>
      </c>
      <c r="F394" s="302">
        <f>SUM(F392:F393)</f>
        <v>3.0700253343044093</v>
      </c>
      <c r="G394" s="299" t="str">
        <f>CONCATENATE("(",ROUND((F394/$H394)*100,1),")")</f>
        <v>(5.3)</v>
      </c>
      <c r="H394" s="302">
        <f>SUM(H392:H393)</f>
        <v>57.755999999999943</v>
      </c>
      <c r="I394" s="299" t="str">
        <f>CONCATENATE("(",ROUND((H394/$H394)*100,1),")")</f>
        <v>(100)</v>
      </c>
      <c r="K394" s="302">
        <f t="shared" si="296"/>
        <v>0.2562319914526654</v>
      </c>
      <c r="L394" s="302">
        <f t="shared" si="297"/>
        <v>0.82577752437116203</v>
      </c>
      <c r="M394" s="302">
        <f t="shared" si="298"/>
        <v>0.11899048417621971</v>
      </c>
      <c r="N394" s="302">
        <f t="shared" si="299"/>
        <v>1.2010000000000471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18.935692168724128</v>
      </c>
      <c r="C397" s="299" t="str">
        <f>CONCATENATE("(",ROUND((B397/$H399)*100,1),")")</f>
        <v>(32.1)</v>
      </c>
      <c r="D397" s="302">
        <f>'Ind T6'!W162</f>
        <v>3.2106869276343257</v>
      </c>
      <c r="E397" s="299" t="str">
        <f>CONCATENATE("(",ROUND((D397/$H399)*100,1),")")</f>
        <v>(5.4)</v>
      </c>
      <c r="F397" s="302">
        <f>'Ind T6'!X162</f>
        <v>1.7363042189558833</v>
      </c>
      <c r="G397" s="299" t="str">
        <f>CONCATENATE("(",ROUND((F397/$H399)*100,1),")")</f>
        <v>(2.9)</v>
      </c>
      <c r="H397" s="302">
        <f>SUM(B397,D397,F397)</f>
        <v>23.882683315314335</v>
      </c>
      <c r="I397" s="299" t="str">
        <f>CONCATENATE("(",ROUND((H397/$H399)*100,1),")")</f>
        <v>(40.5)</v>
      </c>
      <c r="K397" s="302">
        <f>B397-B387</f>
        <v>-0.69228954216246308</v>
      </c>
      <c r="L397" s="302">
        <f>D397-D387</f>
        <v>0.51998076209569444</v>
      </c>
      <c r="M397" s="302">
        <f>F397-F387</f>
        <v>6.4003137643033003E-2</v>
      </c>
      <c r="N397" s="302">
        <f>SUM(K397:M397)</f>
        <v>-0.10830564242373564</v>
      </c>
    </row>
    <row r="398" spans="1:14" x14ac:dyDescent="0.2">
      <c r="A398" s="282" t="s">
        <v>365</v>
      </c>
      <c r="B398" s="302">
        <f>'Ind T6'!V161</f>
        <v>18.034472935662514</v>
      </c>
      <c r="C398" s="299" t="str">
        <f>CONCATENATE("(",ROUND((B398/$H399)*100,1),")")</f>
        <v>(30.6)</v>
      </c>
      <c r="D398" s="302">
        <f>'Ind T6'!W161</f>
        <v>15.587132149498405</v>
      </c>
      <c r="E398" s="299" t="str">
        <f>CONCATENATE("(",ROUND((D398/$H399)*100,1),")")</f>
        <v>(26.4)</v>
      </c>
      <c r="F398" s="302">
        <f>'Ind T6'!X161</f>
        <v>1.4527115995247457</v>
      </c>
      <c r="G398" s="299" t="str">
        <f>CONCATENATE("(",ROUND((F398/$H399)*100,1),")")</f>
        <v>(2.5)</v>
      </c>
      <c r="H398" s="302">
        <f t="shared" ref="H398" si="300">SUM(B398,D398,F398)</f>
        <v>35.07431668468567</v>
      </c>
      <c r="I398" s="299" t="str">
        <f>CONCATENATE("(",ROUND((H398/$H399)*100,1),")")</f>
        <v>(59.5)</v>
      </c>
      <c r="K398" s="302">
        <f t="shared" ref="K398:K399" si="301">B398-B388</f>
        <v>0.4640247524107366</v>
      </c>
      <c r="L398" s="302">
        <f t="shared" ref="L398:L399" si="302">D398-D388</f>
        <v>0.43872658125966169</v>
      </c>
      <c r="M398" s="302">
        <f t="shared" ref="M398:M399" si="303">F398-F388</f>
        <v>5.0554308753251842E-2</v>
      </c>
      <c r="N398" s="302">
        <f t="shared" ref="N398:N399" si="304">SUM(K398:M398)</f>
        <v>0.95330564242365012</v>
      </c>
    </row>
    <row r="399" spans="1:14" x14ac:dyDescent="0.2">
      <c r="A399" s="282" t="s">
        <v>363</v>
      </c>
      <c r="B399" s="302">
        <f>SUM(B397:B398)</f>
        <v>36.970165104386638</v>
      </c>
      <c r="C399" s="299" t="str">
        <f>CONCATENATE("(",ROUND((B399/$H399)*100,1),")")</f>
        <v>(62.7)</v>
      </c>
      <c r="D399" s="302">
        <f>SUM(D397:D398)</f>
        <v>18.797819077132729</v>
      </c>
      <c r="E399" s="299" t="str">
        <f>CONCATENATE("(",ROUND((D399/$H399)*100,1),")")</f>
        <v>(31.9)</v>
      </c>
      <c r="F399" s="302">
        <f>SUM(F397:F398)</f>
        <v>3.189015818480629</v>
      </c>
      <c r="G399" s="299" t="str">
        <f>CONCATENATE("(",ROUND((F399/$H399)*100,1),")")</f>
        <v>(5.4)</v>
      </c>
      <c r="H399" s="302">
        <f>SUM(H397:H398)</f>
        <v>58.957000000000008</v>
      </c>
      <c r="I399" s="299" t="str">
        <f>CONCATENATE("(",ROUND((H399/$H399)*100,1),")")</f>
        <v>(100)</v>
      </c>
      <c r="K399" s="302">
        <f t="shared" si="301"/>
        <v>-0.22826478975173359</v>
      </c>
      <c r="L399" s="302">
        <f t="shared" si="302"/>
        <v>0.95870734335535346</v>
      </c>
      <c r="M399" s="302">
        <f t="shared" si="303"/>
        <v>0.11455744639628485</v>
      </c>
      <c r="N399" s="302">
        <f t="shared" si="304"/>
        <v>0.84499999999990472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25.160562134623035</v>
      </c>
      <c r="C408" s="299" t="str">
        <f>CONCATENATE("(",ROUND((B408/$H410)*100,1),")")</f>
        <v>(19.7)</v>
      </c>
      <c r="D408" s="302">
        <f>'Ind T6'!M171</f>
        <v>9.314987593031276</v>
      </c>
      <c r="E408" s="299" t="str">
        <f>CONCATENATE("(",ROUND((D408/$H410)*100,1),")")</f>
        <v>(7.3)</v>
      </c>
      <c r="F408" s="302">
        <f>'Ind T6'!N171</f>
        <v>5.0835461482591073</v>
      </c>
      <c r="G408" s="299" t="str">
        <f>CONCATENATE("(",ROUND((F408/$H410)*100,1),")")</f>
        <v>(4)</v>
      </c>
      <c r="H408" s="302">
        <f>SUM(B408,D408,F408)</f>
        <v>39.559095875913421</v>
      </c>
      <c r="I408" s="299" t="str">
        <f>CONCATENATE("(",ROUND((H408/$H410)*100,1),")")</f>
        <v>(30.9)</v>
      </c>
      <c r="K408" s="302">
        <f>B413-B408</f>
        <v>0.81839790902400722</v>
      </c>
      <c r="L408" s="302">
        <f>D413-D408</f>
        <v>0.56104943388001693</v>
      </c>
      <c r="M408" s="302">
        <f>F413-F408</f>
        <v>0.33813197248749294</v>
      </c>
      <c r="N408" s="302">
        <f>SUM(K408:M408)</f>
        <v>1.7175793153915171</v>
      </c>
    </row>
    <row r="409" spans="1:14" x14ac:dyDescent="0.2">
      <c r="A409" s="282" t="s">
        <v>365</v>
      </c>
      <c r="B409" s="302">
        <f>'Ind T6'!L170</f>
        <v>38.588585595393035</v>
      </c>
      <c r="C409" s="299" t="str">
        <f>CONCATENATE("(",ROUND((B409/$H410)*100,1),")")</f>
        <v>(30.2)</v>
      </c>
      <c r="D409" s="302">
        <f>'Ind T6'!M170</f>
        <v>43.315253174053801</v>
      </c>
      <c r="E409" s="299" t="str">
        <f>CONCATENATE("(",ROUND((D409/$H410)*100,1),")")</f>
        <v>(33.9)</v>
      </c>
      <c r="F409" s="302">
        <f>'Ind T6'!N170</f>
        <v>6.452065354639628</v>
      </c>
      <c r="G409" s="299" t="str">
        <f>CONCATENATE("(",ROUND((F409/$H410)*100,1),")")</f>
        <v>(5)</v>
      </c>
      <c r="H409" s="302">
        <f t="shared" ref="H409" si="305">SUM(B409,D409,F409)</f>
        <v>88.355904124086464</v>
      </c>
      <c r="I409" s="299" t="str">
        <f>CONCATENATE("(",ROUND((H409/$H410)*100,1),")")</f>
        <v>(69.1)</v>
      </c>
      <c r="K409" s="302">
        <f t="shared" ref="K409:K410" si="306">B414-B409</f>
        <v>2.6798605909114386</v>
      </c>
      <c r="L409" s="302">
        <f t="shared" ref="L409:L410" si="307">D414-D409</f>
        <v>1.0254909975237538</v>
      </c>
      <c r="M409" s="302">
        <f t="shared" ref="M409:M410" si="308">F414-F409</f>
        <v>0.37306909617330408</v>
      </c>
      <c r="N409" s="302">
        <f t="shared" ref="N409:N410" si="309">SUM(K409:M409)</f>
        <v>4.0784206846084965</v>
      </c>
    </row>
    <row r="410" spans="1:14" x14ac:dyDescent="0.2">
      <c r="A410" s="282" t="s">
        <v>363</v>
      </c>
      <c r="B410" s="302">
        <f>SUM(B408:B409)</f>
        <v>63.74914773001607</v>
      </c>
      <c r="C410" s="299" t="str">
        <f>CONCATENATE("(",ROUND((B410/$H410)*100,1),")")</f>
        <v>(49.8)</v>
      </c>
      <c r="D410" s="302">
        <f>SUM(D408:D409)</f>
        <v>52.630240767085077</v>
      </c>
      <c r="E410" s="299" t="str">
        <f>CONCATENATE("(",ROUND((D410/$H410)*100,1),")")</f>
        <v>(41.1)</v>
      </c>
      <c r="F410" s="302">
        <f>SUM(F408:F409)</f>
        <v>11.535611502898735</v>
      </c>
      <c r="G410" s="299" t="str">
        <f>CONCATENATE("(",ROUND((F410/$H410)*100,1),")")</f>
        <v>(9)</v>
      </c>
      <c r="H410" s="302">
        <f>SUM(H408:H409)</f>
        <v>127.91499999999988</v>
      </c>
      <c r="I410" s="299" t="str">
        <f>CONCATENATE("(",ROUND((H410/$H410)*100,1),")")</f>
        <v>(100)</v>
      </c>
      <c r="K410" s="302">
        <f t="shared" si="306"/>
        <v>3.4982584999354387</v>
      </c>
      <c r="L410" s="302">
        <f t="shared" si="307"/>
        <v>1.586540431403769</v>
      </c>
      <c r="M410" s="302">
        <f t="shared" si="308"/>
        <v>0.71120106866079702</v>
      </c>
      <c r="N410" s="302">
        <f t="shared" si="309"/>
        <v>5.7960000000000047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25.978960043647042</v>
      </c>
      <c r="C413" s="299" t="str">
        <f>CONCATENATE("(",ROUND((B413/$H415)*100,1),")")</f>
        <v>(19.4)</v>
      </c>
      <c r="D413" s="302">
        <f>'Ind T6'!R171</f>
        <v>9.8760370269112929</v>
      </c>
      <c r="E413" s="299" t="str">
        <f>CONCATENATE("(",ROUND((D413/$H415)*100,1),")")</f>
        <v>(7.4)</v>
      </c>
      <c r="F413" s="302">
        <f>'Ind T6'!S171</f>
        <v>5.4216781207466003</v>
      </c>
      <c r="G413" s="299" t="str">
        <f>CONCATENATE("(",ROUND((F413/$H415)*100,1),")")</f>
        <v>(4.1)</v>
      </c>
      <c r="H413" s="302">
        <f>SUM(B413,D413,F413)</f>
        <v>41.276675191304932</v>
      </c>
      <c r="I413" s="299" t="str">
        <f>CONCATENATE("(",ROUND((H413/$H415)*100,1),")")</f>
        <v>(30.9)</v>
      </c>
      <c r="K413" s="302">
        <f>B418-B413</f>
        <v>0.72055821192657987</v>
      </c>
      <c r="L413" s="302">
        <f>D418-D413</f>
        <v>0.76260102288126674</v>
      </c>
      <c r="M413" s="302">
        <f>F418-F413</f>
        <v>0.47031575044921858</v>
      </c>
      <c r="N413" s="302">
        <f>SUM(K413:M413)</f>
        <v>1.9534749852570652</v>
      </c>
    </row>
    <row r="414" spans="1:14" x14ac:dyDescent="0.2">
      <c r="A414" s="282" t="s">
        <v>365</v>
      </c>
      <c r="B414" s="302">
        <f>'Ind T6'!Q170</f>
        <v>41.268446186304473</v>
      </c>
      <c r="C414" s="299" t="str">
        <f>CONCATENATE("(",ROUND((B414/$H415)*100,1),")")</f>
        <v>(30.9)</v>
      </c>
      <c r="D414" s="302">
        <f>'Ind T6'!R170</f>
        <v>44.340744171577555</v>
      </c>
      <c r="E414" s="299" t="str">
        <f>CONCATENATE("(",ROUND((D414/$H415)*100,1),")")</f>
        <v>(33.2)</v>
      </c>
      <c r="F414" s="302">
        <f>'Ind T6'!S170</f>
        <v>6.8251344508129321</v>
      </c>
      <c r="G414" s="299" t="str">
        <f>CONCATENATE("(",ROUND((F414/$H415)*100,1),")")</f>
        <v>(5.1)</v>
      </c>
      <c r="H414" s="302">
        <f t="shared" ref="H414" si="310">SUM(B414,D414,F414)</f>
        <v>92.434324808694953</v>
      </c>
      <c r="I414" s="299" t="str">
        <f>CONCATENATE("(",ROUND((H414/$H415)*100,1),")")</f>
        <v>(69.1)</v>
      </c>
      <c r="K414" s="302">
        <f t="shared" ref="K414:K415" si="311">B419-B414</f>
        <v>4.2629595867075167</v>
      </c>
      <c r="L414" s="302">
        <f t="shared" ref="L414:L415" si="312">D419-D414</f>
        <v>0.37905081546784913</v>
      </c>
      <c r="M414" s="302">
        <f t="shared" ref="M414:M415" si="313">F419-F414</f>
        <v>0.38151461256781349</v>
      </c>
      <c r="N414" s="302">
        <f t="shared" ref="N414:N415" si="314">SUM(K414:M414)</f>
        <v>5.0235250147431794</v>
      </c>
    </row>
    <row r="415" spans="1:14" x14ac:dyDescent="0.2">
      <c r="A415" s="282" t="s">
        <v>363</v>
      </c>
      <c r="B415" s="302">
        <f>SUM(B413:B414)</f>
        <v>67.247406229951508</v>
      </c>
      <c r="C415" s="299" t="str">
        <f>CONCATENATE("(",ROUND((B415/$H415)*100,1),")")</f>
        <v>(50.3)</v>
      </c>
      <c r="D415" s="302">
        <f>SUM(D413:D414)</f>
        <v>54.216781198488846</v>
      </c>
      <c r="E415" s="299" t="str">
        <f>CONCATENATE("(",ROUND((D415/$H415)*100,1),")")</f>
        <v>(40.5)</v>
      </c>
      <c r="F415" s="302">
        <f>SUM(F413:F414)</f>
        <v>12.246812571559532</v>
      </c>
      <c r="G415" s="299" t="str">
        <f>CONCATENATE("(",ROUND((F415/$H415)*100,1),")")</f>
        <v>(9.2)</v>
      </c>
      <c r="H415" s="302">
        <f>SUM(H413:H414)</f>
        <v>133.7109999999999</v>
      </c>
      <c r="I415" s="299" t="str">
        <f>CONCATENATE("(",ROUND((H415/$H415)*100,1),")")</f>
        <v>(100)</v>
      </c>
      <c r="K415" s="302">
        <f t="shared" si="311"/>
        <v>4.9835177986340966</v>
      </c>
      <c r="L415" s="302">
        <f t="shared" si="312"/>
        <v>1.1416518383491194</v>
      </c>
      <c r="M415" s="302">
        <f t="shared" si="313"/>
        <v>0.85183036301703119</v>
      </c>
      <c r="N415" s="302">
        <f t="shared" si="314"/>
        <v>6.9770000000002472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26.699518255573622</v>
      </c>
      <c r="C418" s="299" t="str">
        <f>CONCATENATE("(",ROUND((B418/$H420)*100,1),")")</f>
        <v>(19)</v>
      </c>
      <c r="D418" s="302">
        <f>'Ind T6'!W171</f>
        <v>10.63863804979256</v>
      </c>
      <c r="E418" s="299" t="str">
        <f>CONCATENATE("(",ROUND((D418/$H420)*100,1),")")</f>
        <v>(7.6)</v>
      </c>
      <c r="F418" s="302">
        <f>'Ind T6'!X171</f>
        <v>5.8919938711958189</v>
      </c>
      <c r="G418" s="299" t="str">
        <f>CONCATENATE("(",ROUND((F418/$H420)*100,1),")")</f>
        <v>(4.2)</v>
      </c>
      <c r="H418" s="302">
        <f>SUM(B418,D418,F418)</f>
        <v>43.230150176562006</v>
      </c>
      <c r="I418" s="299" t="str">
        <f>CONCATENATE("(",ROUND((H418/$H420)*100,1),")")</f>
        <v>(30.7)</v>
      </c>
      <c r="K418" s="302">
        <f>B418-B408</f>
        <v>1.5389561209505871</v>
      </c>
      <c r="L418" s="302">
        <f>D418-D408</f>
        <v>1.3236504567612837</v>
      </c>
      <c r="M418" s="302">
        <f>F418-F408</f>
        <v>0.80844772293671152</v>
      </c>
      <c r="N418" s="302">
        <f>SUM(K418:M418)</f>
        <v>3.6710543006485823</v>
      </c>
    </row>
    <row r="419" spans="1:14" x14ac:dyDescent="0.2">
      <c r="A419" s="282" t="s">
        <v>365</v>
      </c>
      <c r="B419" s="302">
        <f>'Ind T6'!V170</f>
        <v>45.53140577301199</v>
      </c>
      <c r="C419" s="299" t="str">
        <f>CONCATENATE("(",ROUND((B419/$H420)*100,1),")")</f>
        <v>(32.4)</v>
      </c>
      <c r="D419" s="302">
        <f>'Ind T6'!W170</f>
        <v>44.719794987045404</v>
      </c>
      <c r="E419" s="299" t="str">
        <f>CONCATENATE("(",ROUND((D419/$H420)*100,1),")")</f>
        <v>(31.8)</v>
      </c>
      <c r="F419" s="302">
        <f>'Ind T6'!X170</f>
        <v>7.2066490633807456</v>
      </c>
      <c r="G419" s="299" t="str">
        <f>CONCATENATE("(",ROUND((F419/$H420)*100,1),")")</f>
        <v>(5.1)</v>
      </c>
      <c r="H419" s="302">
        <f t="shared" ref="H419" si="315">SUM(B419,D419,F419)</f>
        <v>97.457849823438153</v>
      </c>
      <c r="I419" s="299" t="str">
        <f>CONCATENATE("(",ROUND((H419/$H420)*100,1),")")</f>
        <v>(69.3)</v>
      </c>
      <c r="K419" s="302">
        <f t="shared" ref="K419:K420" si="316">B419-B409</f>
        <v>6.9428201776189553</v>
      </c>
      <c r="L419" s="302">
        <f t="shared" ref="L419:L420" si="317">D419-D409</f>
        <v>1.404541812991603</v>
      </c>
      <c r="M419" s="302">
        <f t="shared" ref="M419:M420" si="318">F419-F409</f>
        <v>0.75458370874111758</v>
      </c>
      <c r="N419" s="302">
        <f t="shared" ref="N419:N420" si="319">SUM(K419:M419)</f>
        <v>9.1019456993516759</v>
      </c>
    </row>
    <row r="420" spans="1:14" x14ac:dyDescent="0.2">
      <c r="A420" s="282" t="s">
        <v>363</v>
      </c>
      <c r="B420" s="302">
        <f>SUM(B418:B419)</f>
        <v>72.230924028585605</v>
      </c>
      <c r="C420" s="299" t="str">
        <f>CONCATENATE("(",ROUND((B420/$H420)*100,1),")")</f>
        <v>(51.3)</v>
      </c>
      <c r="D420" s="302">
        <f>SUM(D418:D419)</f>
        <v>55.358433036837965</v>
      </c>
      <c r="E420" s="299" t="str">
        <f>CONCATENATE("(",ROUND((D420/$H420)*100,1),")")</f>
        <v>(39.3)</v>
      </c>
      <c r="F420" s="302">
        <f>SUM(F418:F419)</f>
        <v>13.098642934576564</v>
      </c>
      <c r="G420" s="299" t="str">
        <f>CONCATENATE("(",ROUND((F420/$H420)*100,1),")")</f>
        <v>(9.3)</v>
      </c>
      <c r="H420" s="302">
        <f>SUM(H418:H419)</f>
        <v>140.68800000000016</v>
      </c>
      <c r="I420" s="299" t="str">
        <f>CONCATENATE("(",ROUND((H420/$H420)*100,1),")")</f>
        <v>(100)</v>
      </c>
      <c r="K420" s="302">
        <f t="shared" si="316"/>
        <v>8.4817762985695353</v>
      </c>
      <c r="L420" s="302">
        <f t="shared" si="317"/>
        <v>2.7281922697528884</v>
      </c>
      <c r="M420" s="302">
        <f t="shared" si="318"/>
        <v>1.5630314316778282</v>
      </c>
      <c r="N420" s="302">
        <f t="shared" si="319"/>
        <v>12.773000000000252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28.521872172262793</v>
      </c>
      <c r="C429" s="299" t="str">
        <f>CONCATENATE("(",ROUND((B429/$H431)*100,1),")")</f>
        <v>(14.9)</v>
      </c>
      <c r="D429" s="302">
        <f>'Ind T6'!M180</f>
        <v>9.4652857346630039</v>
      </c>
      <c r="E429" s="299" t="str">
        <f>CONCATENATE("(",ROUND((D429/$H431)*100,1),")")</f>
        <v>(4.9)</v>
      </c>
      <c r="F429" s="302">
        <f>'Ind T6'!N180</f>
        <v>3.5749030376392974</v>
      </c>
      <c r="G429" s="299" t="str">
        <f>CONCATENATE("(",ROUND((F429/$H431)*100,1),")")</f>
        <v>(1.9)</v>
      </c>
      <c r="H429" s="302">
        <f>SUM(B429,D429,F429)</f>
        <v>41.56206094456509</v>
      </c>
      <c r="I429" s="299" t="str">
        <f>CONCATENATE("(",ROUND((H429/$H431)*100,1),")")</f>
        <v>(21.7)</v>
      </c>
      <c r="K429" s="302">
        <f>B434-B429</f>
        <v>2.0137517771300502</v>
      </c>
      <c r="L429" s="302">
        <f>D434-D429</f>
        <v>0.93511345836948578</v>
      </c>
      <c r="M429" s="302">
        <f>F434-F429</f>
        <v>3.6717246781222457E-2</v>
      </c>
      <c r="N429" s="302">
        <f>SUM(K429:M429)</f>
        <v>2.9855824822807584</v>
      </c>
    </row>
    <row r="430" spans="1:14" x14ac:dyDescent="0.2">
      <c r="A430" s="282" t="s">
        <v>365</v>
      </c>
      <c r="B430" s="302">
        <f>'Ind T6'!L179</f>
        <v>72.78689972772635</v>
      </c>
      <c r="C430" s="299" t="str">
        <f>CONCATENATE("(",ROUND((B430/$H431)*100,1),")")</f>
        <v>(38)</v>
      </c>
      <c r="D430" s="302">
        <f>'Ind T6'!M179</f>
        <v>66.224679299418128</v>
      </c>
      <c r="E430" s="299" t="str">
        <f>CONCATENATE("(",ROUND((D430/$H431)*100,1),")")</f>
        <v>(34.6)</v>
      </c>
      <c r="F430" s="302">
        <f>'Ind T6'!N179</f>
        <v>10.988360028290348</v>
      </c>
      <c r="G430" s="299" t="str">
        <f>CONCATENATE("(",ROUND((F430/$H431)*100,1),")")</f>
        <v>(5.7)</v>
      </c>
      <c r="H430" s="302">
        <f t="shared" ref="H430" si="320">SUM(B430,D430,F430)</f>
        <v>149.99993905543482</v>
      </c>
      <c r="I430" s="299" t="str">
        <f>CONCATENATE("(",ROUND((H430/$H431)*100,1),")")</f>
        <v>(78.3)</v>
      </c>
      <c r="K430" s="302">
        <f t="shared" ref="K430:K431" si="321">B435-B430</f>
        <v>7.11835124488465</v>
      </c>
      <c r="L430" s="302">
        <f t="shared" ref="L430:L431" si="322">D435-D430</f>
        <v>2.5194138884895665</v>
      </c>
      <c r="M430" s="302">
        <f t="shared" ref="M430:M431" si="323">F435-F430</f>
        <v>1.4956523843450729</v>
      </c>
      <c r="N430" s="302">
        <f t="shared" ref="N430:N431" si="324">SUM(K430:M430)</f>
        <v>11.133417517719289</v>
      </c>
    </row>
    <row r="431" spans="1:14" x14ac:dyDescent="0.2">
      <c r="A431" s="282" t="s">
        <v>363</v>
      </c>
      <c r="B431" s="302">
        <f>SUM(B429:B430)</f>
        <v>101.30877189998914</v>
      </c>
      <c r="C431" s="299" t="str">
        <f>CONCATENATE("(",ROUND((B431/$H431)*100,1),")")</f>
        <v>(52.9)</v>
      </c>
      <c r="D431" s="302">
        <f>SUM(D429:D430)</f>
        <v>75.689965034081126</v>
      </c>
      <c r="E431" s="299" t="str">
        <f>CONCATENATE("(",ROUND((D431/$H431)*100,1),")")</f>
        <v>(39.5)</v>
      </c>
      <c r="F431" s="302">
        <f>SUM(F429:F430)</f>
        <v>14.563263065929645</v>
      </c>
      <c r="G431" s="299" t="str">
        <f>CONCATENATE("(",ROUND((F431/$H431)*100,1),")")</f>
        <v>(7.6)</v>
      </c>
      <c r="H431" s="302">
        <f>SUM(H429:H430)</f>
        <v>191.5619999999999</v>
      </c>
      <c r="I431" s="299" t="str">
        <f>CONCATENATE("(",ROUND((H431/$H431)*100,1),")")</f>
        <v>(100)</v>
      </c>
      <c r="K431" s="302">
        <f t="shared" si="321"/>
        <v>9.1321030220147037</v>
      </c>
      <c r="L431" s="302">
        <f t="shared" si="322"/>
        <v>3.4545273468590523</v>
      </c>
      <c r="M431" s="302">
        <f t="shared" si="323"/>
        <v>1.5323696311262953</v>
      </c>
      <c r="N431" s="302">
        <f t="shared" si="324"/>
        <v>14.119000000000051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30.535623949392843</v>
      </c>
      <c r="C434" s="299" t="str">
        <f>CONCATENATE("(",ROUND((B434/$H436)*100,1),")")</f>
        <v>(14.8)</v>
      </c>
      <c r="D434" s="302">
        <f>'Ind T6'!R180</f>
        <v>10.40039919303249</v>
      </c>
      <c r="E434" s="299" t="str">
        <f>CONCATENATE("(",ROUND((D434/$H436)*100,1),")")</f>
        <v>(5.1)</v>
      </c>
      <c r="F434" s="302">
        <f>'Ind T6'!S180</f>
        <v>3.6116202844205199</v>
      </c>
      <c r="G434" s="299" t="str">
        <f>CONCATENATE("(",ROUND((F434/$H436)*100,1),")")</f>
        <v>(1.8)</v>
      </c>
      <c r="H434" s="302">
        <f>SUM(B434,D434,F434)</f>
        <v>44.547643426845852</v>
      </c>
      <c r="I434" s="299" t="str">
        <f>CONCATENATE("(",ROUND((H434/$H436)*100,1),")")</f>
        <v>(21.7)</v>
      </c>
      <c r="K434" s="302">
        <f>B439-B434</f>
        <v>2.3448248602429445</v>
      </c>
      <c r="L434" s="302">
        <f>D439-D434</f>
        <v>1.258110500538379</v>
      </c>
      <c r="M434" s="302">
        <f>F439-F434</f>
        <v>-0.15765557806251529</v>
      </c>
      <c r="N434" s="302">
        <f>SUM(K434:M434)</f>
        <v>3.4452797827188082</v>
      </c>
    </row>
    <row r="435" spans="1:14" x14ac:dyDescent="0.2">
      <c r="A435" s="282" t="s">
        <v>365</v>
      </c>
      <c r="B435" s="302">
        <f>'Ind T6'!Q179</f>
        <v>79.905250972611</v>
      </c>
      <c r="C435" s="299" t="str">
        <f>CONCATENATE("(",ROUND((B435/$H436)*100,1),")")</f>
        <v>(38.8)</v>
      </c>
      <c r="D435" s="302">
        <f>'Ind T6'!R179</f>
        <v>68.744093187907694</v>
      </c>
      <c r="E435" s="299" t="str">
        <f>CONCATENATE("(",ROUND((D435/$H436)*100,1),")")</f>
        <v>(33.4)</v>
      </c>
      <c r="F435" s="302">
        <f>'Ind T6'!S179</f>
        <v>12.484012412635421</v>
      </c>
      <c r="G435" s="299" t="str">
        <f>CONCATENATE("(",ROUND((F435/$H436)*100,1),")")</f>
        <v>(6.1)</v>
      </c>
      <c r="H435" s="302">
        <f t="shared" ref="H435" si="325">SUM(B435,D435,F435)</f>
        <v>161.13335657315412</v>
      </c>
      <c r="I435" s="299" t="str">
        <f>CONCATENATE("(",ROUND((H435/$H436)*100,1),")")</f>
        <v>(78.3)</v>
      </c>
      <c r="K435" s="302">
        <f t="shared" ref="K435:K436" si="326">B440-B435</f>
        <v>10.426938783808879</v>
      </c>
      <c r="L435" s="302">
        <f t="shared" ref="L435:L436" si="327">D440-D435</f>
        <v>2.456827595314337E-2</v>
      </c>
      <c r="M435" s="302">
        <f t="shared" ref="M435:M436" si="328">F440-F435</f>
        <v>2.1182131575197261</v>
      </c>
      <c r="N435" s="302">
        <f t="shared" ref="N435:N436" si="329">SUM(K435:M435)</f>
        <v>12.569720217281748</v>
      </c>
    </row>
    <row r="436" spans="1:14" x14ac:dyDescent="0.2">
      <c r="A436" s="282" t="s">
        <v>363</v>
      </c>
      <c r="B436" s="302">
        <f>SUM(B434:B435)</f>
        <v>110.44087492200384</v>
      </c>
      <c r="C436" s="299" t="str">
        <f>CONCATENATE("(",ROUND((B436/$H436)*100,1),")")</f>
        <v>(53.7)</v>
      </c>
      <c r="D436" s="302">
        <f>SUM(D434:D435)</f>
        <v>79.144492380940179</v>
      </c>
      <c r="E436" s="299" t="str">
        <f>CONCATENATE("(",ROUND((D436/$H436)*100,1),")")</f>
        <v>(38.5)</v>
      </c>
      <c r="F436" s="302">
        <f>SUM(F434:F435)</f>
        <v>16.09563269705594</v>
      </c>
      <c r="G436" s="299" t="str">
        <f>CONCATENATE("(",ROUND((F436/$H436)*100,1),")")</f>
        <v>(7.8)</v>
      </c>
      <c r="H436" s="302">
        <f>SUM(H434:H435)</f>
        <v>205.68099999999998</v>
      </c>
      <c r="I436" s="299" t="str">
        <f>CONCATENATE("(",ROUND((H436/$H436)*100,1),")")</f>
        <v>(100)</v>
      </c>
      <c r="K436" s="302">
        <f t="shared" si="326"/>
        <v>12.771763644051816</v>
      </c>
      <c r="L436" s="302">
        <f t="shared" si="327"/>
        <v>1.2826787764915224</v>
      </c>
      <c r="M436" s="302">
        <f t="shared" si="328"/>
        <v>1.9605575794572125</v>
      </c>
      <c r="N436" s="302">
        <f t="shared" si="329"/>
        <v>16.015000000000551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32.880448809635787</v>
      </c>
      <c r="C439" s="299" t="str">
        <f>CONCATENATE("(",ROUND((B439/$H441)*100,1),")")</f>
        <v>(14.8)</v>
      </c>
      <c r="D439" s="302">
        <f>'Ind T6'!W180</f>
        <v>11.658509693570869</v>
      </c>
      <c r="E439" s="299" t="str">
        <f>CONCATENATE("(",ROUND((D439/$H441)*100,1),")")</f>
        <v>(5.3)</v>
      </c>
      <c r="F439" s="302">
        <f>'Ind T6'!X180</f>
        <v>3.4539647063580046</v>
      </c>
      <c r="G439" s="299" t="str">
        <f>CONCATENATE("(",ROUND((F439/$H441)*100,1),")")</f>
        <v>(1.6)</v>
      </c>
      <c r="H439" s="302">
        <f>SUM(B439,D439,F439)</f>
        <v>47.992923209564665</v>
      </c>
      <c r="I439" s="299" t="str">
        <f>CONCATENATE("(",ROUND((H439/$H441)*100,1),")")</f>
        <v>(21.6)</v>
      </c>
      <c r="K439" s="302">
        <f>B439-B429</f>
        <v>4.3585766373729946</v>
      </c>
      <c r="L439" s="302">
        <f>D439-D429</f>
        <v>2.1932239589078648</v>
      </c>
      <c r="M439" s="302">
        <f>F439-F429</f>
        <v>-0.12093833128129283</v>
      </c>
      <c r="N439" s="302">
        <f>SUM(K439:M439)</f>
        <v>6.4308622649995666</v>
      </c>
    </row>
    <row r="440" spans="1:14" x14ac:dyDescent="0.2">
      <c r="A440" s="282" t="s">
        <v>365</v>
      </c>
      <c r="B440" s="302">
        <f>'Ind T6'!V179</f>
        <v>90.332189756419879</v>
      </c>
      <c r="C440" s="299" t="str">
        <f>CONCATENATE("(",ROUND((B440/$H441)*100,1),")")</f>
        <v>(40.7)</v>
      </c>
      <c r="D440" s="302">
        <f>'Ind T6'!W179</f>
        <v>68.768661463860838</v>
      </c>
      <c r="E440" s="299" t="str">
        <f>CONCATENATE("(",ROUND((D440/$H441)*100,1),")")</f>
        <v>(31)</v>
      </c>
      <c r="F440" s="302">
        <f>'Ind T6'!X179</f>
        <v>14.602225570155147</v>
      </c>
      <c r="G440" s="299" t="str">
        <f>CONCATENATE("(",ROUND((F440/$H441)*100,1),")")</f>
        <v>(6.6)</v>
      </c>
      <c r="H440" s="302">
        <f t="shared" ref="H440" si="330">SUM(B440,D440,F440)</f>
        <v>173.70307679043589</v>
      </c>
      <c r="I440" s="299" t="str">
        <f>CONCATENATE("(",ROUND((H440/$H441)*100,1),")")</f>
        <v>(78.4)</v>
      </c>
      <c r="K440" s="302">
        <f t="shared" ref="K440:K441" si="331">B440-B430</f>
        <v>17.545290028693529</v>
      </c>
      <c r="L440" s="302">
        <f t="shared" ref="L440:L441" si="332">D440-D430</f>
        <v>2.5439821644427099</v>
      </c>
      <c r="M440" s="302">
        <f t="shared" ref="M440:M441" si="333">F440-F430</f>
        <v>3.6138655418647989</v>
      </c>
      <c r="N440" s="302">
        <f t="shared" ref="N440:N441" si="334">SUM(K440:M440)</f>
        <v>23.703137735001036</v>
      </c>
    </row>
    <row r="441" spans="1:14" x14ac:dyDescent="0.2">
      <c r="A441" s="282" t="s">
        <v>363</v>
      </c>
      <c r="B441" s="302">
        <f>SUM(B439:B440)</f>
        <v>123.21263856605566</v>
      </c>
      <c r="C441" s="299" t="str">
        <f>CONCATENATE("(",ROUND((B441/$H441)*100,1),")")</f>
        <v>(55.6)</v>
      </c>
      <c r="D441" s="302">
        <f>SUM(D439:D440)</f>
        <v>80.427171157431701</v>
      </c>
      <c r="E441" s="299" t="str">
        <f>CONCATENATE("(",ROUND((D441/$H441)*100,1),")")</f>
        <v>(36.3)</v>
      </c>
      <c r="F441" s="302">
        <f>SUM(F439:F440)</f>
        <v>18.056190276513153</v>
      </c>
      <c r="G441" s="299" t="str">
        <f>CONCATENATE("(",ROUND((F441/$H441)*100,1),")")</f>
        <v>(8.1)</v>
      </c>
      <c r="H441" s="302">
        <f>SUM(H439:H440)</f>
        <v>221.69600000000054</v>
      </c>
      <c r="I441" s="299" t="str">
        <f>CONCATENATE("(",ROUND((H441/$H441)*100,1),")")</f>
        <v>(100)</v>
      </c>
      <c r="K441" s="302">
        <f t="shared" si="331"/>
        <v>21.90386666606652</v>
      </c>
      <c r="L441" s="302">
        <f t="shared" si="332"/>
        <v>4.7372061233505747</v>
      </c>
      <c r="M441" s="302">
        <f t="shared" si="333"/>
        <v>3.4929272105835079</v>
      </c>
      <c r="N441" s="302">
        <f t="shared" si="334"/>
        <v>30.134000000000604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7.0693627575150302</v>
      </c>
      <c r="C450" s="299" t="str">
        <f>CONCATENATE("(",ROUND((B450/$H452)*100,1),")")</f>
        <v>(18)</v>
      </c>
      <c r="D450" s="302">
        <f>'Ind T6'!M189</f>
        <v>9.1322812225710006</v>
      </c>
      <c r="E450" s="299" t="str">
        <f>CONCATENATE("(",ROUND((D450/$H452)*100,1),")")</f>
        <v>(23.3)</v>
      </c>
      <c r="F450" s="302">
        <f>'Ind T6'!N189</f>
        <v>3.7640221658642168</v>
      </c>
      <c r="G450" s="299" t="str">
        <f>CONCATENATE("(",ROUND((F450/$H452)*100,1),")")</f>
        <v>(9.6)</v>
      </c>
      <c r="H450" s="302">
        <f>SUM(B450,D450,F450)</f>
        <v>19.965666145950248</v>
      </c>
      <c r="I450" s="299" t="str">
        <f>CONCATENATE("(",ROUND((H450/$H452)*100,1),")")</f>
        <v>(50.9)</v>
      </c>
      <c r="K450" s="302">
        <f>B455-B450</f>
        <v>-0.23771262964118911</v>
      </c>
      <c r="L450" s="302">
        <f>D455-D450</f>
        <v>-3.3334933332888284E-2</v>
      </c>
      <c r="M450" s="302">
        <f>F455-F450</f>
        <v>-0.58455093784654721</v>
      </c>
      <c r="N450" s="302">
        <f>SUM(K450:M450)</f>
        <v>-0.85559850082062461</v>
      </c>
    </row>
    <row r="451" spans="1:14" x14ac:dyDescent="0.2">
      <c r="A451" s="282" t="s">
        <v>365</v>
      </c>
      <c r="B451" s="302">
        <f>'Ind T6'!L188</f>
        <v>5.3360977443046034</v>
      </c>
      <c r="C451" s="299" t="str">
        <f>CONCATENATE("(",ROUND((B451/$H452)*100,1),")")</f>
        <v>(13.6)</v>
      </c>
      <c r="D451" s="302">
        <f>'Ind T6'!M188</f>
        <v>11.148872082897897</v>
      </c>
      <c r="E451" s="299" t="str">
        <f>CONCATENATE("(",ROUND((D451/$H452)*100,1),")")</f>
        <v>(28.4)</v>
      </c>
      <c r="F451" s="302">
        <f>'Ind T6'!N188</f>
        <v>2.7593640268472051</v>
      </c>
      <c r="G451" s="299" t="str">
        <f>CONCATENATE("(",ROUND((F451/$H452)*100,1),")")</f>
        <v>(7)</v>
      </c>
      <c r="H451" s="302">
        <f t="shared" ref="H451" si="335">SUM(B451,D451,F451)</f>
        <v>19.244333854049707</v>
      </c>
      <c r="I451" s="299" t="str">
        <f>CONCATENATE("(",ROUND((H451/$H452)*100,1),")")</f>
        <v>(49.1)</v>
      </c>
      <c r="K451" s="302">
        <f t="shared" ref="K451:K452" si="336">B456-B451</f>
        <v>-0.51664397092421943</v>
      </c>
      <c r="L451" s="302">
        <f t="shared" ref="L451:L452" si="337">D456-D451</f>
        <v>-0.33805148430692711</v>
      </c>
      <c r="M451" s="302">
        <f t="shared" ref="M451:M452" si="338">F456-F451</f>
        <v>-0.49670604394818874</v>
      </c>
      <c r="N451" s="302">
        <f t="shared" ref="N451:N452" si="339">SUM(K451:M451)</f>
        <v>-1.3514014991793353</v>
      </c>
    </row>
    <row r="452" spans="1:14" x14ac:dyDescent="0.2">
      <c r="A452" s="282" t="s">
        <v>363</v>
      </c>
      <c r="B452" s="302">
        <f>SUM(B450:B451)</f>
        <v>12.405460501819633</v>
      </c>
      <c r="C452" s="299" t="str">
        <f>CONCATENATE("(",ROUND((B452/$H452)*100,1),")")</f>
        <v>(31.6)</v>
      </c>
      <c r="D452" s="302">
        <f>SUM(D450:D451)</f>
        <v>20.281153305468898</v>
      </c>
      <c r="E452" s="299" t="str">
        <f>CONCATENATE("(",ROUND((D452/$H452)*100,1),")")</f>
        <v>(51.7)</v>
      </c>
      <c r="F452" s="302">
        <f>SUM(F450:F451)</f>
        <v>6.5233861927114223</v>
      </c>
      <c r="G452" s="299" t="str">
        <f>CONCATENATE("(",ROUND((F452/$H452)*100,1),")")</f>
        <v>(16.6)</v>
      </c>
      <c r="H452" s="302">
        <f>SUM(H450:H451)</f>
        <v>39.209999999999951</v>
      </c>
      <c r="I452" s="299" t="str">
        <f>CONCATENATE("(",ROUND((H452/$H452)*100,1),")")</f>
        <v>(100)</v>
      </c>
      <c r="K452" s="302">
        <f t="shared" si="336"/>
        <v>-0.75435660056540854</v>
      </c>
      <c r="L452" s="302">
        <f t="shared" si="337"/>
        <v>-0.37138641763981539</v>
      </c>
      <c r="M452" s="302">
        <f t="shared" si="338"/>
        <v>-1.0812569817947359</v>
      </c>
      <c r="N452" s="302">
        <f t="shared" si="339"/>
        <v>-2.2069999999999599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6.8316501278738411</v>
      </c>
      <c r="C455" s="299" t="str">
        <f>CONCATENATE("(",ROUND((B455/$H457)*100,1),")")</f>
        <v>(18.5)</v>
      </c>
      <c r="D455" s="302">
        <f>'Ind T6'!R189</f>
        <v>9.0989462892381123</v>
      </c>
      <c r="E455" s="299" t="str">
        <f>CONCATENATE("(",ROUND((D455/$H457)*100,1),")")</f>
        <v>(24.6)</v>
      </c>
      <c r="F455" s="302">
        <f>'Ind T6'!S189</f>
        <v>3.1794712280176696</v>
      </c>
      <c r="G455" s="299" t="str">
        <f>CONCATENATE("(",ROUND((F455/$H457)*100,1),")")</f>
        <v>(8.6)</v>
      </c>
      <c r="H455" s="302">
        <f>SUM(B455,D455,F455)</f>
        <v>19.110067645129622</v>
      </c>
      <c r="I455" s="299" t="str">
        <f>CONCATENATE("(",ROUND((H455/$H457)*100,1),")")</f>
        <v>(51.6)</v>
      </c>
      <c r="K455" s="302">
        <f>B460-B455</f>
        <v>0.44970443846249353</v>
      </c>
      <c r="L455" s="302">
        <f>D460-D455</f>
        <v>0.92580815630544855</v>
      </c>
      <c r="M455" s="302">
        <f>F460-F455</f>
        <v>0.13720543123299134</v>
      </c>
      <c r="N455" s="302">
        <f>SUM(K455:M455)</f>
        <v>1.5127180260009334</v>
      </c>
    </row>
    <row r="456" spans="1:14" x14ac:dyDescent="0.2">
      <c r="A456" s="282" t="s">
        <v>365</v>
      </c>
      <c r="B456" s="302">
        <f>'Ind T6'!Q188</f>
        <v>4.8194537733803839</v>
      </c>
      <c r="C456" s="299" t="str">
        <f>CONCATENATE("(",ROUND((B456/$H457)*100,1),")")</f>
        <v>(13)</v>
      </c>
      <c r="D456" s="302">
        <f>'Ind T6'!R188</f>
        <v>10.81082059859097</v>
      </c>
      <c r="E456" s="299" t="str">
        <f>CONCATENATE("(",ROUND((D456/$H457)*100,1),")")</f>
        <v>(29.2)</v>
      </c>
      <c r="F456" s="302">
        <f>'Ind T6'!S188</f>
        <v>2.2626579828990163</v>
      </c>
      <c r="G456" s="299" t="str">
        <f>CONCATENATE("(",ROUND((F456/$H457)*100,1),")")</f>
        <v>(6.1)</v>
      </c>
      <c r="H456" s="302">
        <f t="shared" ref="H456" si="340">SUM(B456,D456,F456)</f>
        <v>17.892932354870368</v>
      </c>
      <c r="I456" s="299" t="str">
        <f>CONCATENATE("(",ROUND((H456/$H457)*100,1),")")</f>
        <v>(48.4)</v>
      </c>
      <c r="K456" s="302">
        <f t="shared" ref="K456:K457" si="341">B461-B456</f>
        <v>-3.1639145326677998E-2</v>
      </c>
      <c r="L456" s="302">
        <f t="shared" ref="L456:L457" si="342">D461-D456</f>
        <v>0.58582838156146266</v>
      </c>
      <c r="M456" s="302">
        <f t="shared" ref="M456:M457" si="343">F461-F456</f>
        <v>0.21609273776428717</v>
      </c>
      <c r="N456" s="302">
        <f t="shared" ref="N456:N457" si="344">SUM(K456:M456)</f>
        <v>0.77028197399907183</v>
      </c>
    </row>
    <row r="457" spans="1:14" x14ac:dyDescent="0.2">
      <c r="A457" s="282" t="s">
        <v>363</v>
      </c>
      <c r="B457" s="302">
        <f>SUM(B455:B456)</f>
        <v>11.651103901254224</v>
      </c>
      <c r="C457" s="299" t="str">
        <f>CONCATENATE("(",ROUND((B457/$H457)*100,1),")")</f>
        <v>(31.5)</v>
      </c>
      <c r="D457" s="302">
        <f>SUM(D455:D456)</f>
        <v>19.909766887829083</v>
      </c>
      <c r="E457" s="299" t="str">
        <f>CONCATENATE("(",ROUND((D457/$H457)*100,1),")")</f>
        <v>(53.8)</v>
      </c>
      <c r="F457" s="302">
        <f>SUM(F455:F456)</f>
        <v>5.4421292109166863</v>
      </c>
      <c r="G457" s="299" t="str">
        <f>CONCATENATE("(",ROUND((F457/$H457)*100,1),")")</f>
        <v>(14.7)</v>
      </c>
      <c r="H457" s="302">
        <f>SUM(H455:H456)</f>
        <v>37.002999999999986</v>
      </c>
      <c r="I457" s="299" t="str">
        <f>CONCATENATE("(",ROUND((H457/$H457)*100,1),")")</f>
        <v>(100)</v>
      </c>
      <c r="K457" s="302">
        <f t="shared" si="341"/>
        <v>0.41806529313581642</v>
      </c>
      <c r="L457" s="302">
        <f t="shared" si="342"/>
        <v>1.5116365378669094</v>
      </c>
      <c r="M457" s="302">
        <f t="shared" si="343"/>
        <v>0.35329816899727806</v>
      </c>
      <c r="N457" s="302">
        <f t="shared" si="344"/>
        <v>2.2830000000000039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7.2813545663363346</v>
      </c>
      <c r="C460" s="299" t="str">
        <f>CONCATENATE("(",ROUND((B460/$H462)*100,1),")")</f>
        <v>(18.5)</v>
      </c>
      <c r="D460" s="302">
        <f>'Ind T6'!W189</f>
        <v>10.024754445543561</v>
      </c>
      <c r="E460" s="299" t="str">
        <f>CONCATENATE("(",ROUND((D460/$H462)*100,1),")")</f>
        <v>(25.5)</v>
      </c>
      <c r="F460" s="302">
        <f>'Ind T6'!X189</f>
        <v>3.3166766592506609</v>
      </c>
      <c r="G460" s="299" t="str">
        <f>CONCATENATE("(",ROUND((F460/$H462)*100,1),")")</f>
        <v>(8.4)</v>
      </c>
      <c r="H460" s="302">
        <f>SUM(B460,D460,F460)</f>
        <v>20.622785671130558</v>
      </c>
      <c r="I460" s="299" t="str">
        <f>CONCATENATE("(",ROUND((H460/$H462)*100,1),")")</f>
        <v>(52.5)</v>
      </c>
      <c r="K460" s="302">
        <f>B460-B450</f>
        <v>0.21199180882130442</v>
      </c>
      <c r="L460" s="302">
        <f>D460-D450</f>
        <v>0.89247322297256027</v>
      </c>
      <c r="M460" s="302">
        <f>F460-F450</f>
        <v>-0.44734550661355588</v>
      </c>
      <c r="N460" s="302">
        <f>SUM(K460:M460)</f>
        <v>0.65711952518030881</v>
      </c>
    </row>
    <row r="461" spans="1:14" x14ac:dyDescent="0.2">
      <c r="A461" s="282" t="s">
        <v>365</v>
      </c>
      <c r="B461" s="302">
        <f>'Ind T6'!V188</f>
        <v>4.7878146280537059</v>
      </c>
      <c r="C461" s="299" t="str">
        <f>CONCATENATE("(",ROUND((B461/$H462)*100,1),")")</f>
        <v>(12.2)</v>
      </c>
      <c r="D461" s="302">
        <f>'Ind T6'!W188</f>
        <v>11.396648980152433</v>
      </c>
      <c r="E461" s="299" t="str">
        <f>CONCATENATE("(",ROUND((D461/$H462)*100,1),")")</f>
        <v>(29)</v>
      </c>
      <c r="F461" s="302">
        <f>'Ind T6'!X188</f>
        <v>2.4787507206633035</v>
      </c>
      <c r="G461" s="299" t="str">
        <f>CONCATENATE("(",ROUND((F461/$H462)*100,1),")")</f>
        <v>(6.3)</v>
      </c>
      <c r="H461" s="302">
        <f t="shared" ref="H461" si="345">SUM(B461,D461,F461)</f>
        <v>18.66321432886944</v>
      </c>
      <c r="I461" s="299" t="str">
        <f>CONCATENATE("(",ROUND((H461/$H462)*100,1),")")</f>
        <v>(47.5)</v>
      </c>
      <c r="K461" s="302">
        <f t="shared" ref="K461:K462" si="346">B461-B451</f>
        <v>-0.54828311625089743</v>
      </c>
      <c r="L461" s="302">
        <f t="shared" ref="L461:L462" si="347">D461-D451</f>
        <v>0.24777689725453556</v>
      </c>
      <c r="M461" s="302">
        <f t="shared" ref="M461:M462" si="348">F461-F451</f>
        <v>-0.28061330618390157</v>
      </c>
      <c r="N461" s="302">
        <f t="shared" ref="N461:N462" si="349">SUM(K461:M461)</f>
        <v>-0.58111952518026344</v>
      </c>
    </row>
    <row r="462" spans="1:14" x14ac:dyDescent="0.2">
      <c r="A462" s="282" t="s">
        <v>363</v>
      </c>
      <c r="B462" s="302">
        <f>SUM(B460:B461)</f>
        <v>12.069169194390041</v>
      </c>
      <c r="C462" s="299" t="str">
        <f>CONCATENATE("(",ROUND((B462/$H462)*100,1),")")</f>
        <v>(30.7)</v>
      </c>
      <c r="D462" s="302">
        <f>SUM(D460:D461)</f>
        <v>21.421403425695992</v>
      </c>
      <c r="E462" s="299" t="str">
        <f>CONCATENATE("(",ROUND((D462/$H462)*100,1),")")</f>
        <v>(54.5)</v>
      </c>
      <c r="F462" s="302">
        <f>SUM(F460:F461)</f>
        <v>5.7954273799139644</v>
      </c>
      <c r="G462" s="299" t="str">
        <f>CONCATENATE("(",ROUND((F462/$H462)*100,1),")")</f>
        <v>(14.8)</v>
      </c>
      <c r="H462" s="302">
        <f>SUM(H460:H461)</f>
        <v>39.286000000000001</v>
      </c>
      <c r="I462" s="299" t="str">
        <f>CONCATENATE("(",ROUND((H462/$H462)*100,1),")")</f>
        <v>(100)</v>
      </c>
      <c r="K462" s="302">
        <f t="shared" si="346"/>
        <v>-0.33629130742959212</v>
      </c>
      <c r="L462" s="302">
        <f t="shared" si="347"/>
        <v>1.140250120227094</v>
      </c>
      <c r="M462" s="302">
        <f t="shared" si="348"/>
        <v>-0.72795881279745789</v>
      </c>
      <c r="N462" s="302">
        <f t="shared" si="349"/>
        <v>7.6000000000044032E-2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7.8495248772087081</v>
      </c>
      <c r="C471" s="299" t="str">
        <f>CONCATENATE("(",ROUND((B471/$H473)*100,1),")")</f>
        <v>(21)</v>
      </c>
      <c r="D471" s="302">
        <f>'Ind T6'!M198</f>
        <v>1.0001696161216753</v>
      </c>
      <c r="E471" s="299" t="str">
        <f>CONCATENATE("(",ROUND((D471/$H473)*100,1),")")</f>
        <v>(2.7)</v>
      </c>
      <c r="F471" s="302">
        <f>'Ind T6'!N198</f>
        <v>4.7110218352164317</v>
      </c>
      <c r="G471" s="299" t="str">
        <f>CONCATENATE("(",ROUND((F471/$H473)*100,1),")")</f>
        <v>(12.6)</v>
      </c>
      <c r="H471" s="302">
        <f>SUM(B471,D471,F471)</f>
        <v>13.560716328546816</v>
      </c>
      <c r="I471" s="299" t="str">
        <f>CONCATENATE("(",ROUND((H471/$H473)*100,1),")")</f>
        <v>(36.3)</v>
      </c>
      <c r="K471" s="302">
        <f>B476-B471</f>
        <v>3.0716058634884469E-2</v>
      </c>
      <c r="L471" s="302">
        <f>D476-D471</f>
        <v>-3.121849831521939E-2</v>
      </c>
      <c r="M471" s="302">
        <f>F476-F471</f>
        <v>1.3141259992407228E-2</v>
      </c>
      <c r="N471" s="302">
        <f>SUM(K471:M471)</f>
        <v>1.2638820312072307E-2</v>
      </c>
    </row>
    <row r="472" spans="1:14" x14ac:dyDescent="0.2">
      <c r="A472" s="282" t="s">
        <v>365</v>
      </c>
      <c r="B472" s="302">
        <f>'Ind T6'!L197</f>
        <v>8.3380781370348807</v>
      </c>
      <c r="C472" s="299" t="str">
        <f>CONCATENATE("(",ROUND((B472/$H473)*100,1),")")</f>
        <v>(22.3)</v>
      </c>
      <c r="D472" s="302">
        <f>'Ind T6'!M197</f>
        <v>7.3329115168397712</v>
      </c>
      <c r="E472" s="299" t="str">
        <f>CONCATENATE("(",ROUND((D472/$H473)*100,1),")")</f>
        <v>(19.6)</v>
      </c>
      <c r="F472" s="302">
        <f>'Ind T6'!N197</f>
        <v>8.1062940175785254</v>
      </c>
      <c r="G472" s="299" t="str">
        <f>CONCATENATE("(",ROUND((F472/$H473)*100,1),")")</f>
        <v>(21.7)</v>
      </c>
      <c r="H472" s="302">
        <f t="shared" ref="H472" si="350">SUM(B472,D472,F472)</f>
        <v>23.777283671453176</v>
      </c>
      <c r="I472" s="299" t="str">
        <f>CONCATENATE("(",ROUND((H472/$H473)*100,1),")")</f>
        <v>(63.7)</v>
      </c>
      <c r="K472" s="302">
        <f t="shared" ref="K472:K473" si="351">B477-B472</f>
        <v>-0.48654969967103234</v>
      </c>
      <c r="L472" s="302">
        <f t="shared" ref="L472:L473" si="352">D477-D472</f>
        <v>-0.30677170440545254</v>
      </c>
      <c r="M472" s="302">
        <f t="shared" ref="M472:M473" si="353">F477-F472</f>
        <v>-0.20231741623559074</v>
      </c>
      <c r="N472" s="302">
        <f t="shared" ref="N472:N473" si="354">SUM(K472:M472)</f>
        <v>-0.99563882031207562</v>
      </c>
    </row>
    <row r="473" spans="1:14" x14ac:dyDescent="0.2">
      <c r="A473" s="282" t="s">
        <v>363</v>
      </c>
      <c r="B473" s="302">
        <f>SUM(B471:B472)</f>
        <v>16.187603014243589</v>
      </c>
      <c r="C473" s="299" t="str">
        <f>CONCATENATE("(",ROUND((B473/$H473)*100,1),")")</f>
        <v>(43.4)</v>
      </c>
      <c r="D473" s="302">
        <f>SUM(D471:D472)</f>
        <v>8.3330811329614463</v>
      </c>
      <c r="E473" s="299" t="str">
        <f>CONCATENATE("(",ROUND((D473/$H473)*100,1),")")</f>
        <v>(22.3)</v>
      </c>
      <c r="F473" s="302">
        <f>SUM(F471:F472)</f>
        <v>12.817315852794957</v>
      </c>
      <c r="G473" s="299" t="str">
        <f>CONCATENATE("(",ROUND((F473/$H473)*100,1),")")</f>
        <v>(34.3)</v>
      </c>
      <c r="H473" s="302">
        <f>SUM(H471:H472)</f>
        <v>37.337999999999994</v>
      </c>
      <c r="I473" s="299" t="str">
        <f>CONCATENATE("(",ROUND((H473/$H473)*100,1),")")</f>
        <v>(100)</v>
      </c>
      <c r="K473" s="302">
        <f t="shared" si="351"/>
        <v>-0.45583364103614699</v>
      </c>
      <c r="L473" s="302">
        <f t="shared" si="352"/>
        <v>-0.33799020272067182</v>
      </c>
      <c r="M473" s="302">
        <f t="shared" si="353"/>
        <v>-0.18917615624318351</v>
      </c>
      <c r="N473" s="302">
        <f t="shared" si="354"/>
        <v>-0.98300000000000232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7.8802409358435925</v>
      </c>
      <c r="C476" s="299" t="str">
        <f>CONCATENATE("(",ROUND((B476/$H478)*100,1),")")</f>
        <v>(21.7)</v>
      </c>
      <c r="D476" s="302">
        <f>'Ind T6'!R198</f>
        <v>0.96895111780645593</v>
      </c>
      <c r="E476" s="299" t="str">
        <f>CONCATENATE("(",ROUND((D476/$H478)*100,1),")")</f>
        <v>(2.7)</v>
      </c>
      <c r="F476" s="302">
        <f>'Ind T6'!S198</f>
        <v>4.7241630952088389</v>
      </c>
      <c r="G476" s="299" t="str">
        <f>CONCATENATE("(",ROUND((F476/$H478)*100,1),")")</f>
        <v>(13)</v>
      </c>
      <c r="H476" s="302">
        <f>SUM(B476,D476,F476)</f>
        <v>13.573355148858887</v>
      </c>
      <c r="I476" s="299" t="str">
        <f>CONCATENATE("(",ROUND((H476/$H478)*100,1),")")</f>
        <v>(37.3)</v>
      </c>
      <c r="K476" s="302">
        <f>B481-B476</f>
        <v>0.40460173111997388</v>
      </c>
      <c r="L476" s="302">
        <f>D481-D476</f>
        <v>6.2765970458602549E-3</v>
      </c>
      <c r="M476" s="302">
        <f>F481-F476</f>
        <v>0.2220173440502391</v>
      </c>
      <c r="N476" s="302">
        <f>SUM(K476:M476)</f>
        <v>0.63289567221607324</v>
      </c>
    </row>
    <row r="477" spans="1:14" x14ac:dyDescent="0.2">
      <c r="A477" s="282" t="s">
        <v>365</v>
      </c>
      <c r="B477" s="302">
        <f>'Ind T6'!Q197</f>
        <v>7.8515284373638483</v>
      </c>
      <c r="C477" s="299" t="str">
        <f>CONCATENATE("(",ROUND((B477/$H478)*100,1),")")</f>
        <v>(21.6)</v>
      </c>
      <c r="D477" s="302">
        <f>'Ind T6'!R197</f>
        <v>7.0261398124343186</v>
      </c>
      <c r="E477" s="299" t="str">
        <f>CONCATENATE("(",ROUND((D477/$H478)*100,1),")")</f>
        <v>(19.3)</v>
      </c>
      <c r="F477" s="302">
        <f>'Ind T6'!S197</f>
        <v>7.9039766013429347</v>
      </c>
      <c r="G477" s="299" t="str">
        <f>CONCATENATE("(",ROUND((F477/$H478)*100,1),")")</f>
        <v>(21.7)</v>
      </c>
      <c r="H477" s="302">
        <f t="shared" ref="H477" si="355">SUM(B477,D477,F477)</f>
        <v>22.781644851141102</v>
      </c>
      <c r="I477" s="299" t="str">
        <f>CONCATENATE("(",ROUND((H477/$H478)*100,1),")")</f>
        <v>(62.7)</v>
      </c>
      <c r="K477" s="302">
        <f t="shared" ref="K477:K478" si="356">B482-B477</f>
        <v>-0.33025692066072576</v>
      </c>
      <c r="L477" s="302">
        <f t="shared" ref="L477:L478" si="357">D482-D477</f>
        <v>-0.20145952057110073</v>
      </c>
      <c r="M477" s="302">
        <f t="shared" ref="M477:M478" si="358">F482-F477</f>
        <v>-9.7179230984249187E-2</v>
      </c>
      <c r="N477" s="302">
        <f t="shared" ref="N477:N478" si="359">SUM(K477:M477)</f>
        <v>-0.62889567221607567</v>
      </c>
    </row>
    <row r="478" spans="1:14" x14ac:dyDescent="0.2">
      <c r="A478" s="282" t="s">
        <v>363</v>
      </c>
      <c r="B478" s="302">
        <f>SUM(B476:B477)</f>
        <v>15.731769373207442</v>
      </c>
      <c r="C478" s="299" t="str">
        <f>CONCATENATE("(",ROUND((B478/$H478)*100,1),")")</f>
        <v>(43.3)</v>
      </c>
      <c r="D478" s="302">
        <f>SUM(D476:D477)</f>
        <v>7.9950909302407744</v>
      </c>
      <c r="E478" s="299" t="str">
        <f>CONCATENATE("(",ROUND((D478/$H478)*100,1),")")</f>
        <v>(22)</v>
      </c>
      <c r="F478" s="302">
        <f>SUM(F476:F477)</f>
        <v>12.628139696551774</v>
      </c>
      <c r="G478" s="299" t="str">
        <f>CONCATENATE("(",ROUND((F478/$H478)*100,1),")")</f>
        <v>(34.7)</v>
      </c>
      <c r="H478" s="302">
        <f>SUM(H476:H477)</f>
        <v>36.35499999999999</v>
      </c>
      <c r="I478" s="299" t="str">
        <f>CONCATENATE("(",ROUND((H478/$H478)*100,1),")")</f>
        <v>(100)</v>
      </c>
      <c r="K478" s="302">
        <f t="shared" si="356"/>
        <v>7.4344810459248123E-2</v>
      </c>
      <c r="L478" s="302">
        <f t="shared" si="357"/>
        <v>-0.19518292352524025</v>
      </c>
      <c r="M478" s="302">
        <f t="shared" si="358"/>
        <v>0.1248381130659908</v>
      </c>
      <c r="N478" s="302">
        <f t="shared" si="359"/>
        <v>3.9999999999986713E-3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8.2848426669635664</v>
      </c>
      <c r="C481" s="299" t="str">
        <f>CONCATENATE("(",ROUND((B481/$H483)*100,1),")")</f>
        <v>(22.8)</v>
      </c>
      <c r="D481" s="302">
        <f>'Ind T6'!W198</f>
        <v>0.97522771485231619</v>
      </c>
      <c r="E481" s="299" t="str">
        <f>CONCATENATE("(",ROUND((D481/$H483)*100,1),")")</f>
        <v>(2.7)</v>
      </c>
      <c r="F481" s="302">
        <f>'Ind T6'!X198</f>
        <v>4.946180439259078</v>
      </c>
      <c r="G481" s="299" t="str">
        <f>CONCATENATE("(",ROUND((F481/$H483)*100,1),")")</f>
        <v>(13.6)</v>
      </c>
      <c r="H481" s="302">
        <f>SUM(B481,D481,F481)</f>
        <v>14.20625082107496</v>
      </c>
      <c r="I481" s="299" t="str">
        <f>CONCATENATE("(",ROUND((H481/$H483)*100,1),")")</f>
        <v>(39.1)</v>
      </c>
      <c r="K481" s="302">
        <f>B481-B471</f>
        <v>0.43531778975485835</v>
      </c>
      <c r="L481" s="302">
        <f>D481-D471</f>
        <v>-2.4941901269359135E-2</v>
      </c>
      <c r="M481" s="302">
        <f>F481-F471</f>
        <v>0.23515860404264632</v>
      </c>
      <c r="N481" s="302">
        <f>SUM(K481:M481)</f>
        <v>0.64553449252814554</v>
      </c>
    </row>
    <row r="482" spans="1:14" x14ac:dyDescent="0.2">
      <c r="A482" s="282" t="s">
        <v>365</v>
      </c>
      <c r="B482" s="302">
        <f>'Ind T6'!V197</f>
        <v>7.5212715167031226</v>
      </c>
      <c r="C482" s="299" t="str">
        <f>CONCATENATE("(",ROUND((B482/$H483)*100,1),")")</f>
        <v>(20.7)</v>
      </c>
      <c r="D482" s="302">
        <f>'Ind T6'!W197</f>
        <v>6.8246802918632179</v>
      </c>
      <c r="E482" s="299" t="str">
        <f>CONCATENATE("(",ROUND((D482/$H483)*100,1),")")</f>
        <v>(18.8)</v>
      </c>
      <c r="F482" s="302">
        <f>'Ind T6'!X197</f>
        <v>7.8067973703586855</v>
      </c>
      <c r="G482" s="299" t="str">
        <f>CONCATENATE("(",ROUND((F482/$H483)*100,1),")")</f>
        <v>(21.5)</v>
      </c>
      <c r="H482" s="302">
        <f t="shared" ref="H482" si="360">SUM(B482,D482,F482)</f>
        <v>22.152749178925028</v>
      </c>
      <c r="I482" s="299" t="str">
        <f>CONCATENATE("(",ROUND((H482/$H483)*100,1),")")</f>
        <v>(60.9)</v>
      </c>
      <c r="K482" s="302">
        <f t="shared" ref="K482:K483" si="361">B482-B472</f>
        <v>-0.8168066203317581</v>
      </c>
      <c r="L482" s="302">
        <f t="shared" ref="L482:L483" si="362">D482-D472</f>
        <v>-0.50823122497655326</v>
      </c>
      <c r="M482" s="302">
        <f t="shared" ref="M482:M483" si="363">F482-F472</f>
        <v>-0.29949664721983993</v>
      </c>
      <c r="N482" s="302">
        <f t="shared" ref="N482:N483" si="364">SUM(K482:M482)</f>
        <v>-1.6245344925281513</v>
      </c>
    </row>
    <row r="483" spans="1:14" x14ac:dyDescent="0.2">
      <c r="A483" s="282" t="s">
        <v>363</v>
      </c>
      <c r="B483" s="302">
        <f>SUM(B481:B482)</f>
        <v>15.80611418366669</v>
      </c>
      <c r="C483" s="299" t="str">
        <f>CONCATENATE("(",ROUND((B483/$H483)*100,1),")")</f>
        <v>(43.5)</v>
      </c>
      <c r="D483" s="302">
        <f>SUM(D481:D482)</f>
        <v>7.7999080067155342</v>
      </c>
      <c r="E483" s="299" t="str">
        <f>CONCATENATE("(",ROUND((D483/$H483)*100,1),")")</f>
        <v>(21.5)</v>
      </c>
      <c r="F483" s="302">
        <f>SUM(F481:F482)</f>
        <v>12.752977809617764</v>
      </c>
      <c r="G483" s="299" t="str">
        <f>CONCATENATE("(",ROUND((F483/$H483)*100,1),")")</f>
        <v>(35.1)</v>
      </c>
      <c r="H483" s="302">
        <f>SUM(H481:H482)</f>
        <v>36.358999999999988</v>
      </c>
      <c r="I483" s="299" t="str">
        <f>CONCATENATE("(",ROUND((H483/$H483)*100,1),")")</f>
        <v>(100)</v>
      </c>
      <c r="K483" s="302">
        <f t="shared" si="361"/>
        <v>-0.38148883057689886</v>
      </c>
      <c r="L483" s="302">
        <f t="shared" si="362"/>
        <v>-0.53317312624591207</v>
      </c>
      <c r="M483" s="302">
        <f t="shared" si="363"/>
        <v>-6.4338043177192716E-2</v>
      </c>
      <c r="N483" s="302">
        <f t="shared" si="364"/>
        <v>-0.97900000000000365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Manchester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0.53093657496391411</v>
      </c>
      <c r="C8" s="300">
        <v>0.28883155069640909</v>
      </c>
      <c r="D8" s="300">
        <v>1.3838240518166423</v>
      </c>
      <c r="E8" s="300">
        <f>SUM(B8:D8)</f>
        <v>2.2035921774769656</v>
      </c>
      <c r="F8" s="300"/>
      <c r="G8" s="300">
        <v>0.73657012553867063</v>
      </c>
      <c r="H8" s="300">
        <v>2.9421146761085152E-2</v>
      </c>
      <c r="I8" s="300">
        <v>0.8175433701991921</v>
      </c>
      <c r="J8" s="300">
        <f>SUM(G8:I8)</f>
        <v>1.583534642498948</v>
      </c>
      <c r="K8" s="300"/>
      <c r="L8" s="300">
        <v>0.59750123722791959</v>
      </c>
      <c r="M8" s="300">
        <v>0.20941194190806889</v>
      </c>
      <c r="N8" s="300">
        <v>0.99001839697308769</v>
      </c>
      <c r="O8" s="300">
        <f>SUM(L8:N8)</f>
        <v>1.7969315761090763</v>
      </c>
      <c r="P8" s="300"/>
      <c r="Q8" s="300">
        <v>0.61959850350509516</v>
      </c>
      <c r="R8" s="300">
        <v>0.21054318080302176</v>
      </c>
      <c r="S8" s="300">
        <v>1.0414694980636454</v>
      </c>
      <c r="T8" s="300">
        <f>SUM(Q8:S8)</f>
        <v>1.8716111823717623</v>
      </c>
      <c r="U8" s="300"/>
      <c r="V8" s="300">
        <v>0.63354582535642634</v>
      </c>
      <c r="W8" s="300">
        <v>0.20024667139334401</v>
      </c>
      <c r="X8" s="300">
        <v>1.0978136650312054</v>
      </c>
      <c r="Y8" s="300">
        <f>SUM(V8:X8)</f>
        <v>1.9316061617809757</v>
      </c>
    </row>
    <row r="9" spans="1:25" x14ac:dyDescent="0.2">
      <c r="A9" s="260" t="s">
        <v>364</v>
      </c>
      <c r="B9" s="300">
        <v>1.7599469155687522</v>
      </c>
      <c r="C9" s="300">
        <v>1.5404349370389304E-2</v>
      </c>
      <c r="D9" s="300">
        <v>2.5260565575839045</v>
      </c>
      <c r="E9" s="300">
        <f t="shared" ref="E9:E10" si="0">SUM(B9:D9)</f>
        <v>4.3014078225230463</v>
      </c>
      <c r="F9" s="300"/>
      <c r="G9" s="300">
        <v>1.893888686184124</v>
      </c>
      <c r="H9" s="300">
        <v>1.5621847837669829E-2</v>
      </c>
      <c r="I9" s="300">
        <v>3.7859548234792562</v>
      </c>
      <c r="J9" s="300">
        <f t="shared" ref="J9:J10" si="1">SUM(G9:I9)</f>
        <v>5.6954653575010497</v>
      </c>
      <c r="K9" s="300"/>
      <c r="L9" s="300">
        <v>2.7205320064895564</v>
      </c>
      <c r="M9" s="300">
        <v>1.6148682087407013E-2</v>
      </c>
      <c r="N9" s="300">
        <v>2.7293877353139613</v>
      </c>
      <c r="O9" s="300">
        <f t="shared" ref="O9:O10" si="2">SUM(L9:N9)</f>
        <v>5.4660684238909241</v>
      </c>
      <c r="P9" s="300"/>
      <c r="Q9" s="300">
        <v>2.9162192123019341</v>
      </c>
      <c r="R9" s="300">
        <v>1.6738836734334024E-2</v>
      </c>
      <c r="S9" s="300">
        <v>2.7454307685919721</v>
      </c>
      <c r="T9" s="300">
        <f t="shared" ref="T9:T10" si="3">SUM(Q9:S9)</f>
        <v>5.6783888176282407</v>
      </c>
      <c r="U9" s="300"/>
      <c r="V9" s="300">
        <v>3.2359652139281456</v>
      </c>
      <c r="W9" s="300">
        <v>1.7321468298528701E-2</v>
      </c>
      <c r="X9" s="300">
        <v>2.6011071559923522</v>
      </c>
      <c r="Y9" s="300">
        <f t="shared" ref="Y9:Y10" si="4">SUM(V9:X9)</f>
        <v>5.8543938382190266</v>
      </c>
    </row>
    <row r="10" spans="1:25" x14ac:dyDescent="0.2">
      <c r="A10" s="264" t="s">
        <v>363</v>
      </c>
      <c r="B10" s="301">
        <f>SUM(B8:B9)</f>
        <v>2.290883490532666</v>
      </c>
      <c r="C10" s="301">
        <f t="shared" ref="C10:D10" si="5">SUM(C8:C9)</f>
        <v>0.3042359000667984</v>
      </c>
      <c r="D10" s="301">
        <f t="shared" si="5"/>
        <v>3.9098806094005467</v>
      </c>
      <c r="E10" s="301">
        <f t="shared" si="0"/>
        <v>6.5050000000000114</v>
      </c>
      <c r="F10" s="301"/>
      <c r="G10" s="301">
        <f>SUM(G8:G9)</f>
        <v>2.6304588117227947</v>
      </c>
      <c r="H10" s="301">
        <f t="shared" ref="H10" si="6">SUM(H8:H9)</f>
        <v>4.5042994598754979E-2</v>
      </c>
      <c r="I10" s="301">
        <f t="shared" ref="I10" si="7">SUM(I8:I9)</f>
        <v>4.6034981936784485</v>
      </c>
      <c r="J10" s="301">
        <f t="shared" si="1"/>
        <v>7.2789999999999981</v>
      </c>
      <c r="K10" s="301"/>
      <c r="L10" s="301">
        <f>SUM(L8:L9)</f>
        <v>3.3180332437174762</v>
      </c>
      <c r="M10" s="301">
        <f t="shared" ref="M10" si="8">SUM(M8:M9)</f>
        <v>0.22556062399547591</v>
      </c>
      <c r="N10" s="301">
        <f t="shared" ref="N10" si="9">SUM(N8:N9)</f>
        <v>3.7194061322870491</v>
      </c>
      <c r="O10" s="301">
        <f t="shared" si="2"/>
        <v>7.2630000000000017</v>
      </c>
      <c r="P10" s="301"/>
      <c r="Q10" s="301">
        <f>SUM(Q8:Q9)</f>
        <v>3.5358177158070294</v>
      </c>
      <c r="R10" s="301">
        <f t="shared" ref="R10" si="10">SUM(R8:R9)</f>
        <v>0.22728201753735577</v>
      </c>
      <c r="S10" s="301">
        <f t="shared" ref="S10" si="11">SUM(S8:S9)</f>
        <v>3.7869002666556177</v>
      </c>
      <c r="T10" s="301">
        <f t="shared" si="3"/>
        <v>7.5500000000000025</v>
      </c>
      <c r="U10" s="301"/>
      <c r="V10" s="301">
        <f>SUM(V8:V9)</f>
        <v>3.8695110392845722</v>
      </c>
      <c r="W10" s="301">
        <f t="shared" ref="W10" si="12">SUM(W8:W9)</f>
        <v>0.21756813969187272</v>
      </c>
      <c r="X10" s="301">
        <f t="shared" ref="X10" si="13">SUM(X8:X9)</f>
        <v>3.6989208210235578</v>
      </c>
      <c r="Y10" s="301">
        <f t="shared" si="4"/>
        <v>7.7860000000000031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2.3637336503880928E-2</v>
      </c>
      <c r="C17" s="300">
        <v>2.9393579072248053E-3</v>
      </c>
      <c r="D17" s="300">
        <v>1.2247324613565291E-4</v>
      </c>
      <c r="E17" s="300">
        <f>SUM(B17:D17)</f>
        <v>2.6699167657241386E-2</v>
      </c>
      <c r="F17" s="300"/>
      <c r="G17" s="300">
        <v>6.6625544753149496E-2</v>
      </c>
      <c r="H17" s="300">
        <v>1.064431780076593E-2</v>
      </c>
      <c r="I17" s="300">
        <v>1.9711699631310708E-4</v>
      </c>
      <c r="J17" s="300">
        <f>SUM(G17:I17)</f>
        <v>7.7466979550228535E-2</v>
      </c>
      <c r="K17" s="300"/>
      <c r="L17" s="300">
        <v>7.8700778642104327E-2</v>
      </c>
      <c r="M17" s="300">
        <v>1.5302929180395969E-2</v>
      </c>
      <c r="N17" s="300">
        <v>0</v>
      </c>
      <c r="O17" s="300">
        <f>SUM(L17:N17)</f>
        <v>9.4003707822500296E-2</v>
      </c>
      <c r="P17" s="300"/>
      <c r="Q17" s="300">
        <v>6.3388707418969528E-2</v>
      </c>
      <c r="R17" s="300">
        <v>1.2556229584413667E-2</v>
      </c>
      <c r="S17" s="300">
        <v>0</v>
      </c>
      <c r="T17" s="300">
        <f>SUM(Q17:S17)</f>
        <v>7.5944937003383201E-2</v>
      </c>
      <c r="U17" s="300"/>
      <c r="V17" s="300">
        <v>4.5015584416117728E-2</v>
      </c>
      <c r="W17" s="300">
        <v>9.4987012985783791E-3</v>
      </c>
      <c r="X17" s="300">
        <v>0</v>
      </c>
      <c r="Y17" s="300">
        <f>SUM(V17:X17)</f>
        <v>5.4514285714696104E-2</v>
      </c>
    </row>
    <row r="18" spans="1:25" x14ac:dyDescent="0.2">
      <c r="A18" s="260" t="s">
        <v>364</v>
      </c>
      <c r="B18" s="300">
        <v>0.17685136742004573</v>
      </c>
      <c r="C18" s="300">
        <v>2.449464922712914E-3</v>
      </c>
      <c r="D18" s="300">
        <v>0</v>
      </c>
      <c r="E18" s="300">
        <f t="shared" ref="E18:E19" si="14">SUM(B18:D18)</f>
        <v>0.17930083234275865</v>
      </c>
      <c r="F18" s="300"/>
      <c r="G18" s="300">
        <v>0.4803741200139689</v>
      </c>
      <c r="H18" s="300">
        <v>3.015890043580266E-2</v>
      </c>
      <c r="I18" s="300">
        <v>0</v>
      </c>
      <c r="J18" s="300">
        <f t="shared" ref="J18:J19" si="15">SUM(G18:I18)</f>
        <v>0.51053302044977156</v>
      </c>
      <c r="K18" s="300"/>
      <c r="L18" s="300">
        <v>0.43543789395725752</v>
      </c>
      <c r="M18" s="300">
        <v>6.5583982202417858E-3</v>
      </c>
      <c r="N18" s="300">
        <v>0</v>
      </c>
      <c r="O18" s="300">
        <f t="shared" ref="O18:O19" si="16">SUM(L18:N18)</f>
        <v>0.44199629217749931</v>
      </c>
      <c r="P18" s="300"/>
      <c r="Q18" s="300">
        <v>0.35258702753233334</v>
      </c>
      <c r="R18" s="300">
        <v>5.4680354642841758E-3</v>
      </c>
      <c r="S18" s="300">
        <v>0</v>
      </c>
      <c r="T18" s="300">
        <f t="shared" ref="T18:T19" si="17">SUM(Q18:S18)</f>
        <v>0.35805506299661749</v>
      </c>
      <c r="U18" s="300"/>
      <c r="V18" s="300">
        <v>0.25914935064895189</v>
      </c>
      <c r="W18" s="300">
        <v>4.3363636363527216E-3</v>
      </c>
      <c r="X18" s="300">
        <v>0</v>
      </c>
      <c r="Y18" s="300">
        <f t="shared" ref="Y18:Y19" si="18">SUM(V18:X18)</f>
        <v>0.2634857142853046</v>
      </c>
    </row>
    <row r="19" spans="1:25" x14ac:dyDescent="0.2">
      <c r="A19" s="264" t="s">
        <v>363</v>
      </c>
      <c r="B19" s="301">
        <f>SUM(B17:B18)</f>
        <v>0.20048870392392665</v>
      </c>
      <c r="C19" s="301">
        <f t="shared" ref="C19" si="19">SUM(C17:C18)</f>
        <v>5.388822829937719E-3</v>
      </c>
      <c r="D19" s="301">
        <f t="shared" ref="D19" si="20">SUM(D17:D18)</f>
        <v>1.2247324613565291E-4</v>
      </c>
      <c r="E19" s="301">
        <f t="shared" si="14"/>
        <v>0.20600000000000002</v>
      </c>
      <c r="F19" s="301"/>
      <c r="G19" s="301">
        <f>SUM(G17:G18)</f>
        <v>0.54699966476711837</v>
      </c>
      <c r="H19" s="301">
        <f t="shared" ref="H19" si="21">SUM(H17:H18)</f>
        <v>4.0803218236568586E-2</v>
      </c>
      <c r="I19" s="301">
        <f t="shared" ref="I19" si="22">SUM(I17:I18)</f>
        <v>1.9711699631310708E-4</v>
      </c>
      <c r="J19" s="301">
        <f t="shared" si="15"/>
        <v>0.58800000000000008</v>
      </c>
      <c r="K19" s="301"/>
      <c r="L19" s="301">
        <f>SUM(L17:L18)</f>
        <v>0.51413867259936186</v>
      </c>
      <c r="M19" s="301">
        <f t="shared" ref="M19" si="23">SUM(M17:M18)</f>
        <v>2.1861327400637755E-2</v>
      </c>
      <c r="N19" s="301">
        <f t="shared" ref="N19" si="24">SUM(N17:N18)</f>
        <v>0</v>
      </c>
      <c r="O19" s="301">
        <f t="shared" si="16"/>
        <v>0.53599999999999959</v>
      </c>
      <c r="P19" s="301"/>
      <c r="Q19" s="301">
        <f>SUM(Q17:Q18)</f>
        <v>0.41597573495130286</v>
      </c>
      <c r="R19" s="301">
        <f t="shared" ref="R19" si="25">SUM(R17:R18)</f>
        <v>1.8024265048697842E-2</v>
      </c>
      <c r="S19" s="301">
        <f t="shared" ref="S19" si="26">SUM(S17:S18)</f>
        <v>0</v>
      </c>
      <c r="T19" s="301">
        <f t="shared" si="17"/>
        <v>0.43400000000000072</v>
      </c>
      <c r="U19" s="301"/>
      <c r="V19" s="301">
        <f>SUM(V17:V18)</f>
        <v>0.30416493506506964</v>
      </c>
      <c r="W19" s="301">
        <f t="shared" ref="W19" si="27">SUM(W17:W18)</f>
        <v>1.3835064934931101E-2</v>
      </c>
      <c r="X19" s="301">
        <f t="shared" ref="X19" si="28">SUM(X17:X18)</f>
        <v>0</v>
      </c>
      <c r="Y19" s="301">
        <f t="shared" si="18"/>
        <v>0.31800000000000073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5.4411669459151302</v>
      </c>
      <c r="C26" s="300">
        <v>2.0722072526956596</v>
      </c>
      <c r="D26" s="300">
        <v>0.17350358808512478</v>
      </c>
      <c r="E26" s="300">
        <f>SUM(B26:D26)</f>
        <v>7.6868777866959146</v>
      </c>
      <c r="F26" s="300"/>
      <c r="G26" s="300">
        <v>5.5760511570627047</v>
      </c>
      <c r="H26" s="300">
        <v>1.9778855055135254</v>
      </c>
      <c r="I26" s="300">
        <v>0.38543605360203204</v>
      </c>
      <c r="J26" s="300">
        <f>SUM(G26:I26)</f>
        <v>7.9393727161782621</v>
      </c>
      <c r="K26" s="300"/>
      <c r="L26" s="300">
        <v>5.6440047563320954</v>
      </c>
      <c r="M26" s="300">
        <v>2.1241821944995016</v>
      </c>
      <c r="N26" s="300">
        <v>0.22363829786863076</v>
      </c>
      <c r="O26" s="300">
        <f>SUM(L26:N26)</f>
        <v>7.991825248700227</v>
      </c>
      <c r="P26" s="300"/>
      <c r="Q26" s="300">
        <v>5.7383343192045464</v>
      </c>
      <c r="R26" s="300">
        <v>2.0778045985855886</v>
      </c>
      <c r="S26" s="300">
        <v>0.22517514416425036</v>
      </c>
      <c r="T26" s="300">
        <f>SUM(Q26:S26)</f>
        <v>8.0413140619543846</v>
      </c>
      <c r="U26" s="300"/>
      <c r="V26" s="300">
        <v>5.6378730717833001</v>
      </c>
      <c r="W26" s="300">
        <v>1.8972390929024114</v>
      </c>
      <c r="X26" s="300">
        <v>0.21576142937189463</v>
      </c>
      <c r="Y26" s="300">
        <f>SUM(V26:X26)</f>
        <v>7.750873594057607</v>
      </c>
    </row>
    <row r="27" spans="1:25" x14ac:dyDescent="0.2">
      <c r="A27" s="260" t="s">
        <v>364</v>
      </c>
      <c r="B27" s="300">
        <v>13.161093035106244</v>
      </c>
      <c r="C27" s="300">
        <v>0.52051076423952758</v>
      </c>
      <c r="D27" s="300">
        <v>0.23251841395831616</v>
      </c>
      <c r="E27" s="300">
        <f t="shared" ref="E27:E28" si="29">SUM(B27:D27)</f>
        <v>13.914122213304088</v>
      </c>
      <c r="F27" s="300"/>
      <c r="G27" s="300">
        <v>12.55507429965752</v>
      </c>
      <c r="H27" s="300">
        <v>0.71826065773311532</v>
      </c>
      <c r="I27" s="300">
        <v>7.1292326431126748E-2</v>
      </c>
      <c r="J27" s="300">
        <f t="shared" ref="J27:J28" si="30">SUM(G27:I27)</f>
        <v>13.344627283821762</v>
      </c>
      <c r="K27" s="300"/>
      <c r="L27" s="300">
        <v>12.121501052965538</v>
      </c>
      <c r="M27" s="300">
        <v>0.82700373972612418</v>
      </c>
      <c r="N27" s="300">
        <v>8.1669958608066612E-2</v>
      </c>
      <c r="O27" s="300">
        <f t="shared" ref="O27:O28" si="31">SUM(L27:N27)</f>
        <v>13.030174751299729</v>
      </c>
      <c r="P27" s="300"/>
      <c r="Q27" s="300">
        <v>11.751160579495949</v>
      </c>
      <c r="R27" s="300">
        <v>0.81047759868026925</v>
      </c>
      <c r="S27" s="300">
        <v>8.1047759869401978E-2</v>
      </c>
      <c r="T27" s="300">
        <f t="shared" ref="T27:T28" si="32">SUM(Q27:S27)</f>
        <v>12.64268593804562</v>
      </c>
      <c r="U27" s="300"/>
      <c r="V27" s="300">
        <v>10.573463843687421</v>
      </c>
      <c r="W27" s="300">
        <v>0.74535766509914991</v>
      </c>
      <c r="X27" s="300">
        <v>7.7304897155814539E-2</v>
      </c>
      <c r="Y27" s="300">
        <f t="shared" ref="Y27:Y28" si="33">SUM(V27:X27)</f>
        <v>11.396126405942384</v>
      </c>
    </row>
    <row r="28" spans="1:25" x14ac:dyDescent="0.2">
      <c r="A28" s="264" t="s">
        <v>363</v>
      </c>
      <c r="B28" s="301">
        <f>SUM(B26:B27)</f>
        <v>18.602259981021376</v>
      </c>
      <c r="C28" s="301">
        <f t="shared" ref="C28" si="34">SUM(C26:C27)</f>
        <v>2.5927180169351871</v>
      </c>
      <c r="D28" s="301">
        <f t="shared" ref="D28" si="35">SUM(D26:D27)</f>
        <v>0.40602200204344097</v>
      </c>
      <c r="E28" s="301">
        <f t="shared" si="29"/>
        <v>21.601000000000003</v>
      </c>
      <c r="F28" s="301"/>
      <c r="G28" s="301">
        <f>SUM(G26:G27)</f>
        <v>18.131125456720223</v>
      </c>
      <c r="H28" s="301">
        <f t="shared" ref="H28" si="36">SUM(H26:H27)</f>
        <v>2.6961461632466408</v>
      </c>
      <c r="I28" s="301">
        <f t="shared" ref="I28" si="37">SUM(I26:I27)</f>
        <v>0.4567283800331588</v>
      </c>
      <c r="J28" s="301">
        <f t="shared" si="30"/>
        <v>21.284000000000024</v>
      </c>
      <c r="K28" s="301"/>
      <c r="L28" s="301">
        <f>SUM(L26:L27)</f>
        <v>17.765505809297633</v>
      </c>
      <c r="M28" s="301">
        <f t="shared" ref="M28" si="38">SUM(M26:M27)</f>
        <v>2.9511859342256259</v>
      </c>
      <c r="N28" s="301">
        <f t="shared" ref="N28" si="39">SUM(N26:N27)</f>
        <v>0.30530825647669735</v>
      </c>
      <c r="O28" s="301">
        <f t="shared" si="31"/>
        <v>21.021999999999956</v>
      </c>
      <c r="P28" s="301"/>
      <c r="Q28" s="301">
        <f>SUM(Q26:Q27)</f>
        <v>17.489494898700496</v>
      </c>
      <c r="R28" s="301">
        <f t="shared" ref="R28" si="40">SUM(R26:R27)</f>
        <v>2.8882821972658581</v>
      </c>
      <c r="S28" s="301">
        <f t="shared" ref="S28" si="41">SUM(S26:S27)</f>
        <v>0.30622290403365232</v>
      </c>
      <c r="T28" s="301">
        <f t="shared" si="32"/>
        <v>20.684000000000008</v>
      </c>
      <c r="U28" s="301"/>
      <c r="V28" s="301">
        <f>SUM(V26:V27)</f>
        <v>16.211336915470721</v>
      </c>
      <c r="W28" s="301">
        <f t="shared" ref="W28" si="42">SUM(W26:W27)</f>
        <v>2.6425967580015612</v>
      </c>
      <c r="X28" s="301">
        <f t="shared" ref="X28" si="43">SUM(X26:X27)</f>
        <v>0.29306632652770914</v>
      </c>
      <c r="Y28" s="301">
        <f t="shared" si="33"/>
        <v>19.146999999999991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2.6689602219401554</v>
      </c>
      <c r="C35" s="300">
        <v>0.74458049391984626</v>
      </c>
      <c r="D35" s="300">
        <v>6.0288136918568422E-2</v>
      </c>
      <c r="E35" s="300">
        <f>SUM(B35:D35)</f>
        <v>3.4738288527785701</v>
      </c>
      <c r="F35" s="300"/>
      <c r="G35" s="300">
        <v>2.2252518649648976</v>
      </c>
      <c r="H35" s="300">
        <v>0.50337679710326988</v>
      </c>
      <c r="I35" s="300">
        <v>0.31954977563494197</v>
      </c>
      <c r="J35" s="300">
        <f>SUM(G35:I35)</f>
        <v>3.0481784377031094</v>
      </c>
      <c r="K35" s="300"/>
      <c r="L35" s="300">
        <v>2.5566756664529025</v>
      </c>
      <c r="M35" s="300">
        <v>0.51651729697128301</v>
      </c>
      <c r="N35" s="300">
        <v>0.17882712337189349</v>
      </c>
      <c r="O35" s="300">
        <f>SUM(L35:N35)</f>
        <v>3.2520200867960791</v>
      </c>
      <c r="P35" s="300"/>
      <c r="Q35" s="300">
        <v>2.7352180313458074</v>
      </c>
      <c r="R35" s="300">
        <v>0.55649594754671139</v>
      </c>
      <c r="S35" s="300">
        <v>0.20011713492040295</v>
      </c>
      <c r="T35" s="300">
        <f>SUM(Q35:S35)</f>
        <v>3.4918311138129217</v>
      </c>
      <c r="U35" s="300"/>
      <c r="V35" s="300">
        <v>2.5763610497804614</v>
      </c>
      <c r="W35" s="300">
        <v>0.53983334807112415</v>
      </c>
      <c r="X35" s="300">
        <v>0.20894023739954518</v>
      </c>
      <c r="Y35" s="300">
        <f>SUM(V35:X35)</f>
        <v>3.3251346352511306</v>
      </c>
    </row>
    <row r="36" spans="1:25" x14ac:dyDescent="0.2">
      <c r="A36" s="260" t="s">
        <v>364</v>
      </c>
      <c r="B36" s="300">
        <v>12.605501328523438</v>
      </c>
      <c r="C36" s="300">
        <v>0.38593208815427205</v>
      </c>
      <c r="D36" s="300">
        <v>0.42773773054375053</v>
      </c>
      <c r="E36" s="300">
        <f t="shared" ref="E36:E37" si="44">SUM(B36:D36)</f>
        <v>13.41917114722146</v>
      </c>
      <c r="F36" s="300"/>
      <c r="G36" s="300">
        <v>10.873711921565246</v>
      </c>
      <c r="H36" s="300">
        <v>0.24954088661552026</v>
      </c>
      <c r="I36" s="300">
        <v>0.85556875411612698</v>
      </c>
      <c r="J36" s="300">
        <f t="shared" ref="J36:J37" si="45">SUM(G36:I36)</f>
        <v>11.978821562296893</v>
      </c>
      <c r="K36" s="300"/>
      <c r="L36" s="300">
        <v>9.8626769063804396</v>
      </c>
      <c r="M36" s="300">
        <v>0.37506971481991497</v>
      </c>
      <c r="N36" s="300">
        <v>0.21323329200357785</v>
      </c>
      <c r="O36" s="300">
        <f t="shared" ref="O36:O37" si="46">SUM(L36:N36)</f>
        <v>10.450979913203932</v>
      </c>
      <c r="P36" s="300"/>
      <c r="Q36" s="300">
        <v>10.722446401439027</v>
      </c>
      <c r="R36" s="300">
        <v>0.41854285877835368</v>
      </c>
      <c r="S36" s="300">
        <v>0.23417962596969172</v>
      </c>
      <c r="T36" s="300">
        <f t="shared" ref="T36:T37" si="47">SUM(Q36:S36)</f>
        <v>11.375168886187073</v>
      </c>
      <c r="U36" s="300"/>
      <c r="V36" s="300">
        <v>10.484109422365183</v>
      </c>
      <c r="W36" s="300">
        <v>0.43024632558430881</v>
      </c>
      <c r="X36" s="300">
        <v>0.2375096167993741</v>
      </c>
      <c r="Y36" s="300">
        <f t="shared" ref="Y36:Y37" si="48">SUM(V36:X36)</f>
        <v>11.151865364748865</v>
      </c>
    </row>
    <row r="37" spans="1:25" x14ac:dyDescent="0.2">
      <c r="A37" s="264" t="s">
        <v>363</v>
      </c>
      <c r="B37" s="301">
        <f>SUM(B35:B36)</f>
        <v>15.274461550463593</v>
      </c>
      <c r="C37" s="301">
        <f t="shared" ref="C37" si="49">SUM(C35:C36)</f>
        <v>1.1305125820741182</v>
      </c>
      <c r="D37" s="301">
        <f t="shared" ref="D37" si="50">SUM(D35:D36)</f>
        <v>0.48802586746231896</v>
      </c>
      <c r="E37" s="301">
        <f t="shared" si="44"/>
        <v>16.893000000000029</v>
      </c>
      <c r="F37" s="301"/>
      <c r="G37" s="301">
        <f>SUM(G35:G36)</f>
        <v>13.098963786530144</v>
      </c>
      <c r="H37" s="301">
        <f t="shared" ref="H37" si="51">SUM(H35:H36)</f>
        <v>0.75291768371879009</v>
      </c>
      <c r="I37" s="301">
        <f t="shared" ref="I37" si="52">SUM(I35:I36)</f>
        <v>1.1751185297510689</v>
      </c>
      <c r="J37" s="301">
        <f t="shared" si="45"/>
        <v>15.027000000000003</v>
      </c>
      <c r="K37" s="301"/>
      <c r="L37" s="301">
        <f>SUM(L35:L36)</f>
        <v>12.419352572833342</v>
      </c>
      <c r="M37" s="301">
        <f t="shared" ref="M37" si="53">SUM(M35:M36)</f>
        <v>0.89158701179119793</v>
      </c>
      <c r="N37" s="301">
        <f t="shared" ref="N37" si="54">SUM(N35:N36)</f>
        <v>0.39206041537547132</v>
      </c>
      <c r="O37" s="301">
        <f t="shared" si="46"/>
        <v>13.703000000000012</v>
      </c>
      <c r="P37" s="301"/>
      <c r="Q37" s="301">
        <f>SUM(Q35:Q36)</f>
        <v>13.457664432784835</v>
      </c>
      <c r="R37" s="301">
        <f t="shared" ref="R37" si="55">SUM(R35:R36)</f>
        <v>0.97503880632506501</v>
      </c>
      <c r="S37" s="301">
        <f t="shared" ref="S37" si="56">SUM(S35:S36)</f>
        <v>0.43429676089009467</v>
      </c>
      <c r="T37" s="301">
        <f t="shared" si="47"/>
        <v>14.866999999999994</v>
      </c>
      <c r="U37" s="301"/>
      <c r="V37" s="301">
        <f>SUM(V35:V36)</f>
        <v>13.060470472145644</v>
      </c>
      <c r="W37" s="301">
        <f t="shared" ref="W37" si="57">SUM(W35:W36)</f>
        <v>0.97007967365543291</v>
      </c>
      <c r="X37" s="301">
        <f t="shared" ref="X37" si="58">SUM(X35:X36)</f>
        <v>0.44644985419891925</v>
      </c>
      <c r="Y37" s="301">
        <f t="shared" si="48"/>
        <v>14.476999999999995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10.027827608561058</v>
      </c>
      <c r="C44" s="300">
        <v>4.0271087518404194</v>
      </c>
      <c r="D44" s="300">
        <v>1.0331040936772247</v>
      </c>
      <c r="E44" s="300">
        <f>SUM(B44:D44)</f>
        <v>15.088040454078701</v>
      </c>
      <c r="F44" s="300"/>
      <c r="G44" s="300">
        <v>10.587738672303598</v>
      </c>
      <c r="H44" s="300">
        <v>2.6018028368140991</v>
      </c>
      <c r="I44" s="300">
        <v>2.2625510032249041</v>
      </c>
      <c r="J44" s="300">
        <f>SUM(G44:I44)</f>
        <v>15.452092512342599</v>
      </c>
      <c r="K44" s="300"/>
      <c r="L44" s="300">
        <v>11.150210757293575</v>
      </c>
      <c r="M44" s="300">
        <v>2.6803307367908356</v>
      </c>
      <c r="N44" s="300">
        <v>1.5242236626194179</v>
      </c>
      <c r="O44" s="300">
        <f>SUM(L44:N44)</f>
        <v>15.354765156703829</v>
      </c>
      <c r="P44" s="300"/>
      <c r="Q44" s="300">
        <v>10.57146354104842</v>
      </c>
      <c r="R44" s="300">
        <v>2.5260401454931576</v>
      </c>
      <c r="S44" s="300">
        <v>1.3524297410952761</v>
      </c>
      <c r="T44" s="300">
        <f>SUM(Q44:S44)</f>
        <v>14.449933427636854</v>
      </c>
      <c r="U44" s="300"/>
      <c r="V44" s="300">
        <v>9.9069145932850393</v>
      </c>
      <c r="W44" s="300">
        <v>2.3694006293029228</v>
      </c>
      <c r="X44" s="300">
        <v>1.1825465751213051</v>
      </c>
      <c r="Y44" s="300">
        <f>SUM(V44:X44)</f>
        <v>13.458861797709268</v>
      </c>
    </row>
    <row r="45" spans="1:25" x14ac:dyDescent="0.2">
      <c r="A45" s="260" t="s">
        <v>364</v>
      </c>
      <c r="B45" s="300">
        <v>50.602128454182981</v>
      </c>
      <c r="C45" s="300">
        <v>1.6607133175453195</v>
      </c>
      <c r="D45" s="300">
        <v>4.7591177741929576</v>
      </c>
      <c r="E45" s="300">
        <f t="shared" ref="E45:E46" si="59">SUM(B45:D45)</f>
        <v>57.021959545921263</v>
      </c>
      <c r="F45" s="300"/>
      <c r="G45" s="300">
        <v>52.819795333006915</v>
      </c>
      <c r="H45" s="300">
        <v>1.4904405747761797</v>
      </c>
      <c r="I45" s="300">
        <v>4.0006715798742203</v>
      </c>
      <c r="J45" s="300">
        <f t="shared" ref="J45:J46" si="60">SUM(G45:I45)</f>
        <v>58.310907487657317</v>
      </c>
      <c r="K45" s="300"/>
      <c r="L45" s="300">
        <v>48.630643819449595</v>
      </c>
      <c r="M45" s="300">
        <v>2.3773469411751011</v>
      </c>
      <c r="N45" s="300">
        <v>3.4392440826713906</v>
      </c>
      <c r="O45" s="300">
        <f t="shared" ref="O45:O46" si="61">SUM(L45:N45)</f>
        <v>54.447234843296087</v>
      </c>
      <c r="P45" s="300"/>
      <c r="Q45" s="300">
        <v>45.384231927614223</v>
      </c>
      <c r="R45" s="300">
        <v>2.2638875255319681</v>
      </c>
      <c r="S45" s="300">
        <v>3.2459471192169622</v>
      </c>
      <c r="T45" s="300">
        <f t="shared" ref="T45:T46" si="62">SUM(Q45:S45)</f>
        <v>50.894066572363158</v>
      </c>
      <c r="U45" s="300"/>
      <c r="V45" s="300">
        <v>41.242675841693583</v>
      </c>
      <c r="W45" s="300">
        <v>2.1109518877233255</v>
      </c>
      <c r="X45" s="300">
        <v>3.1545104728738287</v>
      </c>
      <c r="Y45" s="300">
        <f t="shared" ref="Y45:Y46" si="63">SUM(V45:X45)</f>
        <v>46.508138202290738</v>
      </c>
    </row>
    <row r="46" spans="1:25" x14ac:dyDescent="0.2">
      <c r="A46" s="264" t="s">
        <v>363</v>
      </c>
      <c r="B46" s="301">
        <f>SUM(B44:B45)</f>
        <v>60.629956062744043</v>
      </c>
      <c r="C46" s="301">
        <f t="shared" ref="C46" si="64">SUM(C44:C45)</f>
        <v>5.6878220693857386</v>
      </c>
      <c r="D46" s="301">
        <f t="shared" ref="D46" si="65">SUM(D44:D45)</f>
        <v>5.7922218678701825</v>
      </c>
      <c r="E46" s="301">
        <f t="shared" si="59"/>
        <v>72.109999999999957</v>
      </c>
      <c r="F46" s="301"/>
      <c r="G46" s="301">
        <f>SUM(G44:G45)</f>
        <v>63.407534005310509</v>
      </c>
      <c r="H46" s="301">
        <f t="shared" ref="H46" si="66">SUM(H44:H45)</f>
        <v>4.092243411590279</v>
      </c>
      <c r="I46" s="301">
        <f t="shared" ref="I46" si="67">SUM(I44:I45)</f>
        <v>6.2632225830991244</v>
      </c>
      <c r="J46" s="301">
        <f t="shared" si="60"/>
        <v>73.762999999999906</v>
      </c>
      <c r="K46" s="301"/>
      <c r="L46" s="301">
        <f>SUM(L44:L45)</f>
        <v>59.780854576743167</v>
      </c>
      <c r="M46" s="301">
        <f t="shared" ref="M46" si="68">SUM(M44:M45)</f>
        <v>5.0576776779659367</v>
      </c>
      <c r="N46" s="301">
        <f t="shared" ref="N46" si="69">SUM(N44:N45)</f>
        <v>4.9634677452908083</v>
      </c>
      <c r="O46" s="301">
        <f t="shared" si="61"/>
        <v>69.801999999999921</v>
      </c>
      <c r="P46" s="301"/>
      <c r="Q46" s="301">
        <f>SUM(Q44:Q45)</f>
        <v>55.95569546866264</v>
      </c>
      <c r="R46" s="301">
        <f t="shared" ref="R46" si="70">SUM(R44:R45)</f>
        <v>4.7899276710251257</v>
      </c>
      <c r="S46" s="301">
        <f t="shared" ref="S46" si="71">SUM(S44:S45)</f>
        <v>4.5983768603122384</v>
      </c>
      <c r="T46" s="301">
        <f t="shared" si="62"/>
        <v>65.344000000000008</v>
      </c>
      <c r="U46" s="301"/>
      <c r="V46" s="301">
        <f>SUM(V44:V45)</f>
        <v>51.14959043497862</v>
      </c>
      <c r="W46" s="301">
        <f t="shared" ref="W46" si="72">SUM(W44:W45)</f>
        <v>4.4803525170262484</v>
      </c>
      <c r="X46" s="301">
        <f t="shared" ref="X46" si="73">SUM(X44:X45)</f>
        <v>4.3370570479951338</v>
      </c>
      <c r="Y46" s="301">
        <f t="shared" si="63"/>
        <v>59.966999999999999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1.5015577008845959</v>
      </c>
      <c r="C53" s="300">
        <v>0.41146650825408559</v>
      </c>
      <c r="D53" s="300">
        <v>5.3646220110691923E-4</v>
      </c>
      <c r="E53" s="300">
        <f>SUM(B53:D53)</f>
        <v>1.9135606713397884</v>
      </c>
      <c r="F53" s="300"/>
      <c r="G53" s="300">
        <v>3.3218087060082526</v>
      </c>
      <c r="H53" s="300">
        <v>0.69737350475604076</v>
      </c>
      <c r="I53" s="300">
        <v>6.8774507371849531E-4</v>
      </c>
      <c r="J53" s="300">
        <f>SUM(G53:I53)</f>
        <v>4.0198699558380122</v>
      </c>
      <c r="K53" s="300"/>
      <c r="L53" s="300">
        <v>2.1870834250140474</v>
      </c>
      <c r="M53" s="300">
        <v>0.70165367917287347</v>
      </c>
      <c r="N53" s="300">
        <v>0</v>
      </c>
      <c r="O53" s="300">
        <f>SUM(L53:N53)</f>
        <v>2.8887371041869208</v>
      </c>
      <c r="P53" s="300"/>
      <c r="Q53" s="300">
        <v>2.0250799230622607</v>
      </c>
      <c r="R53" s="300">
        <v>0.64343513632999727</v>
      </c>
      <c r="S53" s="300">
        <v>0</v>
      </c>
      <c r="T53" s="300">
        <f>SUM(Q53:S53)</f>
        <v>2.668515059392258</v>
      </c>
      <c r="U53" s="300"/>
      <c r="V53" s="300">
        <v>1.9574737047682835</v>
      </c>
      <c r="W53" s="300">
        <v>0.60988215817465452</v>
      </c>
      <c r="X53" s="300">
        <v>0</v>
      </c>
      <c r="Y53" s="300">
        <f>SUM(V53:X53)</f>
        <v>2.567355862942938</v>
      </c>
    </row>
    <row r="54" spans="1:25" x14ac:dyDescent="0.2">
      <c r="A54" s="260" t="s">
        <v>364</v>
      </c>
      <c r="B54" s="300">
        <v>4.6248406356549454</v>
      </c>
      <c r="C54" s="300">
        <v>0.12553215505864093</v>
      </c>
      <c r="D54" s="300">
        <v>0.56006653794661454</v>
      </c>
      <c r="E54" s="300">
        <f t="shared" ref="E54:E55" si="74">SUM(B54:D54)</f>
        <v>5.310439328660201</v>
      </c>
      <c r="F54" s="300"/>
      <c r="G54" s="300">
        <v>9.0878634039644837</v>
      </c>
      <c r="H54" s="300">
        <v>0.19531960093513934</v>
      </c>
      <c r="I54" s="300">
        <v>0.55294703926238797</v>
      </c>
      <c r="J54" s="300">
        <f t="shared" ref="J54:J55" si="75">SUM(G54:I54)</f>
        <v>9.8361300441620116</v>
      </c>
      <c r="K54" s="300"/>
      <c r="L54" s="300">
        <v>8.2976460371305798</v>
      </c>
      <c r="M54" s="300">
        <v>0.1616168586824952</v>
      </c>
      <c r="N54" s="300">
        <v>0</v>
      </c>
      <c r="O54" s="300">
        <f t="shared" ref="O54:O55" si="76">SUM(L54:N54)</f>
        <v>8.4592628958130742</v>
      </c>
      <c r="P54" s="300"/>
      <c r="Q54" s="300">
        <v>7.5626193876037933</v>
      </c>
      <c r="R54" s="300">
        <v>0.15086555300394774</v>
      </c>
      <c r="S54" s="300">
        <v>0</v>
      </c>
      <c r="T54" s="300">
        <f t="shared" ref="T54:T55" si="77">SUM(Q54:S54)</f>
        <v>7.7134849406077413</v>
      </c>
      <c r="U54" s="300"/>
      <c r="V54" s="300">
        <v>7.0807382157467114</v>
      </c>
      <c r="W54" s="300">
        <v>0.14690592131035174</v>
      </c>
      <c r="X54" s="300">
        <v>0</v>
      </c>
      <c r="Y54" s="300">
        <f t="shared" ref="Y54:Y55" si="78">SUM(V54:X54)</f>
        <v>7.2276441370570632</v>
      </c>
    </row>
    <row r="55" spans="1:25" x14ac:dyDescent="0.2">
      <c r="A55" s="264" t="s">
        <v>363</v>
      </c>
      <c r="B55" s="301">
        <f>SUM(B53:B54)</f>
        <v>6.1263983365395411</v>
      </c>
      <c r="C55" s="301">
        <f t="shared" ref="C55" si="79">SUM(C53:C54)</f>
        <v>0.5369986633127265</v>
      </c>
      <c r="D55" s="301">
        <f t="shared" ref="D55" si="80">SUM(D53:D54)</f>
        <v>0.56060300014772146</v>
      </c>
      <c r="E55" s="301">
        <f t="shared" si="74"/>
        <v>7.2239999999999887</v>
      </c>
      <c r="F55" s="301"/>
      <c r="G55" s="301">
        <f>SUM(G53:G54)</f>
        <v>12.409672109972735</v>
      </c>
      <c r="H55" s="301">
        <f t="shared" ref="H55" si="81">SUM(H53:H54)</f>
        <v>0.8926931056911801</v>
      </c>
      <c r="I55" s="301">
        <f t="shared" ref="I55" si="82">SUM(I53:I54)</f>
        <v>0.55363478433610647</v>
      </c>
      <c r="J55" s="301">
        <f t="shared" si="75"/>
        <v>13.856000000000021</v>
      </c>
      <c r="K55" s="301"/>
      <c r="L55" s="301">
        <f>SUM(L53:L54)</f>
        <v>10.484729462144628</v>
      </c>
      <c r="M55" s="301">
        <f t="shared" ref="M55" si="83">SUM(M53:M54)</f>
        <v>0.86327053785536867</v>
      </c>
      <c r="N55" s="301">
        <f t="shared" ref="N55" si="84">SUM(N53:N54)</f>
        <v>0</v>
      </c>
      <c r="O55" s="301">
        <f t="shared" si="76"/>
        <v>11.347999999999997</v>
      </c>
      <c r="P55" s="301"/>
      <c r="Q55" s="301">
        <f>SUM(Q53:Q54)</f>
        <v>9.5876993106660535</v>
      </c>
      <c r="R55" s="301">
        <f t="shared" ref="R55" si="85">SUM(R53:R54)</f>
        <v>0.79430068933394504</v>
      </c>
      <c r="S55" s="301">
        <f t="shared" ref="S55" si="86">SUM(S53:S54)</f>
        <v>0</v>
      </c>
      <c r="T55" s="301">
        <f t="shared" si="77"/>
        <v>10.381999999999998</v>
      </c>
      <c r="U55" s="301"/>
      <c r="V55" s="301">
        <f>SUM(V53:V54)</f>
        <v>9.0382119205149944</v>
      </c>
      <c r="W55" s="301">
        <f t="shared" ref="W55" si="87">SUM(W53:W54)</f>
        <v>0.75678807948500626</v>
      </c>
      <c r="X55" s="301">
        <f t="shared" ref="X55" si="88">SUM(X53:X54)</f>
        <v>0</v>
      </c>
      <c r="Y55" s="301">
        <f t="shared" si="78"/>
        <v>9.7949999999999999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1.2646218555424522</v>
      </c>
      <c r="C62" s="300">
        <v>0.64537070598046287</v>
      </c>
      <c r="D62" s="300">
        <v>0</v>
      </c>
      <c r="E62" s="300">
        <f>SUM(B62:D62)</f>
        <v>1.9099925615229152</v>
      </c>
      <c r="F62" s="300"/>
      <c r="G62" s="300">
        <v>1.1207418496206163</v>
      </c>
      <c r="H62" s="300">
        <v>0.500188622756775</v>
      </c>
      <c r="I62" s="300">
        <v>0</v>
      </c>
      <c r="J62" s="300">
        <f>SUM(G62:I62)</f>
        <v>1.6209304723773914</v>
      </c>
      <c r="K62" s="300"/>
      <c r="L62" s="300">
        <v>1.1320858114081442</v>
      </c>
      <c r="M62" s="300">
        <v>0.38980018132481076</v>
      </c>
      <c r="N62" s="300">
        <v>2.4670897551693927E-2</v>
      </c>
      <c r="O62" s="300">
        <f>SUM(L62:N62)</f>
        <v>1.5465568902846489</v>
      </c>
      <c r="P62" s="300"/>
      <c r="Q62" s="300">
        <v>1.2053614409606612</v>
      </c>
      <c r="R62" s="300">
        <v>0.40468365577275189</v>
      </c>
      <c r="S62" s="300">
        <v>2.4827218145193446E-2</v>
      </c>
      <c r="T62" s="300">
        <f>SUM(Q62:S62)</f>
        <v>1.6348723148786066</v>
      </c>
      <c r="U62" s="300"/>
      <c r="V62" s="300">
        <v>1.3371439777041811</v>
      </c>
      <c r="W62" s="300">
        <v>0.4256261112157364</v>
      </c>
      <c r="X62" s="300">
        <v>2.5110685026815606E-2</v>
      </c>
      <c r="Y62" s="300">
        <f>SUM(V62:X62)</f>
        <v>1.7878807739467333</v>
      </c>
    </row>
    <row r="63" spans="1:25" x14ac:dyDescent="0.2">
      <c r="A63" s="260" t="s">
        <v>364</v>
      </c>
      <c r="B63" s="300">
        <v>5.2391476873258318</v>
      </c>
      <c r="C63" s="300">
        <v>0.62832044000239562</v>
      </c>
      <c r="D63" s="300">
        <v>0.26953931114885421</v>
      </c>
      <c r="E63" s="300">
        <f t="shared" ref="E63:E64" si="89">SUM(B63:D63)</f>
        <v>6.1370074384770819</v>
      </c>
      <c r="F63" s="300"/>
      <c r="G63" s="300">
        <v>5.3233702594893746</v>
      </c>
      <c r="H63" s="300">
        <v>0.26774983366803368</v>
      </c>
      <c r="I63" s="300">
        <v>0.17194943446520353</v>
      </c>
      <c r="J63" s="300">
        <f t="shared" ref="J63:J64" si="90">SUM(G63:I63)</f>
        <v>5.763069527622612</v>
      </c>
      <c r="K63" s="300"/>
      <c r="L63" s="300">
        <v>4.926161468739636</v>
      </c>
      <c r="M63" s="300">
        <v>0.10947710788783804</v>
      </c>
      <c r="N63" s="300">
        <v>0.22080453308787698</v>
      </c>
      <c r="O63" s="300">
        <f t="shared" ref="O63:O64" si="91">SUM(L63:N63)</f>
        <v>5.2564431097153514</v>
      </c>
      <c r="P63" s="300"/>
      <c r="Q63" s="300">
        <v>5.0135463642488975</v>
      </c>
      <c r="R63" s="300">
        <v>0.11234316210945923</v>
      </c>
      <c r="S63" s="300">
        <v>0.21723815876302197</v>
      </c>
      <c r="T63" s="300">
        <f t="shared" ref="T63:T64" si="92">SUM(Q63:S63)</f>
        <v>5.3431276851213791</v>
      </c>
      <c r="U63" s="300"/>
      <c r="V63" s="300">
        <v>5.0933885741520761</v>
      </c>
      <c r="W63" s="300">
        <v>0.11645080181386606</v>
      </c>
      <c r="X63" s="300">
        <v>0.20527985008731903</v>
      </c>
      <c r="Y63" s="300">
        <f t="shared" ref="Y63:Y64" si="93">SUM(V63:X63)</f>
        <v>5.4151192260532612</v>
      </c>
    </row>
    <row r="64" spans="1:25" x14ac:dyDescent="0.2">
      <c r="A64" s="264" t="s">
        <v>363</v>
      </c>
      <c r="B64" s="301">
        <f>SUM(B62:B63)</f>
        <v>6.5037695428682838</v>
      </c>
      <c r="C64" s="301">
        <f t="shared" ref="C64" si="94">SUM(C62:C63)</f>
        <v>1.2736911459828586</v>
      </c>
      <c r="D64" s="301">
        <f t="shared" ref="D64" si="95">SUM(D62:D63)</f>
        <v>0.26953931114885421</v>
      </c>
      <c r="E64" s="301">
        <f t="shared" si="89"/>
        <v>8.046999999999997</v>
      </c>
      <c r="F64" s="301"/>
      <c r="G64" s="301">
        <f>SUM(G62:G63)</f>
        <v>6.4441121091099909</v>
      </c>
      <c r="H64" s="301">
        <f t="shared" ref="H64" si="96">SUM(H62:H63)</f>
        <v>0.76793845642480862</v>
      </c>
      <c r="I64" s="301">
        <f t="shared" ref="I64" si="97">SUM(I62:I63)</f>
        <v>0.17194943446520353</v>
      </c>
      <c r="J64" s="301">
        <f t="shared" si="90"/>
        <v>7.384000000000003</v>
      </c>
      <c r="K64" s="301"/>
      <c r="L64" s="301">
        <f>SUM(L62:L63)</f>
        <v>6.0582472801477802</v>
      </c>
      <c r="M64" s="301">
        <f t="shared" ref="M64" si="98">SUM(M62:M63)</f>
        <v>0.4992772892126488</v>
      </c>
      <c r="N64" s="301">
        <f t="shared" ref="N64" si="99">SUM(N62:N63)</f>
        <v>0.24547543063957092</v>
      </c>
      <c r="O64" s="301">
        <f t="shared" si="91"/>
        <v>6.8029999999999999</v>
      </c>
      <c r="P64" s="301"/>
      <c r="Q64" s="301">
        <f>SUM(Q62:Q63)</f>
        <v>6.2189078052095592</v>
      </c>
      <c r="R64" s="301">
        <f t="shared" ref="R64" si="100">SUM(R62:R63)</f>
        <v>0.51702681788221116</v>
      </c>
      <c r="S64" s="301">
        <f t="shared" ref="S64" si="101">SUM(S62:S63)</f>
        <v>0.24206537690821542</v>
      </c>
      <c r="T64" s="301">
        <f t="shared" si="92"/>
        <v>6.9779999999999855</v>
      </c>
      <c r="U64" s="301"/>
      <c r="V64" s="301">
        <f>SUM(V62:V63)</f>
        <v>6.4305325518562571</v>
      </c>
      <c r="W64" s="301">
        <f t="shared" ref="W64" si="102">SUM(W62:W63)</f>
        <v>0.54207691302960248</v>
      </c>
      <c r="X64" s="301">
        <f t="shared" ref="X64" si="103">SUM(X62:X63)</f>
        <v>0.23039053511413463</v>
      </c>
      <c r="Y64" s="301">
        <f t="shared" si="93"/>
        <v>7.2029999999999941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5.8489130016209572</v>
      </c>
      <c r="C71" s="300">
        <v>3.8420280119285302</v>
      </c>
      <c r="D71" s="300">
        <v>0.66498787950635296</v>
      </c>
      <c r="E71" s="300">
        <f>SUM(B71:D71)</f>
        <v>10.35592889305584</v>
      </c>
      <c r="F71" s="300"/>
      <c r="G71" s="300">
        <v>7.3099564153369503</v>
      </c>
      <c r="H71" s="300">
        <v>4.0115568091217417</v>
      </c>
      <c r="I71" s="300">
        <v>1.8587729331847069</v>
      </c>
      <c r="J71" s="300">
        <f>SUM(G71:I71)</f>
        <v>13.180286157643398</v>
      </c>
      <c r="K71" s="300"/>
      <c r="L71" s="300">
        <v>7.3137419662111913</v>
      </c>
      <c r="M71" s="300">
        <v>4.480654887154409</v>
      </c>
      <c r="N71" s="300">
        <v>0.77704708650641208</v>
      </c>
      <c r="O71" s="300">
        <f>SUM(L71:N71)</f>
        <v>12.571443939872013</v>
      </c>
      <c r="P71" s="300"/>
      <c r="Q71" s="300">
        <v>7.2841933360106541</v>
      </c>
      <c r="R71" s="300">
        <v>4.4922397480375569</v>
      </c>
      <c r="S71" s="300">
        <v>0.77755379504362865</v>
      </c>
      <c r="T71" s="300">
        <f>SUM(Q71:S71)</f>
        <v>12.553986879091839</v>
      </c>
      <c r="U71" s="300"/>
      <c r="V71" s="300">
        <v>7.472814524695127</v>
      </c>
      <c r="W71" s="300">
        <v>4.6592211202831431</v>
      </c>
      <c r="X71" s="300">
        <v>0.81982290573604544</v>
      </c>
      <c r="Y71" s="300">
        <f>SUM(V71:X71)</f>
        <v>12.951858550714315</v>
      </c>
    </row>
    <row r="72" spans="1:25" x14ac:dyDescent="0.2">
      <c r="A72" s="260" t="s">
        <v>364</v>
      </c>
      <c r="B72" s="300">
        <v>41.520576552115834</v>
      </c>
      <c r="C72" s="300">
        <v>1.8388684443718066</v>
      </c>
      <c r="D72" s="300">
        <v>23.740626110456454</v>
      </c>
      <c r="E72" s="300">
        <f t="shared" ref="E72:E73" si="104">SUM(B72:D72)</f>
        <v>67.100071106944085</v>
      </c>
      <c r="F72" s="300"/>
      <c r="G72" s="300">
        <v>45.38266192732835</v>
      </c>
      <c r="H72" s="300">
        <v>1.9295181276753293</v>
      </c>
      <c r="I72" s="300">
        <v>29.183533787352815</v>
      </c>
      <c r="J72" s="300">
        <f t="shared" ref="J72:J73" si="105">SUM(G72:I72)</f>
        <v>76.495713842356494</v>
      </c>
      <c r="K72" s="300"/>
      <c r="L72" s="300">
        <v>43.511977026000935</v>
      </c>
      <c r="M72" s="300">
        <v>3.1005888635451591</v>
      </c>
      <c r="N72" s="300">
        <v>28.339990170581885</v>
      </c>
      <c r="O72" s="300">
        <f t="shared" ref="O72:O73" si="106">SUM(L72:N72)</f>
        <v>74.952556060127975</v>
      </c>
      <c r="P72" s="300"/>
      <c r="Q72" s="300">
        <v>42.604819582742806</v>
      </c>
      <c r="R72" s="300">
        <v>3.1309549758882547</v>
      </c>
      <c r="S72" s="300">
        <v>28.385238562277291</v>
      </c>
      <c r="T72" s="300">
        <f t="shared" ref="T72:T73" si="107">SUM(Q72:S72)</f>
        <v>74.121013120908358</v>
      </c>
      <c r="U72" s="300"/>
      <c r="V72" s="300">
        <v>41.754994849496569</v>
      </c>
      <c r="W72" s="300">
        <v>3.2837694904827575</v>
      </c>
      <c r="X72" s="300">
        <v>29.36137710930636</v>
      </c>
      <c r="Y72" s="300">
        <f t="shared" ref="Y72:Y73" si="108">SUM(V72:X72)</f>
        <v>74.400141449285684</v>
      </c>
    </row>
    <row r="73" spans="1:25" x14ac:dyDescent="0.2">
      <c r="A73" s="264" t="s">
        <v>363</v>
      </c>
      <c r="B73" s="301">
        <f>SUM(B71:B72)</f>
        <v>47.369489553736791</v>
      </c>
      <c r="C73" s="301">
        <f t="shared" ref="C73" si="109">SUM(C71:C72)</f>
        <v>5.6808964563003368</v>
      </c>
      <c r="D73" s="301">
        <f t="shared" ref="D73" si="110">SUM(D71:D72)</f>
        <v>24.405613989962806</v>
      </c>
      <c r="E73" s="301">
        <f t="shared" si="104"/>
        <v>77.455999999999932</v>
      </c>
      <c r="F73" s="301"/>
      <c r="G73" s="301">
        <f>SUM(G71:G72)</f>
        <v>52.692618342665298</v>
      </c>
      <c r="H73" s="301">
        <f t="shared" ref="H73" si="111">SUM(H71:H72)</f>
        <v>5.9410749367970705</v>
      </c>
      <c r="I73" s="301">
        <f t="shared" ref="I73" si="112">SUM(I71:I72)</f>
        <v>31.042306720537521</v>
      </c>
      <c r="J73" s="301">
        <f t="shared" si="105"/>
        <v>89.675999999999888</v>
      </c>
      <c r="K73" s="301"/>
      <c r="L73" s="301">
        <f>SUM(L71:L72)</f>
        <v>50.825718992212124</v>
      </c>
      <c r="M73" s="301">
        <f t="shared" ref="M73" si="113">SUM(M71:M72)</f>
        <v>7.581243750699568</v>
      </c>
      <c r="N73" s="301">
        <f t="shared" ref="N73" si="114">SUM(N71:N72)</f>
        <v>29.117037257088295</v>
      </c>
      <c r="O73" s="301">
        <f t="shared" si="106"/>
        <v>87.523999999999987</v>
      </c>
      <c r="P73" s="301"/>
      <c r="Q73" s="301">
        <f>SUM(Q71:Q72)</f>
        <v>49.889012918753458</v>
      </c>
      <c r="R73" s="301">
        <f t="shared" ref="R73" si="115">SUM(R71:R72)</f>
        <v>7.6231947239258115</v>
      </c>
      <c r="S73" s="301">
        <f t="shared" ref="S73" si="116">SUM(S71:S72)</f>
        <v>29.162792357320921</v>
      </c>
      <c r="T73" s="301">
        <f t="shared" si="107"/>
        <v>86.675000000000196</v>
      </c>
      <c r="U73" s="301"/>
      <c r="V73" s="301">
        <f>SUM(V71:V72)</f>
        <v>49.227809374191693</v>
      </c>
      <c r="W73" s="301">
        <f t="shared" ref="W73" si="117">SUM(W71:W72)</f>
        <v>7.9429906107659001</v>
      </c>
      <c r="X73" s="301">
        <f t="shared" ref="X73" si="118">SUM(X71:X72)</f>
        <v>30.181200015042407</v>
      </c>
      <c r="Y73" s="301">
        <f t="shared" si="108"/>
        <v>87.352000000000004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40.734605182588311</v>
      </c>
      <c r="C80" s="300">
        <v>53.194187150438061</v>
      </c>
      <c r="D80" s="300">
        <v>4.6185212068600316</v>
      </c>
      <c r="E80" s="300">
        <f>SUM(B80:D80)</f>
        <v>98.547313539886403</v>
      </c>
      <c r="F80" s="300"/>
      <c r="G80" s="300">
        <v>52.636963550851135</v>
      </c>
      <c r="H80" s="300">
        <v>60.840840098600459</v>
      </c>
      <c r="I80" s="300">
        <v>5.593443629815579</v>
      </c>
      <c r="J80" s="300">
        <f>SUM(G80:I80)</f>
        <v>119.07124727926718</v>
      </c>
      <c r="K80" s="300"/>
      <c r="L80" s="300">
        <v>48.82736740619778</v>
      </c>
      <c r="M80" s="300">
        <v>59.163661217492511</v>
      </c>
      <c r="N80" s="300">
        <v>6.7263911278925201</v>
      </c>
      <c r="O80" s="300">
        <f>SUM(L80:N80)</f>
        <v>114.71741975158281</v>
      </c>
      <c r="P80" s="300"/>
      <c r="Q80" s="300">
        <v>51.170689553697102</v>
      </c>
      <c r="R80" s="300">
        <v>57.513503043839869</v>
      </c>
      <c r="S80" s="300">
        <v>7.0027777837555147</v>
      </c>
      <c r="T80" s="300">
        <f>SUM(Q80:S80)</f>
        <v>115.68697038129248</v>
      </c>
      <c r="U80" s="300"/>
      <c r="V80" s="300">
        <v>55.388039588689196</v>
      </c>
      <c r="W80" s="300">
        <v>54.051104758547929</v>
      </c>
      <c r="X80" s="300">
        <v>7.5565881825685208</v>
      </c>
      <c r="Y80" s="300">
        <f>SUM(V80:X80)</f>
        <v>116.99573252980564</v>
      </c>
    </row>
    <row r="81" spans="1:25" x14ac:dyDescent="0.2">
      <c r="A81" s="260" t="s">
        <v>364</v>
      </c>
      <c r="B81" s="300">
        <v>76.84410068338569</v>
      </c>
      <c r="C81" s="300">
        <v>24.910637668313537</v>
      </c>
      <c r="D81" s="300">
        <v>12.821948108414565</v>
      </c>
      <c r="E81" s="300">
        <f t="shared" ref="E81:E82" si="119">SUM(B81:D81)</f>
        <v>114.57668646011379</v>
      </c>
      <c r="F81" s="300"/>
      <c r="G81" s="300">
        <v>84.269853660451801</v>
      </c>
      <c r="H81" s="300">
        <v>26.843115899587016</v>
      </c>
      <c r="I81" s="300">
        <v>11.73978316069436</v>
      </c>
      <c r="J81" s="300">
        <f t="shared" ref="J81:J82" si="120">SUM(G81:I81)</f>
        <v>122.85275272073318</v>
      </c>
      <c r="K81" s="300"/>
      <c r="L81" s="300">
        <v>77.771689359570502</v>
      </c>
      <c r="M81" s="300">
        <v>28.094442731545854</v>
      </c>
      <c r="N81" s="300">
        <v>11.202448157300987</v>
      </c>
      <c r="O81" s="300">
        <f t="shared" ref="O81:O82" si="121">SUM(L81:N81)</f>
        <v>117.06858024841735</v>
      </c>
      <c r="P81" s="300"/>
      <c r="Q81" s="300">
        <v>79.303456756824673</v>
      </c>
      <c r="R81" s="300">
        <v>28.355405762749815</v>
      </c>
      <c r="S81" s="300">
        <v>11.387167099133427</v>
      </c>
      <c r="T81" s="300">
        <f t="shared" ref="T81:T82" si="122">SUM(Q81:S81)</f>
        <v>119.04602961870791</v>
      </c>
      <c r="U81" s="300"/>
      <c r="V81" s="300">
        <v>81.33604160089817</v>
      </c>
      <c r="W81" s="300">
        <v>28.816161195266215</v>
      </c>
      <c r="X81" s="300">
        <v>11.680064674030103</v>
      </c>
      <c r="Y81" s="300">
        <f t="shared" ref="Y81:Y82" si="123">SUM(V81:X81)</f>
        <v>121.83226747019449</v>
      </c>
    </row>
    <row r="82" spans="1:25" x14ac:dyDescent="0.2">
      <c r="A82" s="264" t="s">
        <v>363</v>
      </c>
      <c r="B82" s="301">
        <f>SUM(B80:B81)</f>
        <v>117.578705865974</v>
      </c>
      <c r="C82" s="301">
        <f t="shared" ref="C82" si="124">SUM(C80:C81)</f>
        <v>78.104824818751595</v>
      </c>
      <c r="D82" s="301">
        <f t="shared" ref="D82" si="125">SUM(D80:D81)</f>
        <v>17.440469315274598</v>
      </c>
      <c r="E82" s="301">
        <f t="shared" si="119"/>
        <v>213.12400000000019</v>
      </c>
      <c r="F82" s="301"/>
      <c r="G82" s="301">
        <f>SUM(G80:G81)</f>
        <v>136.90681721130295</v>
      </c>
      <c r="H82" s="301">
        <f t="shared" ref="H82" si="126">SUM(H80:H81)</f>
        <v>87.683955998187471</v>
      </c>
      <c r="I82" s="301">
        <f t="shared" ref="I82" si="127">SUM(I80:I81)</f>
        <v>17.33322679050994</v>
      </c>
      <c r="J82" s="301">
        <f t="shared" si="120"/>
        <v>241.92400000000035</v>
      </c>
      <c r="K82" s="301"/>
      <c r="L82" s="301">
        <f>SUM(L80:L81)</f>
        <v>126.59905676576828</v>
      </c>
      <c r="M82" s="301">
        <f t="shared" ref="M82" si="128">SUM(M80:M81)</f>
        <v>87.258103949038372</v>
      </c>
      <c r="N82" s="301">
        <f t="shared" ref="N82" si="129">SUM(N80:N81)</f>
        <v>17.928839285193508</v>
      </c>
      <c r="O82" s="301">
        <f t="shared" si="121"/>
        <v>231.78600000000014</v>
      </c>
      <c r="P82" s="301"/>
      <c r="Q82" s="301">
        <f>SUM(Q80:Q81)</f>
        <v>130.47414631052177</v>
      </c>
      <c r="R82" s="301">
        <f t="shared" ref="R82" si="130">SUM(R80:R81)</f>
        <v>85.868908806589687</v>
      </c>
      <c r="S82" s="301">
        <f t="shared" ref="S82" si="131">SUM(S80:S81)</f>
        <v>18.38994488288894</v>
      </c>
      <c r="T82" s="301">
        <f t="shared" si="122"/>
        <v>234.7330000000004</v>
      </c>
      <c r="U82" s="301"/>
      <c r="V82" s="301">
        <f>SUM(V80:V81)</f>
        <v>136.72408118958737</v>
      </c>
      <c r="W82" s="301">
        <f t="shared" ref="W82" si="132">SUM(W80:W81)</f>
        <v>82.86726595381414</v>
      </c>
      <c r="X82" s="301">
        <f t="shared" ref="X82" si="133">SUM(X80:X81)</f>
        <v>19.236652856598624</v>
      </c>
      <c r="Y82" s="301">
        <f t="shared" si="123"/>
        <v>238.82800000000012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9.0137507109461943</v>
      </c>
      <c r="C89" s="300">
        <v>4.8531826574297492</v>
      </c>
      <c r="D89" s="300">
        <v>0.47584209412616058</v>
      </c>
      <c r="E89" s="300">
        <f>SUM(B89:D89)</f>
        <v>14.342775462502104</v>
      </c>
      <c r="F89" s="300"/>
      <c r="G89" s="300">
        <v>12.065585056616072</v>
      </c>
      <c r="H89" s="300">
        <v>8.0216394128263691</v>
      </c>
      <c r="I89" s="300">
        <v>1.2936323991439447</v>
      </c>
      <c r="J89" s="300">
        <f>SUM(G89:I89)</f>
        <v>21.380856868586385</v>
      </c>
      <c r="K89" s="300"/>
      <c r="L89" s="300">
        <v>12.958388360560885</v>
      </c>
      <c r="M89" s="300">
        <v>7.5169797650543559</v>
      </c>
      <c r="N89" s="300">
        <v>1.0094940320686425</v>
      </c>
      <c r="O89" s="300">
        <f>SUM(L89:N89)</f>
        <v>21.484862157683882</v>
      </c>
      <c r="P89" s="300"/>
      <c r="Q89" s="300">
        <v>14.489679351627055</v>
      </c>
      <c r="R89" s="300">
        <v>8.4568721675362948</v>
      </c>
      <c r="S89" s="300">
        <v>1.0765484970830843</v>
      </c>
      <c r="T89" s="300">
        <f>SUM(Q89:S89)</f>
        <v>24.023100016246435</v>
      </c>
      <c r="U89" s="300"/>
      <c r="V89" s="300">
        <v>15.348354238743013</v>
      </c>
      <c r="W89" s="300">
        <v>9.2918927074798567</v>
      </c>
      <c r="X89" s="300">
        <v>1.0909823904716789</v>
      </c>
      <c r="Y89" s="300">
        <f>SUM(V89:X89)</f>
        <v>25.73122933669455</v>
      </c>
    </row>
    <row r="90" spans="1:25" x14ac:dyDescent="0.2">
      <c r="A90" s="260" t="s">
        <v>364</v>
      </c>
      <c r="B90" s="300">
        <v>41.805778238103741</v>
      </c>
      <c r="C90" s="300">
        <v>3.9433888415496394</v>
      </c>
      <c r="D90" s="300">
        <v>10.974057457844618</v>
      </c>
      <c r="E90" s="300">
        <f t="shared" ref="E90:E91" si="134">SUM(B90:D90)</f>
        <v>56.723224537497998</v>
      </c>
      <c r="F90" s="300"/>
      <c r="G90" s="300">
        <v>51.316379602438403</v>
      </c>
      <c r="H90" s="300">
        <v>7.8349295819864695</v>
      </c>
      <c r="I90" s="300">
        <v>13.746833946988806</v>
      </c>
      <c r="J90" s="300">
        <f t="shared" ref="J90:J91" si="135">SUM(G90:I90)</f>
        <v>72.898143131413676</v>
      </c>
      <c r="K90" s="300"/>
      <c r="L90" s="300">
        <v>50.908505408701217</v>
      </c>
      <c r="M90" s="300">
        <v>7.4595393402107577</v>
      </c>
      <c r="N90" s="300">
        <v>12.912093093404122</v>
      </c>
      <c r="O90" s="300">
        <f t="shared" ref="O90:O91" si="136">SUM(L90:N90)</f>
        <v>71.280137842316094</v>
      </c>
      <c r="P90" s="300"/>
      <c r="Q90" s="300">
        <v>53.945030992430091</v>
      </c>
      <c r="R90" s="300">
        <v>7.8623796000013462</v>
      </c>
      <c r="S90" s="300">
        <v>14.092489391322099</v>
      </c>
      <c r="T90" s="300">
        <f t="shared" ref="T90:T91" si="137">SUM(Q90:S90)</f>
        <v>75.899899983753542</v>
      </c>
      <c r="U90" s="300"/>
      <c r="V90" s="300">
        <v>53.336102343140865</v>
      </c>
      <c r="W90" s="300">
        <v>8.210828338663088</v>
      </c>
      <c r="X90" s="300">
        <v>15.031839981501495</v>
      </c>
      <c r="Y90" s="300">
        <f t="shared" ref="Y90:Y91" si="138">SUM(V90:X90)</f>
        <v>76.578770663305448</v>
      </c>
    </row>
    <row r="91" spans="1:25" x14ac:dyDescent="0.2">
      <c r="A91" s="264" t="s">
        <v>363</v>
      </c>
      <c r="B91" s="301">
        <f>SUM(B89:B90)</f>
        <v>50.819528949049939</v>
      </c>
      <c r="C91" s="301">
        <f t="shared" ref="C91" si="139">SUM(C89:C90)</f>
        <v>8.7965714989793895</v>
      </c>
      <c r="D91" s="301">
        <f t="shared" ref="D91" si="140">SUM(D89:D90)</f>
        <v>11.449899551970779</v>
      </c>
      <c r="E91" s="301">
        <f t="shared" si="134"/>
        <v>71.066000000000102</v>
      </c>
      <c r="F91" s="301"/>
      <c r="G91" s="301">
        <f>SUM(G89:G90)</f>
        <v>63.381964659054475</v>
      </c>
      <c r="H91" s="301">
        <f t="shared" ref="H91" si="141">SUM(H89:H90)</f>
        <v>15.856568994812839</v>
      </c>
      <c r="I91" s="301">
        <f t="shared" ref="I91" si="142">SUM(I89:I90)</f>
        <v>15.040466346132751</v>
      </c>
      <c r="J91" s="301">
        <f t="shared" si="135"/>
        <v>94.279000000000053</v>
      </c>
      <c r="K91" s="301"/>
      <c r="L91" s="301">
        <f>SUM(L89:L90)</f>
        <v>63.866893769262106</v>
      </c>
      <c r="M91" s="301">
        <f t="shared" ref="M91" si="143">SUM(M89:M90)</f>
        <v>14.976519105265114</v>
      </c>
      <c r="N91" s="301">
        <f t="shared" ref="N91" si="144">SUM(N89:N90)</f>
        <v>13.921587125472765</v>
      </c>
      <c r="O91" s="301">
        <f t="shared" si="136"/>
        <v>92.764999999999986</v>
      </c>
      <c r="P91" s="301"/>
      <c r="Q91" s="301">
        <f>SUM(Q89:Q90)</f>
        <v>68.434710344057152</v>
      </c>
      <c r="R91" s="301">
        <f t="shared" ref="R91" si="145">SUM(R89:R90)</f>
        <v>16.31925176753764</v>
      </c>
      <c r="S91" s="301">
        <f t="shared" ref="S91" si="146">SUM(S89:S90)</f>
        <v>15.169037888405184</v>
      </c>
      <c r="T91" s="301">
        <f t="shared" si="137"/>
        <v>99.922999999999973</v>
      </c>
      <c r="U91" s="301"/>
      <c r="V91" s="301">
        <f>SUM(V89:V90)</f>
        <v>68.684456581883879</v>
      </c>
      <c r="W91" s="301">
        <f t="shared" ref="W91" si="147">SUM(W89:W90)</f>
        <v>17.502721046142945</v>
      </c>
      <c r="X91" s="301">
        <f t="shared" ref="X91" si="148">SUM(X89:X90)</f>
        <v>16.122822371973175</v>
      </c>
      <c r="Y91" s="301">
        <f t="shared" si="138"/>
        <v>102.31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16.152192055883578</v>
      </c>
      <c r="C98" s="300">
        <v>28.101613960206915</v>
      </c>
      <c r="D98" s="300">
        <v>2.2086300671375723</v>
      </c>
      <c r="E98" s="300">
        <f>SUM(B98:D98)</f>
        <v>46.462436083228063</v>
      </c>
      <c r="F98" s="300"/>
      <c r="G98" s="300">
        <v>18.31866666635613</v>
      </c>
      <c r="H98" s="300">
        <v>30.335317073640134</v>
      </c>
      <c r="I98" s="300">
        <v>1.1414959349741667</v>
      </c>
      <c r="J98" s="300">
        <f>SUM(G98:I98)</f>
        <v>49.79547967497043</v>
      </c>
      <c r="K98" s="300"/>
      <c r="L98" s="300">
        <v>15.858033945440081</v>
      </c>
      <c r="M98" s="300">
        <v>30.310280774693695</v>
      </c>
      <c r="N98" s="300">
        <v>2.5240754499110647</v>
      </c>
      <c r="O98" s="300">
        <f>SUM(L98:N98)</f>
        <v>48.692390170044845</v>
      </c>
      <c r="P98" s="300"/>
      <c r="Q98" s="300">
        <v>16.74158939338513</v>
      </c>
      <c r="R98" s="300">
        <v>32.00227637530066</v>
      </c>
      <c r="S98" s="300">
        <v>2.7209415473248297</v>
      </c>
      <c r="T98" s="300">
        <f>SUM(Q98:S98)</f>
        <v>51.464807316010621</v>
      </c>
      <c r="U98" s="300"/>
      <c r="V98" s="300">
        <v>19.562242727094969</v>
      </c>
      <c r="W98" s="300">
        <v>37.127807715298232</v>
      </c>
      <c r="X98" s="300">
        <v>3.1696858504728138</v>
      </c>
      <c r="Y98" s="300">
        <f>SUM(V98:X98)</f>
        <v>59.859736292866017</v>
      </c>
    </row>
    <row r="99" spans="1:25" x14ac:dyDescent="0.2">
      <c r="A99" s="260" t="s">
        <v>364</v>
      </c>
      <c r="B99" s="300">
        <v>19.67996977394272</v>
      </c>
      <c r="C99" s="300">
        <v>15.472745356970217</v>
      </c>
      <c r="D99" s="300">
        <v>2.6218487858589588</v>
      </c>
      <c r="E99" s="300">
        <f t="shared" ref="E99:E100" si="149">SUM(B99:D99)</f>
        <v>37.774563916771896</v>
      </c>
      <c r="F99" s="300"/>
      <c r="G99" s="300">
        <v>19.646178861544325</v>
      </c>
      <c r="H99" s="300">
        <v>18.827349593570457</v>
      </c>
      <c r="I99" s="300">
        <v>2.1069918699148116</v>
      </c>
      <c r="J99" s="300">
        <f t="shared" ref="J99:J100" si="150">SUM(G99:I99)</f>
        <v>40.580520325029596</v>
      </c>
      <c r="K99" s="300"/>
      <c r="L99" s="300">
        <v>18.791804069709318</v>
      </c>
      <c r="M99" s="300">
        <v>18.372846733287144</v>
      </c>
      <c r="N99" s="300">
        <v>2.6569590269587358</v>
      </c>
      <c r="O99" s="300">
        <f t="shared" ref="O99:O100" si="151">SUM(L99:N99)</f>
        <v>39.8216098299552</v>
      </c>
      <c r="P99" s="300"/>
      <c r="Q99" s="300">
        <v>19.882361645681293</v>
      </c>
      <c r="R99" s="300">
        <v>19.248901837007573</v>
      </c>
      <c r="S99" s="300">
        <v>2.8539292013004554</v>
      </c>
      <c r="T99" s="300">
        <f t="shared" ref="T99:T100" si="152">SUM(Q99:S99)</f>
        <v>41.985192683989318</v>
      </c>
      <c r="U99" s="300"/>
      <c r="V99" s="300">
        <v>23.454464538368921</v>
      </c>
      <c r="W99" s="300">
        <v>22.291071248820142</v>
      </c>
      <c r="X99" s="300">
        <v>3.3267279199450241</v>
      </c>
      <c r="Y99" s="300">
        <f t="shared" ref="Y99:Y100" si="153">SUM(V99:X99)</f>
        <v>49.072263707134084</v>
      </c>
    </row>
    <row r="100" spans="1:25" x14ac:dyDescent="0.2">
      <c r="A100" s="264" t="s">
        <v>363</v>
      </c>
      <c r="B100" s="301">
        <f>SUM(B98:B99)</f>
        <v>35.832161829826298</v>
      </c>
      <c r="C100" s="301">
        <f t="shared" ref="C100" si="154">SUM(C98:C99)</f>
        <v>43.574359317177134</v>
      </c>
      <c r="D100" s="301">
        <f t="shared" ref="D100" si="155">SUM(D98:D99)</f>
        <v>4.8304788529965315</v>
      </c>
      <c r="E100" s="301">
        <f t="shared" si="149"/>
        <v>84.236999999999966</v>
      </c>
      <c r="F100" s="301"/>
      <c r="G100" s="301">
        <f>SUM(G98:G99)</f>
        <v>37.964845527900451</v>
      </c>
      <c r="H100" s="301">
        <f t="shared" ref="H100" si="156">SUM(H98:H99)</f>
        <v>49.162666667210587</v>
      </c>
      <c r="I100" s="301">
        <f t="shared" ref="I100" si="157">SUM(I98:I99)</f>
        <v>3.2484878048889785</v>
      </c>
      <c r="J100" s="301">
        <f t="shared" si="150"/>
        <v>90.376000000000019</v>
      </c>
      <c r="K100" s="301"/>
      <c r="L100" s="301">
        <f>SUM(L98:L99)</f>
        <v>34.649838015149399</v>
      </c>
      <c r="M100" s="301">
        <f t="shared" ref="M100" si="158">SUM(M98:M99)</f>
        <v>48.683127507980842</v>
      </c>
      <c r="N100" s="301">
        <f t="shared" ref="N100" si="159">SUM(N98:N99)</f>
        <v>5.1810344768698009</v>
      </c>
      <c r="O100" s="301">
        <f t="shared" si="151"/>
        <v>88.514000000000038</v>
      </c>
      <c r="P100" s="301"/>
      <c r="Q100" s="301">
        <f>SUM(Q98:Q99)</f>
        <v>36.623951039066426</v>
      </c>
      <c r="R100" s="301">
        <f t="shared" ref="R100" si="160">SUM(R98:R99)</f>
        <v>51.251178212308233</v>
      </c>
      <c r="S100" s="301">
        <f t="shared" ref="S100" si="161">SUM(S98:S99)</f>
        <v>5.5748707486252851</v>
      </c>
      <c r="T100" s="301">
        <f t="shared" si="152"/>
        <v>93.449999999999946</v>
      </c>
      <c r="U100" s="301"/>
      <c r="V100" s="301">
        <f>SUM(V98:V99)</f>
        <v>43.016707265463893</v>
      </c>
      <c r="W100" s="301">
        <f t="shared" ref="W100" si="162">SUM(W98:W99)</f>
        <v>59.418878964118377</v>
      </c>
      <c r="X100" s="301">
        <f t="shared" ref="X100" si="163">SUM(X98:X99)</f>
        <v>6.4964137704178384</v>
      </c>
      <c r="Y100" s="301">
        <f t="shared" si="153"/>
        <v>108.9320000000001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1.996289367120488</v>
      </c>
      <c r="C107" s="300">
        <v>1.5438710846073636</v>
      </c>
      <c r="D107" s="300">
        <v>0.57800596633524337</v>
      </c>
      <c r="E107" s="300">
        <f>SUM(B107:D107)</f>
        <v>4.1181664180630948</v>
      </c>
      <c r="F107" s="300"/>
      <c r="G107" s="300">
        <v>3.0150419508407564</v>
      </c>
      <c r="H107" s="300">
        <v>2.8197244522497464</v>
      </c>
      <c r="I107" s="300">
        <v>1.8359844872600519</v>
      </c>
      <c r="J107" s="300">
        <f>SUM(G107:I107)</f>
        <v>7.670750890350555</v>
      </c>
      <c r="K107" s="300"/>
      <c r="L107" s="300">
        <v>2.9849226720391195</v>
      </c>
      <c r="M107" s="300">
        <v>2.0596508165695973</v>
      </c>
      <c r="N107" s="300">
        <v>1.1885517862651658</v>
      </c>
      <c r="O107" s="300">
        <f>SUM(L107:N107)</f>
        <v>6.233125274873883</v>
      </c>
      <c r="P107" s="300"/>
      <c r="Q107" s="300">
        <v>2.9423298467374255</v>
      </c>
      <c r="R107" s="300">
        <v>2.0599015762563457</v>
      </c>
      <c r="S107" s="300">
        <v>1.1601495605275345</v>
      </c>
      <c r="T107" s="300">
        <f>SUM(Q107:S107)</f>
        <v>6.1623809835213059</v>
      </c>
      <c r="U107" s="300"/>
      <c r="V107" s="300">
        <v>3.0335287486880298</v>
      </c>
      <c r="W107" s="300">
        <v>2.1116962779324471</v>
      </c>
      <c r="X107" s="300">
        <v>1.134521304497035</v>
      </c>
      <c r="Y107" s="300">
        <f>SUM(V107:X107)</f>
        <v>6.2797463311175115</v>
      </c>
    </row>
    <row r="108" spans="1:25" x14ac:dyDescent="0.2">
      <c r="A108" s="260" t="s">
        <v>364</v>
      </c>
      <c r="B108" s="300">
        <v>2.8375755380061793</v>
      </c>
      <c r="C108" s="300">
        <v>2.2126633283738064</v>
      </c>
      <c r="D108" s="300">
        <v>2.6665947155569416</v>
      </c>
      <c r="E108" s="300">
        <f t="shared" ref="E108:E109" si="164">SUM(B108:D108)</f>
        <v>7.7168335819369274</v>
      </c>
      <c r="F108" s="300"/>
      <c r="G108" s="300">
        <v>5.8122086074422219</v>
      </c>
      <c r="H108" s="300">
        <v>1.3881297157116559</v>
      </c>
      <c r="I108" s="300">
        <v>3.3589107864955774</v>
      </c>
      <c r="J108" s="300">
        <f t="shared" ref="J108:J109" si="165">SUM(G108:I108)</f>
        <v>10.559249109649455</v>
      </c>
      <c r="K108" s="300"/>
      <c r="L108" s="300">
        <v>5.578717545667522</v>
      </c>
      <c r="M108" s="300">
        <v>1.8673372868725833</v>
      </c>
      <c r="N108" s="300">
        <v>1.347819892586013</v>
      </c>
      <c r="O108" s="300">
        <f t="shared" ref="O108:O109" si="166">SUM(L108:N108)</f>
        <v>8.793874725126118</v>
      </c>
      <c r="P108" s="300"/>
      <c r="Q108" s="300">
        <v>5.4743034792637459</v>
      </c>
      <c r="R108" s="300">
        <v>1.9310562214172518</v>
      </c>
      <c r="S108" s="300">
        <v>1.3382593157976852</v>
      </c>
      <c r="T108" s="300">
        <f t="shared" ref="T108:T109" si="167">SUM(Q108:S108)</f>
        <v>8.7436190164786822</v>
      </c>
      <c r="U108" s="300"/>
      <c r="V108" s="300">
        <v>5.5396760013385018</v>
      </c>
      <c r="W108" s="300">
        <v>2.1046428217045667</v>
      </c>
      <c r="X108" s="300">
        <v>1.3819348458394192</v>
      </c>
      <c r="Y108" s="300">
        <f t="shared" ref="Y108:Y109" si="168">SUM(V108:X108)</f>
        <v>9.0262536688824877</v>
      </c>
    </row>
    <row r="109" spans="1:25" x14ac:dyDescent="0.2">
      <c r="A109" s="264" t="s">
        <v>363</v>
      </c>
      <c r="B109" s="301">
        <f>SUM(B107:B108)</f>
        <v>4.8338649051266671</v>
      </c>
      <c r="C109" s="301">
        <f t="shared" ref="C109" si="169">SUM(C107:C108)</f>
        <v>3.75653441298117</v>
      </c>
      <c r="D109" s="301">
        <f t="shared" ref="D109" si="170">SUM(D107:D108)</f>
        <v>3.2446006818921851</v>
      </c>
      <c r="E109" s="301">
        <f t="shared" si="164"/>
        <v>11.835000000000022</v>
      </c>
      <c r="F109" s="301"/>
      <c r="G109" s="301">
        <f>SUM(G107:G108)</f>
        <v>8.8272505582829783</v>
      </c>
      <c r="H109" s="301">
        <f t="shared" ref="H109" si="171">SUM(H107:H108)</f>
        <v>4.2078541679614023</v>
      </c>
      <c r="I109" s="301">
        <f t="shared" ref="I109" si="172">SUM(I107:I108)</f>
        <v>5.1948952737556295</v>
      </c>
      <c r="J109" s="301">
        <f t="shared" si="165"/>
        <v>18.230000000000011</v>
      </c>
      <c r="K109" s="301"/>
      <c r="L109" s="301">
        <f>SUM(L107:L108)</f>
        <v>8.5636402177066415</v>
      </c>
      <c r="M109" s="301">
        <f t="shared" ref="M109" si="173">SUM(M107:M108)</f>
        <v>3.9269881034421807</v>
      </c>
      <c r="N109" s="301">
        <f t="shared" ref="N109" si="174">SUM(N107:N108)</f>
        <v>2.5363716788511788</v>
      </c>
      <c r="O109" s="301">
        <f t="shared" si="166"/>
        <v>15.027000000000001</v>
      </c>
      <c r="P109" s="301"/>
      <c r="Q109" s="301">
        <f>SUM(Q107:Q108)</f>
        <v>8.4166333260011719</v>
      </c>
      <c r="R109" s="301">
        <f t="shared" ref="R109" si="175">SUM(R107:R108)</f>
        <v>3.9909577976735973</v>
      </c>
      <c r="S109" s="301">
        <f t="shared" ref="S109" si="176">SUM(S107:S108)</f>
        <v>2.4984088763252199</v>
      </c>
      <c r="T109" s="301">
        <f t="shared" si="167"/>
        <v>14.90599999999999</v>
      </c>
      <c r="U109" s="301"/>
      <c r="V109" s="301">
        <f>SUM(V107:V108)</f>
        <v>8.573204750026532</v>
      </c>
      <c r="W109" s="301">
        <f t="shared" ref="W109" si="177">SUM(W107:W108)</f>
        <v>4.2163390996370138</v>
      </c>
      <c r="X109" s="301">
        <f t="shared" ref="X109" si="178">SUM(X107:X108)</f>
        <v>2.5164561503364542</v>
      </c>
      <c r="Y109" s="301">
        <f t="shared" si="168"/>
        <v>15.305999999999999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7.6760361598684996</v>
      </c>
      <c r="C116" s="300">
        <v>3.001309424643011</v>
      </c>
      <c r="D116" s="300">
        <v>0.31864122086400865</v>
      </c>
      <c r="E116" s="300">
        <f>SUM(B116:D116)</f>
        <v>10.995986805375519</v>
      </c>
      <c r="F116" s="300"/>
      <c r="G116" s="300">
        <v>6.1315309076822198</v>
      </c>
      <c r="H116" s="300">
        <v>3.8639918965751892</v>
      </c>
      <c r="I116" s="300">
        <v>0.14300235262418881</v>
      </c>
      <c r="J116" s="300">
        <f>SUM(G116:I116)</f>
        <v>10.138525156881597</v>
      </c>
      <c r="K116" s="300"/>
      <c r="L116" s="300">
        <v>7.3072312329536189</v>
      </c>
      <c r="M116" s="300">
        <v>1.9483615589112615</v>
      </c>
      <c r="N116" s="300">
        <v>0.30163338126189043</v>
      </c>
      <c r="O116" s="300">
        <f>SUM(L116:N116)</f>
        <v>9.5572261731267716</v>
      </c>
      <c r="P116" s="300"/>
      <c r="Q116" s="300">
        <v>8.0325797899127469</v>
      </c>
      <c r="R116" s="300">
        <v>2.064466709432152</v>
      </c>
      <c r="S116" s="300">
        <v>0.32846054117379248</v>
      </c>
      <c r="T116" s="300">
        <f>SUM(Q116:S116)</f>
        <v>10.42550704051869</v>
      </c>
      <c r="U116" s="300"/>
      <c r="V116" s="300">
        <v>9.0457170926687382</v>
      </c>
      <c r="W116" s="300">
        <v>2.1528915838087461</v>
      </c>
      <c r="X116" s="300">
        <v>0.35625170711130438</v>
      </c>
      <c r="Y116" s="300">
        <f>SUM(V116:X116)</f>
        <v>11.554860383588789</v>
      </c>
    </row>
    <row r="117" spans="1:25" x14ac:dyDescent="0.2">
      <c r="A117" s="260" t="s">
        <v>364</v>
      </c>
      <c r="B117" s="300">
        <v>23.883988494484303</v>
      </c>
      <c r="C117" s="300">
        <v>1.5852731278154206</v>
      </c>
      <c r="D117" s="300">
        <v>2.1467515723247907</v>
      </c>
      <c r="E117" s="300">
        <f t="shared" ref="E117:E118" si="179">SUM(B117:D117)</f>
        <v>27.616013194624514</v>
      </c>
      <c r="F117" s="300"/>
      <c r="G117" s="300">
        <v>26.922023115359124</v>
      </c>
      <c r="H117" s="300">
        <v>0.98002977495275123</v>
      </c>
      <c r="I117" s="300">
        <v>1.1684219528065261</v>
      </c>
      <c r="J117" s="300">
        <f t="shared" ref="J117:J118" si="180">SUM(G117:I117)</f>
        <v>29.070474843118401</v>
      </c>
      <c r="K117" s="300"/>
      <c r="L117" s="300">
        <v>24.279236195848501</v>
      </c>
      <c r="M117" s="300">
        <v>1.5006635883786754</v>
      </c>
      <c r="N117" s="300">
        <v>0.84587404264605193</v>
      </c>
      <c r="O117" s="300">
        <f t="shared" ref="O117:O118" si="181">SUM(L117:N117)</f>
        <v>26.625773826873228</v>
      </c>
      <c r="P117" s="300"/>
      <c r="Q117" s="300">
        <v>25.88807360833081</v>
      </c>
      <c r="R117" s="300">
        <v>1.6243594896269122</v>
      </c>
      <c r="S117" s="300">
        <v>0.92905986152358966</v>
      </c>
      <c r="T117" s="300">
        <f t="shared" ref="T117:T118" si="182">SUM(Q117:S117)</f>
        <v>28.441492959481312</v>
      </c>
      <c r="U117" s="300"/>
      <c r="V117" s="300">
        <v>27.65068960104054</v>
      </c>
      <c r="W117" s="300">
        <v>1.7678618836116273</v>
      </c>
      <c r="X117" s="300">
        <v>1.025588131758971</v>
      </c>
      <c r="Y117" s="300">
        <f t="shared" ref="Y117:Y118" si="183">SUM(V117:X117)</f>
        <v>30.444139616411139</v>
      </c>
    </row>
    <row r="118" spans="1:25" x14ac:dyDescent="0.2">
      <c r="A118" s="264" t="s">
        <v>363</v>
      </c>
      <c r="B118" s="301">
        <f>SUM(B116:B117)</f>
        <v>31.560024654352802</v>
      </c>
      <c r="C118" s="301">
        <f t="shared" ref="C118" si="184">SUM(C116:C117)</f>
        <v>4.5865825524584318</v>
      </c>
      <c r="D118" s="301">
        <f t="shared" ref="D118" si="185">SUM(D116:D117)</f>
        <v>2.4653927931887996</v>
      </c>
      <c r="E118" s="301">
        <f t="shared" si="179"/>
        <v>38.61200000000003</v>
      </c>
      <c r="F118" s="301"/>
      <c r="G118" s="301">
        <f>SUM(G116:G117)</f>
        <v>33.053554023041343</v>
      </c>
      <c r="H118" s="301">
        <f t="shared" ref="H118" si="186">SUM(H116:H117)</f>
        <v>4.8440216715279405</v>
      </c>
      <c r="I118" s="301">
        <f t="shared" ref="I118" si="187">SUM(I116:I117)</f>
        <v>1.3114243054307149</v>
      </c>
      <c r="J118" s="301">
        <f t="shared" si="180"/>
        <v>39.208999999999996</v>
      </c>
      <c r="K118" s="301"/>
      <c r="L118" s="301">
        <f>SUM(L116:L117)</f>
        <v>31.58646742880212</v>
      </c>
      <c r="M118" s="301">
        <f t="shared" ref="M118" si="188">SUM(M116:M117)</f>
        <v>3.4490251472899369</v>
      </c>
      <c r="N118" s="301">
        <f t="shared" ref="N118" si="189">SUM(N116:N117)</f>
        <v>1.1475074239079424</v>
      </c>
      <c r="O118" s="301">
        <f t="shared" si="181"/>
        <v>36.182999999999993</v>
      </c>
      <c r="P118" s="301"/>
      <c r="Q118" s="301">
        <f>SUM(Q116:Q117)</f>
        <v>33.920653398243559</v>
      </c>
      <c r="R118" s="301">
        <f t="shared" ref="R118" si="190">SUM(R116:R117)</f>
        <v>3.6888261990590641</v>
      </c>
      <c r="S118" s="301">
        <f t="shared" ref="S118" si="191">SUM(S116:S117)</f>
        <v>1.2575204026973821</v>
      </c>
      <c r="T118" s="301">
        <f t="shared" si="182"/>
        <v>38.867000000000004</v>
      </c>
      <c r="U118" s="301"/>
      <c r="V118" s="301">
        <f>SUM(V116:V117)</f>
        <v>36.696406693709278</v>
      </c>
      <c r="W118" s="301">
        <f t="shared" ref="W118" si="192">SUM(W116:W117)</f>
        <v>3.9207534674203735</v>
      </c>
      <c r="X118" s="301">
        <f t="shared" ref="X118" si="193">SUM(X116:X117)</f>
        <v>1.3818398388702753</v>
      </c>
      <c r="Y118" s="301">
        <f t="shared" si="183"/>
        <v>41.998999999999931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15.673279689290712</v>
      </c>
      <c r="C125" s="300">
        <v>6.1537056174120188</v>
      </c>
      <c r="D125" s="300">
        <v>0</v>
      </c>
      <c r="E125" s="300">
        <f>SUM(B125:D125)</f>
        <v>21.826985306702731</v>
      </c>
      <c r="F125" s="300"/>
      <c r="G125" s="300">
        <v>14.841707298002344</v>
      </c>
      <c r="H125" s="300">
        <v>5.4554334782902938</v>
      </c>
      <c r="I125" s="300">
        <v>0.93121584960876291</v>
      </c>
      <c r="J125" s="300">
        <f>SUM(G125:I125)</f>
        <v>21.228356625901398</v>
      </c>
      <c r="K125" s="300"/>
      <c r="L125" s="300">
        <v>15.677123431407134</v>
      </c>
      <c r="M125" s="300">
        <v>5.3827953489304612</v>
      </c>
      <c r="N125" s="300">
        <v>0.92382071204387228</v>
      </c>
      <c r="O125" s="300">
        <f>SUM(L125:N125)</f>
        <v>21.983739492381471</v>
      </c>
      <c r="P125" s="300"/>
      <c r="Q125" s="300">
        <v>15.69349387785204</v>
      </c>
      <c r="R125" s="300">
        <v>5.3305886789532746</v>
      </c>
      <c r="S125" s="300">
        <v>0.96687611219279646</v>
      </c>
      <c r="T125" s="300">
        <f>SUM(Q125:S125)</f>
        <v>21.990958668998111</v>
      </c>
      <c r="U125" s="300"/>
      <c r="V125" s="300">
        <v>15.229958320910034</v>
      </c>
      <c r="W125" s="300">
        <v>5.1259983319667759</v>
      </c>
      <c r="X125" s="300">
        <v>0.95538483928971618</v>
      </c>
      <c r="Y125" s="300">
        <f>SUM(V125:X125)</f>
        <v>21.311341492166527</v>
      </c>
    </row>
    <row r="126" spans="1:25" x14ac:dyDescent="0.2">
      <c r="A126" s="260" t="s">
        <v>364</v>
      </c>
      <c r="B126" s="300">
        <v>19.104613097285174</v>
      </c>
      <c r="C126" s="300">
        <v>1.0678061284046065</v>
      </c>
      <c r="D126" s="300">
        <v>1.2675954676075387</v>
      </c>
      <c r="E126" s="300">
        <f t="shared" ref="E126:E127" si="194">SUM(B126:D126)</f>
        <v>21.440014693297318</v>
      </c>
      <c r="F126" s="300"/>
      <c r="G126" s="300">
        <v>21.45252137873603</v>
      </c>
      <c r="H126" s="300">
        <v>0.81072161124828401</v>
      </c>
      <c r="I126" s="300">
        <v>1.4914003841142356</v>
      </c>
      <c r="J126" s="300">
        <f t="shared" ref="J126:J127" si="195">SUM(G126:I126)</f>
        <v>23.754643374098549</v>
      </c>
      <c r="K126" s="300"/>
      <c r="L126" s="300">
        <v>19.249230184567296</v>
      </c>
      <c r="M126" s="300">
        <v>0.71989584376479188</v>
      </c>
      <c r="N126" s="300">
        <v>0.91013447928643665</v>
      </c>
      <c r="O126" s="300">
        <f t="shared" ref="O126:O127" si="196">SUM(L126:N126)</f>
        <v>20.879260507618525</v>
      </c>
      <c r="P126" s="300"/>
      <c r="Q126" s="300">
        <v>19.351660526365457</v>
      </c>
      <c r="R126" s="300">
        <v>0.75343364969715565</v>
      </c>
      <c r="S126" s="300">
        <v>0.96094715493928207</v>
      </c>
      <c r="T126" s="300">
        <f t="shared" ref="T126:T127" si="197">SUM(Q126:S126)</f>
        <v>21.066041331001895</v>
      </c>
      <c r="U126" s="300"/>
      <c r="V126" s="300">
        <v>18.840408344267424</v>
      </c>
      <c r="W126" s="300">
        <v>0.78358919149018269</v>
      </c>
      <c r="X126" s="300">
        <v>0.97366097207582514</v>
      </c>
      <c r="Y126" s="300">
        <f t="shared" ref="Y126:Y127" si="198">SUM(V126:X126)</f>
        <v>20.597658507833433</v>
      </c>
    </row>
    <row r="127" spans="1:25" x14ac:dyDescent="0.2">
      <c r="A127" s="264" t="s">
        <v>363</v>
      </c>
      <c r="B127" s="301">
        <f>SUM(B125:B126)</f>
        <v>34.77789278657589</v>
      </c>
      <c r="C127" s="301">
        <f t="shared" ref="C127" si="199">SUM(C125:C126)</f>
        <v>7.2215117458166258</v>
      </c>
      <c r="D127" s="301">
        <f t="shared" ref="D127" si="200">SUM(D125:D126)</f>
        <v>1.2675954676075387</v>
      </c>
      <c r="E127" s="301">
        <f t="shared" si="194"/>
        <v>43.26700000000006</v>
      </c>
      <c r="F127" s="301"/>
      <c r="G127" s="301">
        <f>SUM(G125:G126)</f>
        <v>36.294228676738371</v>
      </c>
      <c r="H127" s="301">
        <f t="shared" ref="H127" si="201">SUM(H125:H126)</f>
        <v>6.2661550895385778</v>
      </c>
      <c r="I127" s="301">
        <f t="shared" ref="I127" si="202">SUM(I125:I126)</f>
        <v>2.4226162337229984</v>
      </c>
      <c r="J127" s="301">
        <f t="shared" si="195"/>
        <v>44.982999999999947</v>
      </c>
      <c r="K127" s="301"/>
      <c r="L127" s="301">
        <f>SUM(L125:L126)</f>
        <v>34.926353615974428</v>
      </c>
      <c r="M127" s="301">
        <f t="shared" ref="M127" si="203">SUM(M125:M126)</f>
        <v>6.1026911926952527</v>
      </c>
      <c r="N127" s="301">
        <f t="shared" ref="N127" si="204">SUM(N125:N126)</f>
        <v>1.8339551913303089</v>
      </c>
      <c r="O127" s="301">
        <f t="shared" si="196"/>
        <v>42.862999999999992</v>
      </c>
      <c r="P127" s="301"/>
      <c r="Q127" s="301">
        <f>SUM(Q125:Q126)</f>
        <v>35.045154404217499</v>
      </c>
      <c r="R127" s="301">
        <f t="shared" ref="R127" si="205">SUM(R125:R126)</f>
        <v>6.0840223286504305</v>
      </c>
      <c r="S127" s="301">
        <f t="shared" ref="S127" si="206">SUM(S125:S126)</f>
        <v>1.9278232671320785</v>
      </c>
      <c r="T127" s="301">
        <f t="shared" si="197"/>
        <v>43.057000000000009</v>
      </c>
      <c r="U127" s="301"/>
      <c r="V127" s="301">
        <f>SUM(V125:V126)</f>
        <v>34.07036666517746</v>
      </c>
      <c r="W127" s="301">
        <f t="shared" ref="W127" si="207">SUM(W125:W126)</f>
        <v>5.9095875234569588</v>
      </c>
      <c r="X127" s="301">
        <f t="shared" ref="X127" si="208">SUM(X125:X126)</f>
        <v>1.9290458113655413</v>
      </c>
      <c r="Y127" s="301">
        <f t="shared" si="198"/>
        <v>41.908999999999956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8.2053423310750482</v>
      </c>
      <c r="C134" s="300">
        <v>4.8259568970362841</v>
      </c>
      <c r="D134" s="300">
        <v>1.0220097169732789</v>
      </c>
      <c r="E134" s="300">
        <f>SUM(B134:D134)</f>
        <v>14.053308945084613</v>
      </c>
      <c r="F134" s="300"/>
      <c r="G134" s="300">
        <v>8.7743730030845235</v>
      </c>
      <c r="H134" s="300">
        <v>4.440338024259133</v>
      </c>
      <c r="I134" s="300">
        <v>1.3129116367713869</v>
      </c>
      <c r="J134" s="300">
        <f>SUM(G134:I134)</f>
        <v>14.527622664115045</v>
      </c>
      <c r="K134" s="300"/>
      <c r="L134" s="300">
        <v>8.3637638777504097</v>
      </c>
      <c r="M134" s="300">
        <v>3.5740342345867595</v>
      </c>
      <c r="N134" s="300">
        <v>0.87616445368168994</v>
      </c>
      <c r="O134" s="300">
        <f>SUM(L134:N134)</f>
        <v>12.81396256601886</v>
      </c>
      <c r="P134" s="300"/>
      <c r="Q134" s="300">
        <v>8.8467137690286908</v>
      </c>
      <c r="R134" s="300">
        <v>3.4914193336831114</v>
      </c>
      <c r="S134" s="300">
        <v>0.90747361314815134</v>
      </c>
      <c r="T134" s="300">
        <f>SUM(Q134:S134)</f>
        <v>13.245606715859953</v>
      </c>
      <c r="U134" s="300"/>
      <c r="V134" s="300">
        <v>10.943064242661235</v>
      </c>
      <c r="W134" s="300">
        <v>3.6922970315875578</v>
      </c>
      <c r="X134" s="300">
        <v>1.0559553369900985</v>
      </c>
      <c r="Y134" s="300">
        <f>SUM(V134:X134)</f>
        <v>15.691316611238891</v>
      </c>
    </row>
    <row r="135" spans="1:25" x14ac:dyDescent="0.2">
      <c r="A135" s="260" t="s">
        <v>364</v>
      </c>
      <c r="B135" s="300">
        <v>10.157065733263142</v>
      </c>
      <c r="C135" s="300">
        <v>0.79869834268170281</v>
      </c>
      <c r="D135" s="300">
        <v>3.1619269789705498</v>
      </c>
      <c r="E135" s="300">
        <f t="shared" ref="E135:E136" si="209">SUM(B135:D135)</f>
        <v>14.117691054915396</v>
      </c>
      <c r="F135" s="300"/>
      <c r="G135" s="300">
        <v>8.0735092026480313</v>
      </c>
      <c r="H135" s="300">
        <v>2.5351665639271244</v>
      </c>
      <c r="I135" s="300">
        <v>0.99170156930981557</v>
      </c>
      <c r="J135" s="300">
        <f t="shared" ref="J135:J136" si="210">SUM(G135:I135)</f>
        <v>11.600377335884971</v>
      </c>
      <c r="K135" s="300"/>
      <c r="L135" s="300">
        <v>9.9387464405225341</v>
      </c>
      <c r="M135" s="300">
        <v>0.9092446008618279</v>
      </c>
      <c r="N135" s="300">
        <v>2.1860463925967895</v>
      </c>
      <c r="O135" s="300">
        <f t="shared" ref="O135:O136" si="211">SUM(L135:N135)</f>
        <v>13.034037433981151</v>
      </c>
      <c r="P135" s="300"/>
      <c r="Q135" s="300">
        <v>10.143764050063048</v>
      </c>
      <c r="R135" s="300">
        <v>0.93055279964360293</v>
      </c>
      <c r="S135" s="300">
        <v>2.3480764344333602</v>
      </c>
      <c r="T135" s="300">
        <f t="shared" ref="T135:T136" si="212">SUM(Q135:S135)</f>
        <v>13.422393284140011</v>
      </c>
      <c r="U135" s="300"/>
      <c r="V135" s="300">
        <v>11.713869078599917</v>
      </c>
      <c r="W135" s="300">
        <v>1.0942591355969511</v>
      </c>
      <c r="X135" s="300">
        <v>2.9465551745643301</v>
      </c>
      <c r="Y135" s="300">
        <f t="shared" ref="Y135:Y136" si="213">SUM(V135:X135)</f>
        <v>15.754683388761197</v>
      </c>
    </row>
    <row r="136" spans="1:25" x14ac:dyDescent="0.2">
      <c r="A136" s="264" t="s">
        <v>363</v>
      </c>
      <c r="B136" s="301">
        <f>SUM(B134:B135)</f>
        <v>18.36240806433819</v>
      </c>
      <c r="C136" s="301">
        <f t="shared" ref="C136" si="214">SUM(C134:C135)</f>
        <v>5.6246552397179865</v>
      </c>
      <c r="D136" s="301">
        <f t="shared" ref="D136" si="215">SUM(D134:D135)</f>
        <v>4.1839366959438289</v>
      </c>
      <c r="E136" s="301">
        <f t="shared" si="209"/>
        <v>28.171000000000006</v>
      </c>
      <c r="F136" s="301"/>
      <c r="G136" s="301">
        <f>SUM(G134:G135)</f>
        <v>16.847882205732553</v>
      </c>
      <c r="H136" s="301">
        <f t="shared" ref="H136" si="216">SUM(H134:H135)</f>
        <v>6.9755045881862578</v>
      </c>
      <c r="I136" s="301">
        <f t="shared" ref="I136" si="217">SUM(I134:I135)</f>
        <v>2.3046132060812026</v>
      </c>
      <c r="J136" s="301">
        <f t="shared" si="210"/>
        <v>26.128000000000014</v>
      </c>
      <c r="K136" s="301"/>
      <c r="L136" s="301">
        <f>SUM(L134:L135)</f>
        <v>18.302510318272944</v>
      </c>
      <c r="M136" s="301">
        <f t="shared" ref="M136" si="218">SUM(M134:M135)</f>
        <v>4.4832788354485871</v>
      </c>
      <c r="N136" s="301">
        <f t="shared" ref="N136" si="219">SUM(N134:N135)</f>
        <v>3.0622108462784796</v>
      </c>
      <c r="O136" s="301">
        <f t="shared" si="211"/>
        <v>25.84800000000001</v>
      </c>
      <c r="P136" s="301"/>
      <c r="Q136" s="301">
        <f>SUM(Q134:Q135)</f>
        <v>18.990477819091737</v>
      </c>
      <c r="R136" s="301">
        <f t="shared" ref="R136" si="220">SUM(R134:R135)</f>
        <v>4.4219721333267143</v>
      </c>
      <c r="S136" s="301">
        <f t="shared" ref="S136" si="221">SUM(S134:S135)</f>
        <v>3.2555500475815116</v>
      </c>
      <c r="T136" s="301">
        <f t="shared" si="212"/>
        <v>26.667999999999964</v>
      </c>
      <c r="U136" s="301"/>
      <c r="V136" s="301">
        <f>SUM(V134:V135)</f>
        <v>22.65693332126115</v>
      </c>
      <c r="W136" s="301">
        <f t="shared" ref="W136" si="222">SUM(W134:W135)</f>
        <v>4.7865561671845089</v>
      </c>
      <c r="X136" s="301">
        <f t="shared" ref="X136" si="223">SUM(X134:X135)</f>
        <v>4.0025105115544282</v>
      </c>
      <c r="Y136" s="301">
        <f t="shared" si="213"/>
        <v>31.446000000000083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36.212551192598582</v>
      </c>
      <c r="C143" s="300">
        <v>12.224347925690354</v>
      </c>
      <c r="D143" s="300">
        <v>6.2073335574116193</v>
      </c>
      <c r="E143" s="300">
        <f>SUM(B143:D143)</f>
        <v>54.64423267570055</v>
      </c>
      <c r="F143" s="300"/>
      <c r="G143" s="300">
        <v>35.795872314857149</v>
      </c>
      <c r="H143" s="300">
        <v>20.509100090318896</v>
      </c>
      <c r="I143" s="300">
        <v>5.5999140704940711</v>
      </c>
      <c r="J143" s="300">
        <f>SUM(G143:I143)</f>
        <v>61.904886475670118</v>
      </c>
      <c r="K143" s="300"/>
      <c r="L143" s="300">
        <v>36.674353076028154</v>
      </c>
      <c r="M143" s="300">
        <v>18.450194237423755</v>
      </c>
      <c r="N143" s="300">
        <v>7.460923753784571</v>
      </c>
      <c r="O143" s="300">
        <f>SUM(L143:N143)</f>
        <v>62.585471067236483</v>
      </c>
      <c r="P143" s="300"/>
      <c r="Q143" s="300">
        <v>38.959966184717715</v>
      </c>
      <c r="R143" s="300">
        <v>19.659531243967518</v>
      </c>
      <c r="S143" s="300">
        <v>8.1631622257840633</v>
      </c>
      <c r="T143" s="300">
        <f>SUM(Q143:S143)</f>
        <v>66.782659654469299</v>
      </c>
      <c r="U143" s="300"/>
      <c r="V143" s="300">
        <v>41.411110212014364</v>
      </c>
      <c r="W143" s="300">
        <v>21.14690681517088</v>
      </c>
      <c r="X143" s="300">
        <v>8.9643632334163676</v>
      </c>
      <c r="Y143" s="300">
        <f>SUM(V143:X143)</f>
        <v>71.522380260601608</v>
      </c>
    </row>
    <row r="144" spans="1:25" x14ac:dyDescent="0.2">
      <c r="A144" s="260" t="s">
        <v>364</v>
      </c>
      <c r="B144" s="300">
        <v>52.847513056289777</v>
      </c>
      <c r="C144" s="300">
        <v>4.9607206860738184</v>
      </c>
      <c r="D144" s="300">
        <v>15.591533581935693</v>
      </c>
      <c r="E144" s="300">
        <f t="shared" ref="E144:E145" si="224">SUM(B144:D144)</f>
        <v>73.39976732429929</v>
      </c>
      <c r="F144" s="300"/>
      <c r="G144" s="300">
        <v>56.322035976264139</v>
      </c>
      <c r="H144" s="300">
        <v>7.8562432260485062</v>
      </c>
      <c r="I144" s="300">
        <v>14.284834322017698</v>
      </c>
      <c r="J144" s="300">
        <f t="shared" ref="J144:J145" si="225">SUM(G144:I144)</f>
        <v>78.463113524330353</v>
      </c>
      <c r="K144" s="300"/>
      <c r="L144" s="300">
        <v>60.583192452083168</v>
      </c>
      <c r="M144" s="300">
        <v>14.610225890923589</v>
      </c>
      <c r="N144" s="300">
        <v>12.014110589756642</v>
      </c>
      <c r="O144" s="300">
        <f t="shared" ref="O144:O145" si="226">SUM(L144:N144)</f>
        <v>87.207528932763395</v>
      </c>
      <c r="P144" s="300"/>
      <c r="Q144" s="300">
        <v>62.688961793665975</v>
      </c>
      <c r="R144" s="300">
        <v>15.567595820475205</v>
      </c>
      <c r="S144" s="300">
        <v>12.750782731389419</v>
      </c>
      <c r="T144" s="300">
        <f t="shared" ref="T144:T145" si="227">SUM(Q144:S144)</f>
        <v>91.007340345530594</v>
      </c>
      <c r="U144" s="300"/>
      <c r="V144" s="300">
        <v>64.807828890050473</v>
      </c>
      <c r="W144" s="300">
        <v>17.072958970387241</v>
      </c>
      <c r="X144" s="300">
        <v>13.487831878960714</v>
      </c>
      <c r="Y144" s="300">
        <f t="shared" ref="Y144:Y145" si="228">SUM(V144:X144)</f>
        <v>95.36861973939844</v>
      </c>
    </row>
    <row r="145" spans="1:25" x14ac:dyDescent="0.2">
      <c r="A145" s="264" t="s">
        <v>363</v>
      </c>
      <c r="B145" s="301">
        <f>SUM(B143:B144)</f>
        <v>89.060064248888352</v>
      </c>
      <c r="C145" s="301">
        <f t="shared" ref="C145" si="229">SUM(C143:C144)</f>
        <v>17.185068611764173</v>
      </c>
      <c r="D145" s="301">
        <f t="shared" ref="D145" si="230">SUM(D143:D144)</f>
        <v>21.798867139347312</v>
      </c>
      <c r="E145" s="301">
        <f t="shared" si="224"/>
        <v>128.04399999999984</v>
      </c>
      <c r="F145" s="301"/>
      <c r="G145" s="301">
        <f>SUM(G143:G144)</f>
        <v>92.117908291121296</v>
      </c>
      <c r="H145" s="301">
        <f t="shared" ref="H145" si="231">SUM(H143:H144)</f>
        <v>28.365343316367401</v>
      </c>
      <c r="I145" s="301">
        <f t="shared" ref="I145" si="232">SUM(I143:I144)</f>
        <v>19.884748392511767</v>
      </c>
      <c r="J145" s="301">
        <f t="shared" si="225"/>
        <v>140.36800000000045</v>
      </c>
      <c r="K145" s="301"/>
      <c r="L145" s="301">
        <f>SUM(L143:L144)</f>
        <v>97.257545528111322</v>
      </c>
      <c r="M145" s="301">
        <f t="shared" ref="M145" si="233">SUM(M143:M144)</f>
        <v>33.060420128347346</v>
      </c>
      <c r="N145" s="301">
        <f t="shared" ref="N145" si="234">SUM(N143:N144)</f>
        <v>19.475034343541214</v>
      </c>
      <c r="O145" s="301">
        <f t="shared" si="226"/>
        <v>149.79299999999989</v>
      </c>
      <c r="P145" s="301"/>
      <c r="Q145" s="301">
        <f>SUM(Q143:Q144)</f>
        <v>101.64892797838368</v>
      </c>
      <c r="R145" s="301">
        <f t="shared" ref="R145" si="235">SUM(R143:R144)</f>
        <v>35.227127064442726</v>
      </c>
      <c r="S145" s="301">
        <f t="shared" ref="S145" si="236">SUM(S143:S144)</f>
        <v>20.913944957173484</v>
      </c>
      <c r="T145" s="301">
        <f t="shared" si="227"/>
        <v>157.78999999999991</v>
      </c>
      <c r="U145" s="301"/>
      <c r="V145" s="301">
        <f>SUM(V143:V144)</f>
        <v>106.21893910206484</v>
      </c>
      <c r="W145" s="301">
        <f t="shared" ref="W145" si="237">SUM(W143:W144)</f>
        <v>38.21986578555812</v>
      </c>
      <c r="X145" s="301">
        <f t="shared" ref="X145" si="238">SUM(X143:X144)</f>
        <v>22.452195112377083</v>
      </c>
      <c r="Y145" s="301">
        <f t="shared" si="228"/>
        <v>166.89100000000002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25.925146019029004</v>
      </c>
      <c r="C152" s="300">
        <v>19.89589233101184</v>
      </c>
      <c r="D152" s="300">
        <v>4.2151039153574779</v>
      </c>
      <c r="E152" s="300">
        <f>SUM(B152:D152)</f>
        <v>50.036142265398325</v>
      </c>
      <c r="F152" s="300"/>
      <c r="G152" s="300">
        <v>29.183669217986189</v>
      </c>
      <c r="H152" s="300">
        <v>24.315113537173577</v>
      </c>
      <c r="I152" s="300">
        <v>4.9769097472735613</v>
      </c>
      <c r="J152" s="300">
        <f>SUM(G152:I152)</f>
        <v>58.475692502433326</v>
      </c>
      <c r="K152" s="300"/>
      <c r="L152" s="300">
        <v>27.85318522073824</v>
      </c>
      <c r="M152" s="300">
        <v>21.761920970907195</v>
      </c>
      <c r="N152" s="300">
        <v>4.4055207545630459</v>
      </c>
      <c r="O152" s="300">
        <f>SUM(L152:N152)</f>
        <v>54.02062694620848</v>
      </c>
      <c r="P152" s="300"/>
      <c r="Q152" s="300">
        <v>29.780703884513706</v>
      </c>
      <c r="R152" s="300">
        <v>22.427466480889379</v>
      </c>
      <c r="S152" s="300">
        <v>4.5502660960696506</v>
      </c>
      <c r="T152" s="300">
        <f>SUM(Q152:S152)</f>
        <v>56.758436461472733</v>
      </c>
      <c r="U152" s="300"/>
      <c r="V152" s="300">
        <v>32.485460834113823</v>
      </c>
      <c r="W152" s="300">
        <v>23.11354667689185</v>
      </c>
      <c r="X152" s="300">
        <v>4.8989341736027683</v>
      </c>
      <c r="Y152" s="300">
        <f>SUM(V152:X152)</f>
        <v>60.497941684608442</v>
      </c>
    </row>
    <row r="153" spans="1:25" x14ac:dyDescent="0.2">
      <c r="A153" s="260" t="s">
        <v>364</v>
      </c>
      <c r="B153" s="300">
        <v>54.066821950225766</v>
      </c>
      <c r="C153" s="300">
        <v>14.696332733399396</v>
      </c>
      <c r="D153" s="300">
        <v>7.5227030509767916</v>
      </c>
      <c r="E153" s="300">
        <f t="shared" ref="E153:E154" si="239">SUM(B153:D153)</f>
        <v>76.285857734601947</v>
      </c>
      <c r="F153" s="300"/>
      <c r="G153" s="300">
        <v>61.709254486629774</v>
      </c>
      <c r="H153" s="300">
        <v>20.94691586237451</v>
      </c>
      <c r="I153" s="300">
        <v>8.3151371485621866</v>
      </c>
      <c r="J153" s="300">
        <f t="shared" ref="J153:J154" si="240">SUM(G153:I153)</f>
        <v>90.971307497566471</v>
      </c>
      <c r="K153" s="300"/>
      <c r="L153" s="300">
        <v>55.713313372063034</v>
      </c>
      <c r="M153" s="300">
        <v>16.258491492815466</v>
      </c>
      <c r="N153" s="300">
        <v>6.7355681889130459</v>
      </c>
      <c r="O153" s="300">
        <f t="shared" ref="O153:O154" si="241">SUM(L153:N153)</f>
        <v>78.707373053791542</v>
      </c>
      <c r="P153" s="300"/>
      <c r="Q153" s="300">
        <v>58.516819318323982</v>
      </c>
      <c r="R153" s="300">
        <v>17.040975221544812</v>
      </c>
      <c r="S153" s="300">
        <v>6.9637689986587512</v>
      </c>
      <c r="T153" s="300">
        <f t="shared" ref="T153:T154" si="242">SUM(Q153:S153)</f>
        <v>82.521563538527545</v>
      </c>
      <c r="U153" s="300"/>
      <c r="V153" s="300">
        <v>62.440089954826703</v>
      </c>
      <c r="W153" s="300">
        <v>18.017309047189183</v>
      </c>
      <c r="X153" s="300">
        <v>7.4546593133757417</v>
      </c>
      <c r="Y153" s="300">
        <f t="shared" ref="Y153:Y154" si="243">SUM(V153:X153)</f>
        <v>87.912058315391633</v>
      </c>
    </row>
    <row r="154" spans="1:25" x14ac:dyDescent="0.2">
      <c r="A154" s="264" t="s">
        <v>363</v>
      </c>
      <c r="B154" s="301">
        <f>SUM(B152:B153)</f>
        <v>79.991967969254773</v>
      </c>
      <c r="C154" s="301">
        <f t="shared" ref="C154" si="244">SUM(C152:C153)</f>
        <v>34.592225064411238</v>
      </c>
      <c r="D154" s="301">
        <f t="shared" ref="D154" si="245">SUM(D152:D153)</f>
        <v>11.737806966334269</v>
      </c>
      <c r="E154" s="301">
        <f t="shared" si="239"/>
        <v>126.32200000000029</v>
      </c>
      <c r="F154" s="301"/>
      <c r="G154" s="301">
        <f>SUM(G152:G153)</f>
        <v>90.892923704615967</v>
      </c>
      <c r="H154" s="301">
        <f t="shared" ref="H154" si="246">SUM(H152:H153)</f>
        <v>45.262029399548084</v>
      </c>
      <c r="I154" s="301">
        <f t="shared" ref="I154" si="247">SUM(I152:I153)</f>
        <v>13.292046895835748</v>
      </c>
      <c r="J154" s="301">
        <f t="shared" si="240"/>
        <v>149.4469999999998</v>
      </c>
      <c r="K154" s="301"/>
      <c r="L154" s="301">
        <f>SUM(L152:L153)</f>
        <v>83.566498592801281</v>
      </c>
      <c r="M154" s="301">
        <f t="shared" ref="M154" si="248">SUM(M152:M153)</f>
        <v>38.020412463722664</v>
      </c>
      <c r="N154" s="301">
        <f t="shared" ref="N154" si="249">SUM(N152:N153)</f>
        <v>11.141088943476092</v>
      </c>
      <c r="O154" s="301">
        <f t="shared" si="241"/>
        <v>132.72800000000004</v>
      </c>
      <c r="P154" s="301"/>
      <c r="Q154" s="301">
        <f>SUM(Q152:Q153)</f>
        <v>88.297523202837681</v>
      </c>
      <c r="R154" s="301">
        <f t="shared" ref="R154" si="250">SUM(R152:R153)</f>
        <v>39.468441702434191</v>
      </c>
      <c r="S154" s="301">
        <f t="shared" ref="S154" si="251">SUM(S152:S153)</f>
        <v>11.514035094728403</v>
      </c>
      <c r="T154" s="301">
        <f t="shared" si="242"/>
        <v>139.28000000000029</v>
      </c>
      <c r="U154" s="301"/>
      <c r="V154" s="301">
        <f>SUM(V152:V153)</f>
        <v>94.925550788940527</v>
      </c>
      <c r="W154" s="301">
        <f t="shared" ref="W154" si="252">SUM(W152:W153)</f>
        <v>41.13085572408103</v>
      </c>
      <c r="X154" s="301">
        <f t="shared" ref="X154" si="253">SUM(X152:X153)</f>
        <v>12.353593486978511</v>
      </c>
      <c r="Y154" s="301">
        <f t="shared" si="243"/>
        <v>148.41000000000008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16.126765110809234</v>
      </c>
      <c r="C161" s="300">
        <v>15.594487952208283</v>
      </c>
      <c r="D161" s="300">
        <v>1.3444711880472702</v>
      </c>
      <c r="E161" s="300">
        <f>SUM(B161:D161)</f>
        <v>33.065724251064786</v>
      </c>
      <c r="F161" s="300"/>
      <c r="G161" s="300">
        <v>17.395493636887018</v>
      </c>
      <c r="H161" s="300">
        <v>15.280959411931152</v>
      </c>
      <c r="I161" s="300">
        <v>0.18907739894695635</v>
      </c>
      <c r="J161" s="300">
        <f>SUM(G161:I161)</f>
        <v>32.865530447765124</v>
      </c>
      <c r="K161" s="300"/>
      <c r="L161" s="300">
        <v>17.570448183251777</v>
      </c>
      <c r="M161" s="300">
        <v>15.148405568238744</v>
      </c>
      <c r="N161" s="300">
        <v>1.4021572907714939</v>
      </c>
      <c r="O161" s="300">
        <f>SUM(L161:N161)</f>
        <v>34.121011042262012</v>
      </c>
      <c r="P161" s="300"/>
      <c r="Q161" s="300">
        <v>17.528430954148902</v>
      </c>
      <c r="R161" s="300">
        <v>15.143133390901632</v>
      </c>
      <c r="S161" s="300">
        <v>1.4002045435440114</v>
      </c>
      <c r="T161" s="300">
        <f>SUM(Q161:S161)</f>
        <v>34.071768888594548</v>
      </c>
      <c r="U161" s="300"/>
      <c r="V161" s="300">
        <v>18.034472935662514</v>
      </c>
      <c r="W161" s="300">
        <v>15.587132149498405</v>
      </c>
      <c r="X161" s="300">
        <v>1.4527115995247457</v>
      </c>
      <c r="Y161" s="300">
        <f>SUM(V161:X161)</f>
        <v>35.07431668468567</v>
      </c>
    </row>
    <row r="162" spans="1:25" x14ac:dyDescent="0.2">
      <c r="A162" s="260" t="s">
        <v>364</v>
      </c>
      <c r="B162" s="300">
        <v>17.932083893221513</v>
      </c>
      <c r="C162" s="300">
        <v>2.6780647774683399</v>
      </c>
      <c r="D162" s="300">
        <v>1.3691270782454277</v>
      </c>
      <c r="E162" s="300">
        <f t="shared" ref="E162:E163" si="254">SUM(B162:D162)</f>
        <v>21.979275748935279</v>
      </c>
      <c r="F162" s="300"/>
      <c r="G162" s="300">
        <v>19.383976262430455</v>
      </c>
      <c r="H162" s="300">
        <v>2.6597633319166869</v>
      </c>
      <c r="I162" s="300">
        <v>0.9737299578878158</v>
      </c>
      <c r="J162" s="300">
        <f t="shared" ref="J162:J163" si="255">SUM(G162:I162)</f>
        <v>23.017469552234957</v>
      </c>
      <c r="K162" s="300"/>
      <c r="L162" s="300">
        <v>19.627981710886591</v>
      </c>
      <c r="M162" s="300">
        <v>2.6907061655386313</v>
      </c>
      <c r="N162" s="300">
        <v>1.6723010813128503</v>
      </c>
      <c r="O162" s="300">
        <f t="shared" ref="O162:O163" si="256">SUM(L162:N162)</f>
        <v>23.990988957738072</v>
      </c>
      <c r="P162" s="300"/>
      <c r="Q162" s="300">
        <v>19.185502158785066</v>
      </c>
      <c r="R162" s="300">
        <v>2.8289081618599337</v>
      </c>
      <c r="S162" s="300">
        <v>1.6698207907603979</v>
      </c>
      <c r="T162" s="300">
        <f t="shared" ref="T162:T163" si="257">SUM(Q162:S162)</f>
        <v>23.684231111405396</v>
      </c>
      <c r="U162" s="300"/>
      <c r="V162" s="300">
        <v>18.935692168724128</v>
      </c>
      <c r="W162" s="300">
        <v>3.2106869276343257</v>
      </c>
      <c r="X162" s="300">
        <v>1.7363042189558833</v>
      </c>
      <c r="Y162" s="300">
        <f t="shared" ref="Y162:Y163" si="258">SUM(V162:X162)</f>
        <v>23.882683315314335</v>
      </c>
    </row>
    <row r="163" spans="1:25" x14ac:dyDescent="0.2">
      <c r="A163" s="264" t="s">
        <v>363</v>
      </c>
      <c r="B163" s="301">
        <f>SUM(B161:B162)</f>
        <v>34.058849004030748</v>
      </c>
      <c r="C163" s="301">
        <f t="shared" ref="C163" si="259">SUM(C161:C162)</f>
        <v>18.272552729676622</v>
      </c>
      <c r="D163" s="301">
        <f t="shared" ref="D163" si="260">SUM(D161:D162)</f>
        <v>2.7135982662926978</v>
      </c>
      <c r="E163" s="301">
        <f t="shared" si="254"/>
        <v>55.045000000000066</v>
      </c>
      <c r="F163" s="301"/>
      <c r="G163" s="301">
        <f>SUM(G161:G162)</f>
        <v>36.779469899317476</v>
      </c>
      <c r="H163" s="301">
        <f t="shared" ref="H163" si="261">SUM(H161:H162)</f>
        <v>17.940722743847839</v>
      </c>
      <c r="I163" s="301">
        <f t="shared" ref="I163" si="262">SUM(I161:I162)</f>
        <v>1.1628073568347721</v>
      </c>
      <c r="J163" s="301">
        <f t="shared" si="255"/>
        <v>55.883000000000088</v>
      </c>
      <c r="K163" s="301"/>
      <c r="L163" s="301">
        <f>SUM(L161:L162)</f>
        <v>37.198429894138371</v>
      </c>
      <c r="M163" s="301">
        <f t="shared" ref="M163" si="263">SUM(M161:M162)</f>
        <v>17.839111733777376</v>
      </c>
      <c r="N163" s="301">
        <f t="shared" ref="N163" si="264">SUM(N161:N162)</f>
        <v>3.0744583720843441</v>
      </c>
      <c r="O163" s="301">
        <f t="shared" si="256"/>
        <v>58.112000000000087</v>
      </c>
      <c r="P163" s="301"/>
      <c r="Q163" s="301">
        <f>SUM(Q161:Q162)</f>
        <v>36.713933112933972</v>
      </c>
      <c r="R163" s="301">
        <f t="shared" ref="R163" si="265">SUM(R161:R162)</f>
        <v>17.972041552761567</v>
      </c>
      <c r="S163" s="301">
        <f t="shared" ref="S163" si="266">SUM(S161:S162)</f>
        <v>3.0700253343044093</v>
      </c>
      <c r="T163" s="301">
        <f t="shared" si="257"/>
        <v>57.75599999999995</v>
      </c>
      <c r="U163" s="301"/>
      <c r="V163" s="301">
        <f>SUM(V161:V162)</f>
        <v>36.970165104386638</v>
      </c>
      <c r="W163" s="301">
        <f t="shared" ref="W163" si="267">SUM(W161:W162)</f>
        <v>18.797819077132729</v>
      </c>
      <c r="X163" s="301">
        <f t="shared" ref="X163" si="268">SUM(X161:X162)</f>
        <v>3.189015818480629</v>
      </c>
      <c r="Y163" s="301">
        <f t="shared" si="258"/>
        <v>58.956999999999994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36.277619406192784</v>
      </c>
      <c r="C170" s="300">
        <v>39.900782343200461</v>
      </c>
      <c r="D170" s="300">
        <v>5.548560033621551</v>
      </c>
      <c r="E170" s="300">
        <f>SUM(B170:D170)</f>
        <v>81.726961783014801</v>
      </c>
      <c r="F170" s="300"/>
      <c r="G170" s="300">
        <v>38.963616503119908</v>
      </c>
      <c r="H170" s="300">
        <v>43.131307417643434</v>
      </c>
      <c r="I170" s="300">
        <v>4.0588924251361957</v>
      </c>
      <c r="J170" s="300">
        <f>SUM(G170:I170)</f>
        <v>86.153816345899529</v>
      </c>
      <c r="K170" s="300"/>
      <c r="L170" s="300">
        <v>38.588585595393035</v>
      </c>
      <c r="M170" s="300">
        <v>43.315253174053801</v>
      </c>
      <c r="N170" s="300">
        <v>6.452065354639628</v>
      </c>
      <c r="O170" s="300">
        <f>SUM(L170:N170)</f>
        <v>88.355904124086464</v>
      </c>
      <c r="P170" s="300"/>
      <c r="Q170" s="300">
        <v>41.268446186304473</v>
      </c>
      <c r="R170" s="300">
        <v>44.340744171577555</v>
      </c>
      <c r="S170" s="300">
        <v>6.8251344508129321</v>
      </c>
      <c r="T170" s="300">
        <f>SUM(Q170:S170)</f>
        <v>92.434324808694953</v>
      </c>
      <c r="U170" s="300"/>
      <c r="V170" s="300">
        <v>45.53140577301199</v>
      </c>
      <c r="W170" s="300">
        <v>44.719794987045404</v>
      </c>
      <c r="X170" s="300">
        <v>7.2066490633807456</v>
      </c>
      <c r="Y170" s="300">
        <f>SUM(V170:X170)</f>
        <v>97.457849823438153</v>
      </c>
    </row>
    <row r="171" spans="1:25" x14ac:dyDescent="0.2">
      <c r="A171" s="260" t="s">
        <v>364</v>
      </c>
      <c r="B171" s="300">
        <v>22.098781869095763</v>
      </c>
      <c r="C171" s="300">
        <v>8.3296032873992321</v>
      </c>
      <c r="D171" s="300">
        <v>3.9976530604903817</v>
      </c>
      <c r="E171" s="300">
        <f t="shared" ref="E171" si="269">SUM(B171:D171)</f>
        <v>34.426038216985376</v>
      </c>
      <c r="F171" s="300"/>
      <c r="G171" s="300">
        <v>25.850271743549378</v>
      </c>
      <c r="H171" s="300">
        <v>8.1890666207711948</v>
      </c>
      <c r="I171" s="300">
        <v>5.6358452897799287</v>
      </c>
      <c r="J171" s="300">
        <f t="shared" ref="J171:J172" si="270">SUM(G171:I171)</f>
        <v>39.675183654100501</v>
      </c>
      <c r="K171" s="300"/>
      <c r="L171" s="300">
        <v>25.160562134623035</v>
      </c>
      <c r="M171" s="300">
        <v>9.314987593031276</v>
      </c>
      <c r="N171" s="300">
        <v>5.0835461482591073</v>
      </c>
      <c r="O171" s="300">
        <f t="shared" ref="O171:O172" si="271">SUM(L171:N171)</f>
        <v>39.559095875913421</v>
      </c>
      <c r="P171" s="300"/>
      <c r="Q171" s="300">
        <v>25.978960043647042</v>
      </c>
      <c r="R171" s="300">
        <v>9.8760370269112929</v>
      </c>
      <c r="S171" s="300">
        <v>5.4216781207466003</v>
      </c>
      <c r="T171" s="300">
        <f t="shared" ref="T171:T172" si="272">SUM(Q171:S171)</f>
        <v>41.276675191304932</v>
      </c>
      <c r="U171" s="300"/>
      <c r="V171" s="300">
        <v>26.699518255573622</v>
      </c>
      <c r="W171" s="300">
        <v>10.63863804979256</v>
      </c>
      <c r="X171" s="300">
        <v>5.8919938711958189</v>
      </c>
      <c r="Y171" s="300">
        <f t="shared" ref="Y171:Y172" si="273">SUM(V171:X171)</f>
        <v>43.230150176562006</v>
      </c>
    </row>
    <row r="172" spans="1:25" x14ac:dyDescent="0.2">
      <c r="A172" s="264" t="s">
        <v>363</v>
      </c>
      <c r="B172" s="301">
        <f>SUM(B170:B171)</f>
        <v>58.376401275288544</v>
      </c>
      <c r="C172" s="301">
        <f t="shared" ref="C172" si="274">SUM(C170:C171)</f>
        <v>48.230385630599692</v>
      </c>
      <c r="D172" s="301">
        <f t="shared" ref="D172" si="275">SUM(D170:D171)</f>
        <v>9.5462130941119323</v>
      </c>
      <c r="E172" s="301">
        <f>SUM(B172:D172)</f>
        <v>116.15300000000018</v>
      </c>
      <c r="F172" s="301"/>
      <c r="G172" s="301">
        <f>SUM(G170:G171)</f>
        <v>64.813888246669279</v>
      </c>
      <c r="H172" s="301">
        <f t="shared" ref="H172" si="276">SUM(H170:H171)</f>
        <v>51.320374038414627</v>
      </c>
      <c r="I172" s="301">
        <f t="shared" ref="I172" si="277">SUM(I170:I171)</f>
        <v>9.6947377149161245</v>
      </c>
      <c r="J172" s="301">
        <f t="shared" si="270"/>
        <v>125.82900000000004</v>
      </c>
      <c r="K172" s="301"/>
      <c r="L172" s="301">
        <f>SUM(L170:L171)</f>
        <v>63.74914773001607</v>
      </c>
      <c r="M172" s="301">
        <f t="shared" ref="M172" si="278">SUM(M170:M171)</f>
        <v>52.630240767085077</v>
      </c>
      <c r="N172" s="301">
        <f t="shared" ref="N172" si="279">SUM(N170:N171)</f>
        <v>11.535611502898735</v>
      </c>
      <c r="O172" s="301">
        <f t="shared" si="271"/>
        <v>127.91499999999988</v>
      </c>
      <c r="P172" s="301"/>
      <c r="Q172" s="301">
        <f>SUM(Q170:Q171)</f>
        <v>67.247406229951508</v>
      </c>
      <c r="R172" s="301">
        <f t="shared" ref="R172" si="280">SUM(R170:R171)</f>
        <v>54.216781198488846</v>
      </c>
      <c r="S172" s="301">
        <f t="shared" ref="S172" si="281">SUM(S170:S171)</f>
        <v>12.246812571559532</v>
      </c>
      <c r="T172" s="301">
        <f t="shared" si="272"/>
        <v>133.7109999999999</v>
      </c>
      <c r="U172" s="301"/>
      <c r="V172" s="301">
        <f>SUM(V170:V171)</f>
        <v>72.230924028585605</v>
      </c>
      <c r="W172" s="301">
        <f t="shared" ref="W172" si="282">SUM(W170:W171)</f>
        <v>55.358433036837965</v>
      </c>
      <c r="X172" s="301">
        <f t="shared" ref="X172" si="283">SUM(X170:X171)</f>
        <v>13.098642934576564</v>
      </c>
      <c r="Y172" s="301">
        <f t="shared" si="273"/>
        <v>140.68800000000013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67.143481610581432</v>
      </c>
      <c r="C179" s="300">
        <v>61.181093012338145</v>
      </c>
      <c r="D179" s="300">
        <v>7.4231630886343414</v>
      </c>
      <c r="E179" s="300">
        <f>SUM(B179:D179)</f>
        <v>135.74773771155392</v>
      </c>
      <c r="F179" s="300"/>
      <c r="G179" s="300">
        <v>68.611821641370454</v>
      </c>
      <c r="H179" s="300">
        <v>66.155078908228973</v>
      </c>
      <c r="I179" s="300">
        <v>9.7274901491456269</v>
      </c>
      <c r="J179" s="300">
        <f>SUM(G179:I179)</f>
        <v>144.49439069874506</v>
      </c>
      <c r="K179" s="300"/>
      <c r="L179" s="300">
        <v>72.78689972772635</v>
      </c>
      <c r="M179" s="300">
        <v>66.224679299418128</v>
      </c>
      <c r="N179" s="300">
        <v>10.988360028290348</v>
      </c>
      <c r="O179" s="300">
        <f>SUM(L179:N179)</f>
        <v>149.99993905543482</v>
      </c>
      <c r="P179" s="300"/>
      <c r="Q179" s="300">
        <v>79.905250972611</v>
      </c>
      <c r="R179" s="300">
        <v>68.744093187907694</v>
      </c>
      <c r="S179" s="300">
        <v>12.484012412635421</v>
      </c>
      <c r="T179" s="300">
        <f>SUM(Q179:S179)</f>
        <v>161.13335657315412</v>
      </c>
      <c r="U179" s="300"/>
      <c r="V179" s="300">
        <v>90.332189756419879</v>
      </c>
      <c r="W179" s="300">
        <v>68.768661463860838</v>
      </c>
      <c r="X179" s="300">
        <v>14.602225570155147</v>
      </c>
      <c r="Y179" s="300">
        <f>SUM(V179:X179)</f>
        <v>173.70307679043589</v>
      </c>
    </row>
    <row r="180" spans="1:25" x14ac:dyDescent="0.2">
      <c r="A180" s="260" t="s">
        <v>364</v>
      </c>
      <c r="B180" s="300">
        <v>25.801777708084146</v>
      </c>
      <c r="C180" s="300">
        <v>9.3196698253407888</v>
      </c>
      <c r="D180" s="300">
        <v>5.9038147550211404</v>
      </c>
      <c r="E180" s="300">
        <f t="shared" ref="E180:E181" si="284">SUM(B180:D180)</f>
        <v>41.025262288446072</v>
      </c>
      <c r="F180" s="300"/>
      <c r="G180" s="300">
        <v>27.880569811218866</v>
      </c>
      <c r="H180" s="300">
        <v>10.201465603609652</v>
      </c>
      <c r="I180" s="300">
        <v>3.602573886426347</v>
      </c>
      <c r="J180" s="300">
        <f t="shared" ref="J180:J181" si="285">SUM(G180:I180)</f>
        <v>41.684609301254866</v>
      </c>
      <c r="K180" s="300"/>
      <c r="L180" s="300">
        <v>28.521872172262793</v>
      </c>
      <c r="M180" s="300">
        <v>9.4652857346630039</v>
      </c>
      <c r="N180" s="300">
        <v>3.5749030376392974</v>
      </c>
      <c r="O180" s="300">
        <f t="shared" ref="O180:O181" si="286">SUM(L180:N180)</f>
        <v>41.56206094456509</v>
      </c>
      <c r="P180" s="300"/>
      <c r="Q180" s="300">
        <v>30.535623949392843</v>
      </c>
      <c r="R180" s="300">
        <v>10.40039919303249</v>
      </c>
      <c r="S180" s="300">
        <v>3.6116202844205199</v>
      </c>
      <c r="T180" s="300">
        <f t="shared" ref="T180:T181" si="287">SUM(Q180:S180)</f>
        <v>44.547643426845852</v>
      </c>
      <c r="U180" s="300"/>
      <c r="V180" s="300">
        <v>32.880448809635787</v>
      </c>
      <c r="W180" s="300">
        <v>11.658509693570869</v>
      </c>
      <c r="X180" s="300">
        <v>3.4539647063580046</v>
      </c>
      <c r="Y180" s="300">
        <f t="shared" ref="Y180:Y181" si="288">SUM(V180:X180)</f>
        <v>47.992923209564665</v>
      </c>
    </row>
    <row r="181" spans="1:25" x14ac:dyDescent="0.2">
      <c r="A181" s="264" t="s">
        <v>363</v>
      </c>
      <c r="B181" s="301">
        <f>SUM(B179:B180)</f>
        <v>92.945259318665578</v>
      </c>
      <c r="C181" s="301">
        <f t="shared" ref="C181" si="289">SUM(C179:C180)</f>
        <v>70.500762837678934</v>
      </c>
      <c r="D181" s="301">
        <f t="shared" ref="D181" si="290">SUM(D179:D180)</f>
        <v>13.326977843655481</v>
      </c>
      <c r="E181" s="301">
        <f t="shared" si="284"/>
        <v>176.77299999999997</v>
      </c>
      <c r="F181" s="301"/>
      <c r="G181" s="301">
        <f>SUM(G179:G180)</f>
        <v>96.492391452589317</v>
      </c>
      <c r="H181" s="301">
        <f t="shared" ref="H181" si="291">SUM(H179:H180)</f>
        <v>76.356544511838621</v>
      </c>
      <c r="I181" s="301">
        <f t="shared" ref="I181" si="292">SUM(I179:I180)</f>
        <v>13.330064035571974</v>
      </c>
      <c r="J181" s="301">
        <f t="shared" si="285"/>
        <v>186.17899999999992</v>
      </c>
      <c r="K181" s="301"/>
      <c r="L181" s="301">
        <f>SUM(L179:L180)</f>
        <v>101.30877189998914</v>
      </c>
      <c r="M181" s="301">
        <f t="shared" ref="M181" si="293">SUM(M179:M180)</f>
        <v>75.689965034081126</v>
      </c>
      <c r="N181" s="301">
        <f t="shared" ref="N181" si="294">SUM(N179:N180)</f>
        <v>14.563263065929645</v>
      </c>
      <c r="O181" s="301">
        <f t="shared" si="286"/>
        <v>191.56199999999993</v>
      </c>
      <c r="P181" s="301"/>
      <c r="Q181" s="301">
        <f>SUM(Q179:Q180)</f>
        <v>110.44087492200384</v>
      </c>
      <c r="R181" s="301">
        <f t="shared" ref="R181" si="295">SUM(R179:R180)</f>
        <v>79.144492380940179</v>
      </c>
      <c r="S181" s="301">
        <f t="shared" ref="S181" si="296">SUM(S179:S180)</f>
        <v>16.09563269705594</v>
      </c>
      <c r="T181" s="301">
        <f t="shared" si="287"/>
        <v>205.68099999999995</v>
      </c>
      <c r="U181" s="301"/>
      <c r="V181" s="301">
        <f>SUM(V179:V180)</f>
        <v>123.21263856605566</v>
      </c>
      <c r="W181" s="301">
        <f t="shared" ref="W181" si="297">SUM(W179:W180)</f>
        <v>80.427171157431701</v>
      </c>
      <c r="X181" s="301">
        <f t="shared" ref="X181" si="298">SUM(X179:X180)</f>
        <v>18.056190276513153</v>
      </c>
      <c r="Y181" s="301">
        <f t="shared" si="288"/>
        <v>221.69600000000051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5.1042909006574773</v>
      </c>
      <c r="C188" s="300">
        <v>8.0713044842411712</v>
      </c>
      <c r="D188" s="300">
        <v>1.8712185852807299</v>
      </c>
      <c r="E188" s="300">
        <f>SUM(B188:D188)</f>
        <v>15.046813970179379</v>
      </c>
      <c r="F188" s="300"/>
      <c r="G188" s="300">
        <v>6.6469715832727836</v>
      </c>
      <c r="H188" s="300">
        <v>9.0964682547563278</v>
      </c>
      <c r="I188" s="300">
        <v>2.4153403432684932</v>
      </c>
      <c r="J188" s="300">
        <f>SUM(G188:I188)</f>
        <v>18.158780181297605</v>
      </c>
      <c r="K188" s="300"/>
      <c r="L188" s="300">
        <v>5.3360977443046034</v>
      </c>
      <c r="M188" s="300">
        <v>11.148872082897897</v>
      </c>
      <c r="N188" s="300">
        <v>2.7593640268472051</v>
      </c>
      <c r="O188" s="300">
        <f>SUM(L188:N188)</f>
        <v>19.244333854049707</v>
      </c>
      <c r="P188" s="300"/>
      <c r="Q188" s="300">
        <v>4.8194537733803839</v>
      </c>
      <c r="R188" s="300">
        <v>10.81082059859097</v>
      </c>
      <c r="S188" s="300">
        <v>2.2626579828990163</v>
      </c>
      <c r="T188" s="300">
        <f>SUM(Q188:S188)</f>
        <v>17.892932354870368</v>
      </c>
      <c r="U188" s="300"/>
      <c r="V188" s="300">
        <v>4.7878146280537059</v>
      </c>
      <c r="W188" s="300">
        <v>11.396648980152433</v>
      </c>
      <c r="X188" s="300">
        <v>2.4787507206633035</v>
      </c>
      <c r="Y188" s="300">
        <f>SUM(V188:X188)</f>
        <v>18.66321432886944</v>
      </c>
    </row>
    <row r="189" spans="1:25" x14ac:dyDescent="0.2">
      <c r="A189" s="260" t="s">
        <v>364</v>
      </c>
      <c r="B189" s="300">
        <v>6.9832160147685816</v>
      </c>
      <c r="C189" s="300">
        <v>6.1769663125688101</v>
      </c>
      <c r="D189" s="300">
        <v>2.9160037024832404</v>
      </c>
      <c r="E189" s="300">
        <f t="shared" ref="E189:E190" si="299">SUM(B189:D189)</f>
        <v>16.076186029820633</v>
      </c>
      <c r="F189" s="300"/>
      <c r="G189" s="300">
        <v>8.8348533021766951</v>
      </c>
      <c r="H189" s="300">
        <v>8.4178458241804126</v>
      </c>
      <c r="I189" s="300">
        <v>5.7465206923452596</v>
      </c>
      <c r="J189" s="300">
        <f t="shared" ref="J189:J190" si="300">SUM(G189:I189)</f>
        <v>22.999219818702368</v>
      </c>
      <c r="K189" s="300"/>
      <c r="L189" s="300">
        <v>7.0693627575150302</v>
      </c>
      <c r="M189" s="300">
        <v>9.1322812225710006</v>
      </c>
      <c r="N189" s="300">
        <v>3.7640221658642168</v>
      </c>
      <c r="O189" s="300">
        <f t="shared" ref="O189:O190" si="301">SUM(L189:N189)</f>
        <v>19.965666145950248</v>
      </c>
      <c r="P189" s="300"/>
      <c r="Q189" s="300">
        <v>6.8316501278738411</v>
      </c>
      <c r="R189" s="300">
        <v>9.0989462892381123</v>
      </c>
      <c r="S189" s="300">
        <v>3.1794712280176696</v>
      </c>
      <c r="T189" s="300">
        <f t="shared" ref="T189:T190" si="302">SUM(Q189:S189)</f>
        <v>19.110067645129622</v>
      </c>
      <c r="U189" s="300"/>
      <c r="V189" s="300">
        <v>7.2813545663363346</v>
      </c>
      <c r="W189" s="300">
        <v>10.024754445543561</v>
      </c>
      <c r="X189" s="300">
        <v>3.3166766592506609</v>
      </c>
      <c r="Y189" s="300">
        <f t="shared" ref="Y189:Y190" si="303">SUM(V189:X189)</f>
        <v>20.622785671130558</v>
      </c>
    </row>
    <row r="190" spans="1:25" x14ac:dyDescent="0.2">
      <c r="A190" s="264" t="s">
        <v>363</v>
      </c>
      <c r="B190" s="301">
        <f>SUM(B188:B189)</f>
        <v>12.087506915426058</v>
      </c>
      <c r="C190" s="301">
        <f t="shared" ref="C190" si="304">SUM(C188:C189)</f>
        <v>14.248270796809981</v>
      </c>
      <c r="D190" s="301">
        <f t="shared" ref="D190" si="305">SUM(D188:D189)</f>
        <v>4.7872222877639707</v>
      </c>
      <c r="E190" s="301">
        <f t="shared" si="299"/>
        <v>31.123000000000008</v>
      </c>
      <c r="F190" s="301"/>
      <c r="G190" s="301">
        <f>SUM(G188:G189)</f>
        <v>15.481824885449479</v>
      </c>
      <c r="H190" s="301">
        <f t="shared" ref="H190" si="306">SUM(H188:H189)</f>
        <v>17.514314078936742</v>
      </c>
      <c r="I190" s="301">
        <f t="shared" ref="I190" si="307">SUM(I188:I189)</f>
        <v>8.1618610356137538</v>
      </c>
      <c r="J190" s="301">
        <f t="shared" si="300"/>
        <v>41.157999999999973</v>
      </c>
      <c r="K190" s="301"/>
      <c r="L190" s="301">
        <f>SUM(L188:L189)</f>
        <v>12.405460501819633</v>
      </c>
      <c r="M190" s="301">
        <f t="shared" ref="M190" si="308">SUM(M188:M189)</f>
        <v>20.281153305468898</v>
      </c>
      <c r="N190" s="301">
        <f t="shared" ref="N190" si="309">SUM(N188:N189)</f>
        <v>6.5233861927114223</v>
      </c>
      <c r="O190" s="301">
        <f t="shared" si="301"/>
        <v>39.209999999999951</v>
      </c>
      <c r="P190" s="301"/>
      <c r="Q190" s="301">
        <f>SUM(Q188:Q189)</f>
        <v>11.651103901254224</v>
      </c>
      <c r="R190" s="301">
        <f t="shared" ref="R190" si="310">SUM(R188:R189)</f>
        <v>19.909766887829083</v>
      </c>
      <c r="S190" s="301">
        <f t="shared" ref="S190" si="311">SUM(S188:S189)</f>
        <v>5.4421292109166863</v>
      </c>
      <c r="T190" s="301">
        <f t="shared" si="302"/>
        <v>37.002999999999993</v>
      </c>
      <c r="U190" s="301"/>
      <c r="V190" s="301">
        <f>SUM(V188:V189)</f>
        <v>12.069169194390041</v>
      </c>
      <c r="W190" s="301">
        <f t="shared" ref="W190" si="312">SUM(W188:W189)</f>
        <v>21.421403425695992</v>
      </c>
      <c r="X190" s="301">
        <f t="shared" ref="X190" si="313">SUM(X188:X189)</f>
        <v>5.7954273799139644</v>
      </c>
      <c r="Y190" s="301">
        <f t="shared" si="303"/>
        <v>39.286000000000001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10.289293107305962</v>
      </c>
      <c r="C197" s="300">
        <v>6.9688125890008443</v>
      </c>
      <c r="D197" s="300">
        <v>8.4641903535708245</v>
      </c>
      <c r="E197" s="300">
        <f>SUM(B197:D197)</f>
        <v>25.722296049877631</v>
      </c>
      <c r="F197" s="300"/>
      <c r="G197" s="300">
        <v>9.1067092873214612</v>
      </c>
      <c r="H197" s="300">
        <v>6.0385882364671355</v>
      </c>
      <c r="I197" s="300">
        <v>11.484250213600792</v>
      </c>
      <c r="J197" s="300">
        <f>SUM(G197:I197)</f>
        <v>26.629547737389387</v>
      </c>
      <c r="K197" s="300"/>
      <c r="L197" s="300">
        <v>8.3380781370348807</v>
      </c>
      <c r="M197" s="300">
        <v>7.3329115168397712</v>
      </c>
      <c r="N197" s="300">
        <v>8.1062940175785254</v>
      </c>
      <c r="O197" s="300">
        <f>SUM(L197:N197)</f>
        <v>23.777283671453176</v>
      </c>
      <c r="P197" s="300"/>
      <c r="Q197" s="300">
        <v>7.8515284373638483</v>
      </c>
      <c r="R197" s="300">
        <v>7.0261398124343186</v>
      </c>
      <c r="S197" s="300">
        <v>7.9039766013429347</v>
      </c>
      <c r="T197" s="300">
        <f>SUM(Q197:S197)</f>
        <v>22.781644851141102</v>
      </c>
      <c r="U197" s="300"/>
      <c r="V197" s="300">
        <v>7.5212715167031226</v>
      </c>
      <c r="W197" s="300">
        <v>6.8246802918632179</v>
      </c>
      <c r="X197" s="300">
        <v>7.8067973703586855</v>
      </c>
      <c r="Y197" s="300">
        <f>SUM(V197:X197)</f>
        <v>22.152749178925028</v>
      </c>
    </row>
    <row r="198" spans="1:25" x14ac:dyDescent="0.2">
      <c r="A198" s="260" t="s">
        <v>364</v>
      </c>
      <c r="B198" s="300">
        <v>8.9651475248309822</v>
      </c>
      <c r="C198" s="300">
        <v>1.9330127504998409</v>
      </c>
      <c r="D198" s="300">
        <v>2.3455436747915566</v>
      </c>
      <c r="E198" s="300">
        <f t="shared" ref="E198:E199" si="314">SUM(B198:D198)</f>
        <v>13.243703950122381</v>
      </c>
      <c r="F198" s="300"/>
      <c r="G198" s="300">
        <v>6.1673668399666361</v>
      </c>
      <c r="H198" s="300">
        <v>1.9923722929472556</v>
      </c>
      <c r="I198" s="300">
        <v>5.3087131296967582</v>
      </c>
      <c r="J198" s="300">
        <f t="shared" ref="J198:J199" si="315">SUM(G198:I198)</f>
        <v>13.468452262610651</v>
      </c>
      <c r="K198" s="300"/>
      <c r="L198" s="300">
        <v>7.8495248772087081</v>
      </c>
      <c r="M198" s="300">
        <v>1.0001696161216753</v>
      </c>
      <c r="N198" s="300">
        <v>4.7110218352164317</v>
      </c>
      <c r="O198" s="300">
        <f t="shared" ref="O198:O199" si="316">SUM(L198:N198)</f>
        <v>13.560716328546816</v>
      </c>
      <c r="P198" s="300"/>
      <c r="Q198" s="300">
        <v>7.8802409358435925</v>
      </c>
      <c r="R198" s="300">
        <v>0.96895111780645593</v>
      </c>
      <c r="S198" s="300">
        <v>4.7241630952088389</v>
      </c>
      <c r="T198" s="300">
        <f t="shared" ref="T198:T199" si="317">SUM(Q198:S198)</f>
        <v>13.573355148858887</v>
      </c>
      <c r="U198" s="300"/>
      <c r="V198" s="300">
        <v>8.2848426669635664</v>
      </c>
      <c r="W198" s="300">
        <v>0.97522771485231619</v>
      </c>
      <c r="X198" s="300">
        <v>4.946180439259078</v>
      </c>
      <c r="Y198" s="300">
        <f t="shared" ref="Y198:Y199" si="318">SUM(V198:X198)</f>
        <v>14.20625082107496</v>
      </c>
    </row>
    <row r="199" spans="1:25" x14ac:dyDescent="0.2">
      <c r="A199" s="264" t="s">
        <v>363</v>
      </c>
      <c r="B199" s="301">
        <f>SUM(B197:B198)</f>
        <v>19.254440632136944</v>
      </c>
      <c r="C199" s="301">
        <f t="shared" ref="C199" si="319">SUM(C197:C198)</f>
        <v>8.9018253395006859</v>
      </c>
      <c r="D199" s="301">
        <f t="shared" ref="D199" si="320">SUM(D197:D198)</f>
        <v>10.809734028362382</v>
      </c>
      <c r="E199" s="301">
        <f t="shared" si="314"/>
        <v>38.966000000000008</v>
      </c>
      <c r="F199" s="301"/>
      <c r="G199" s="301">
        <f>SUM(G197:G198)</f>
        <v>15.274076127288097</v>
      </c>
      <c r="H199" s="301">
        <f t="shared" ref="H199" si="321">SUM(H197:H198)</f>
        <v>8.0309605294143918</v>
      </c>
      <c r="I199" s="301">
        <f t="shared" ref="I199" si="322">SUM(I197:I198)</f>
        <v>16.792963343297551</v>
      </c>
      <c r="J199" s="301">
        <f t="shared" si="315"/>
        <v>40.098000000000042</v>
      </c>
      <c r="K199" s="301"/>
      <c r="L199" s="301">
        <f>SUM(L197:L198)</f>
        <v>16.187603014243589</v>
      </c>
      <c r="M199" s="301">
        <f t="shared" ref="M199" si="323">SUM(M197:M198)</f>
        <v>8.3330811329614463</v>
      </c>
      <c r="N199" s="301">
        <f t="shared" ref="N199" si="324">SUM(N197:N198)</f>
        <v>12.817315852794957</v>
      </c>
      <c r="O199" s="301">
        <f t="shared" si="316"/>
        <v>37.337999999999994</v>
      </c>
      <c r="P199" s="301"/>
      <c r="Q199" s="301">
        <f>SUM(Q197:Q198)</f>
        <v>15.731769373207442</v>
      </c>
      <c r="R199" s="301">
        <f t="shared" ref="R199" si="325">SUM(R197:R198)</f>
        <v>7.9950909302407744</v>
      </c>
      <c r="S199" s="301">
        <f t="shared" ref="S199" si="326">SUM(S197:S198)</f>
        <v>12.628139696551774</v>
      </c>
      <c r="T199" s="301">
        <f t="shared" si="317"/>
        <v>36.35499999999999</v>
      </c>
      <c r="U199" s="301"/>
      <c r="V199" s="301">
        <f>SUM(V197:V198)</f>
        <v>15.80611418366669</v>
      </c>
      <c r="W199" s="301">
        <f t="shared" ref="W199" si="327">SUM(W197:W198)</f>
        <v>7.7999080067155342</v>
      </c>
      <c r="X199" s="301">
        <f t="shared" ref="X199" si="328">SUM(X197:X198)</f>
        <v>12.752977809617764</v>
      </c>
      <c r="Y199" s="301">
        <f t="shared" si="318"/>
        <v>36.358999999999988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Manchester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1.6201128167602663</v>
      </c>
      <c r="N7">
        <f>'Ind T4'!C122</f>
        <v>0.48264683667569308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1.6198819484429583</v>
      </c>
      <c r="N9">
        <f>'Ind T4'!C120</f>
        <v>0.97872891489023672</v>
      </c>
    </row>
    <row r="10" spans="1:16" x14ac:dyDescent="0.2">
      <c r="L10" s="13" t="str">
        <f>'Ind T4'!A80</f>
        <v>Education</v>
      </c>
      <c r="M10">
        <f>'Ind T4'!B119</f>
        <v>1.9478822782191152</v>
      </c>
      <c r="N10">
        <f>'Ind T4'!C119</f>
        <v>0.63654198409455187</v>
      </c>
    </row>
    <row r="11" spans="1:16" x14ac:dyDescent="0.2">
      <c r="L11" s="13" t="str">
        <f>'Ind T4'!A79</f>
        <v>Public admin. and defence</v>
      </c>
      <c r="M11">
        <f>'Ind T4'!B118</f>
        <v>1.0903241873972291</v>
      </c>
      <c r="N11">
        <f>'Ind T4'!C118</f>
        <v>9.6287537739780937E-2</v>
      </c>
    </row>
    <row r="12" spans="1:16" x14ac:dyDescent="0.2">
      <c r="L12" s="1" t="str">
        <f>CONCATENATE("[",'Ind T4'!A78,"]")</f>
        <v>[Non-marketed services]</v>
      </c>
      <c r="M12">
        <f>'Ind T4'!B117</f>
        <v>1.6471617498461155</v>
      </c>
      <c r="N12">
        <f>'Ind T4'!C117</f>
        <v>0.73358551517057613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-0.84992546092806931</v>
      </c>
      <c r="N14" s="13">
        <f>'Ind T4'!C115</f>
        <v>-0.17697527131974589</v>
      </c>
    </row>
    <row r="15" spans="1:16" x14ac:dyDescent="0.2">
      <c r="L15" s="13" t="str">
        <f>'Ind T4'!A75</f>
        <v>Arts and entertainment</v>
      </c>
      <c r="M15" s="13">
        <f>'Ind T4'!B114</f>
        <v>4.7280646415665206</v>
      </c>
      <c r="N15" s="13">
        <f>'Ind T4'!C114</f>
        <v>1.2910200013593887E-2</v>
      </c>
    </row>
    <row r="16" spans="1:16" x14ac:dyDescent="0.2">
      <c r="L16" s="13" t="str">
        <f>'Ind T4'!A74</f>
        <v>Support services</v>
      </c>
      <c r="M16" s="13">
        <f>'Ind T4'!B113</f>
        <v>0.99426466468945929</v>
      </c>
      <c r="N16" s="13">
        <f>'Ind T4'!C113</f>
        <v>0.7472903315125734</v>
      </c>
    </row>
    <row r="17" spans="12:14" x14ac:dyDescent="0.2">
      <c r="L17" s="13" t="str">
        <f>'Ind T4'!A73</f>
        <v>Professional services</v>
      </c>
      <c r="M17" s="13">
        <f>'Ind T4'!B112</f>
        <v>3.1873495054113965</v>
      </c>
      <c r="N17" s="13">
        <f>'Ind T4'!C112</f>
        <v>0.7231794950006698</v>
      </c>
    </row>
    <row r="18" spans="12:14" x14ac:dyDescent="0.2">
      <c r="L18" s="13" t="str">
        <f>'Ind T4'!A72</f>
        <v>Real estate</v>
      </c>
      <c r="M18" s="13">
        <f>'Ind T4'!B111</f>
        <v>-1.70646905401447</v>
      </c>
      <c r="N18" s="13">
        <f>'Ind T4'!C111</f>
        <v>1.3155013118309133</v>
      </c>
    </row>
    <row r="19" spans="12:14" x14ac:dyDescent="0.2">
      <c r="L19" t="str">
        <f>'Ind T4'!A71</f>
        <v>Finance and insurance</v>
      </c>
      <c r="M19">
        <f>'Ind T4'!B110</f>
        <v>-0.18744883088186448</v>
      </c>
      <c r="N19">
        <f>'Ind T4'!C110</f>
        <v>-0.1499433519967619</v>
      </c>
    </row>
    <row r="20" spans="12:14" x14ac:dyDescent="0.2">
      <c r="L20" t="str">
        <f>'Ind T4'!A70</f>
        <v>Information technology</v>
      </c>
      <c r="M20">
        <f>'Ind T4'!B109</f>
        <v>-1.2910675611518152</v>
      </c>
      <c r="N20">
        <f>'Ind T4'!C109</f>
        <v>0.99866310827108062</v>
      </c>
    </row>
    <row r="21" spans="12:14" x14ac:dyDescent="0.2">
      <c r="L21" t="str">
        <f>'Ind T4'!A69</f>
        <v>Media</v>
      </c>
      <c r="M21">
        <f>'Ind T4'!B108</f>
        <v>4.8916228737924783</v>
      </c>
      <c r="N21">
        <f>'Ind T4'!C108</f>
        <v>0.12271740522296071</v>
      </c>
    </row>
    <row r="22" spans="12:14" x14ac:dyDescent="0.2">
      <c r="L22" s="1" t="str">
        <f>CONCATENATE("[",'Ind T4'!A68,"]")</f>
        <v>[Business and other services]</v>
      </c>
      <c r="M22">
        <f>'Ind T4'!B107</f>
        <v>1.4219899821754423</v>
      </c>
      <c r="N22">
        <f>'Ind T4'!C107</f>
        <v>0.56983604571034796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0.99545152038500451</v>
      </c>
      <c r="N24">
        <f>'Ind T4'!C105</f>
        <v>1.3933722070526677</v>
      </c>
    </row>
    <row r="25" spans="12:14" x14ac:dyDescent="0.2">
      <c r="L25" s="13" t="str">
        <f>'Ind T4'!A65</f>
        <v>Transport and storage</v>
      </c>
      <c r="M25">
        <f>'Ind T4'!B104</f>
        <v>5.4737665962890203</v>
      </c>
      <c r="N25">
        <f>'Ind T4'!C104</f>
        <v>0.65505621228683086</v>
      </c>
    </row>
    <row r="26" spans="12:14" x14ac:dyDescent="0.2">
      <c r="L26" s="13" t="str">
        <f>'Ind T4'!A64</f>
        <v>Wholesale and retail trade</v>
      </c>
      <c r="M26">
        <f>'Ind T4'!B103</f>
        <v>1.6929786895153232</v>
      </c>
      <c r="N26">
        <f>'Ind T4'!C103</f>
        <v>0.19972649076775983</v>
      </c>
    </row>
    <row r="27" spans="12:14" x14ac:dyDescent="0.2">
      <c r="L27" s="1" t="str">
        <f>CONCATENATE("[",'Ind T4'!A63,"]")</f>
        <v>[Trade, accomod. and transport]</v>
      </c>
      <c r="M27">
        <f>'Ind T4'!B102</f>
        <v>2.3136055590600169</v>
      </c>
      <c r="N27">
        <f>'Ind T4'!C102</f>
        <v>0.57362671099381313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2.4741721336328792</v>
      </c>
      <c r="N29">
        <f>'Ind T4'!C100</f>
        <v>-1.3113198522518577E-2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-0.64848953717348001</v>
      </c>
      <c r="N31">
        <f>'Ind T4'!C98</f>
        <v>-1.0073469393359624</v>
      </c>
    </row>
    <row r="32" spans="12:14" x14ac:dyDescent="0.2">
      <c r="L32" s="13" t="str">
        <f>'Ind T4'!A58</f>
        <v>Engineering</v>
      </c>
      <c r="M32">
        <f>'Ind T4'!B97</f>
        <v>-4.0993004545731626</v>
      </c>
      <c r="N32">
        <f>'Ind T4'!C97</f>
        <v>0.36698104055390424</v>
      </c>
    </row>
    <row r="33" spans="12:14" x14ac:dyDescent="0.2">
      <c r="L33" s="13" t="str">
        <f>'Ind T4'!A57</f>
        <v>Food drink and tobacco</v>
      </c>
      <c r="M33">
        <f>'Ind T4'!B96</f>
        <v>-0.54192827212541372</v>
      </c>
      <c r="N33">
        <f>'Ind T4'!C96</f>
        <v>-0.6208875641256939</v>
      </c>
    </row>
    <row r="34" spans="12:14" x14ac:dyDescent="0.2">
      <c r="L34" s="1" t="str">
        <f>CONCATENATE("[",'Ind T4'!A56,"]")</f>
        <v>[Manufacturing]</v>
      </c>
      <c r="M34">
        <f>'Ind T4'!B95</f>
        <v>-1.1238539146474769</v>
      </c>
      <c r="N34">
        <f>'Ind T4'!C95</f>
        <v>-0.73403395584981102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-3.3029346487823741</v>
      </c>
      <c r="N36">
        <f>'Ind T4'!C93</f>
        <v>0.38161908198748318</v>
      </c>
    </row>
    <row r="37" spans="12:14" x14ac:dyDescent="0.2">
      <c r="L37" s="13" t="str">
        <f>'Ind T4'!A53</f>
        <v>Electricity and gas</v>
      </c>
      <c r="M37">
        <f>'Ind T4'!B92</f>
        <v>9.4531633899285197</v>
      </c>
      <c r="N37">
        <f>'Ind T4'!C92</f>
        <v>-0.9763323945163882</v>
      </c>
    </row>
    <row r="38" spans="12:14" x14ac:dyDescent="0.2">
      <c r="L38" s="13" t="str">
        <f>'Ind T4'!A52</f>
        <v>Mining and quarrying</v>
      </c>
      <c r="M38">
        <f>'Ind T4'!B91</f>
        <v>21.076404012612326</v>
      </c>
      <c r="N38">
        <f>'Ind T4'!C91</f>
        <v>-3.4206773141320035</v>
      </c>
    </row>
    <row r="39" spans="12:14" x14ac:dyDescent="0.2">
      <c r="L39" s="45" t="str">
        <f>'Ind T4'!A51</f>
        <v>Agriculture</v>
      </c>
      <c r="M39">
        <f>'Ind T4'!B90</f>
        <v>2.2289143386098109</v>
      </c>
      <c r="N39">
        <f>'Ind T4'!C90</f>
        <v>0.46463799403173578</v>
      </c>
    </row>
    <row r="40" spans="12:14" x14ac:dyDescent="0.2">
      <c r="L40" s="1" t="str">
        <f>CONCATENATE("[",'Ind T4'!A50,"]")</f>
        <v>[Primary sector and utilities]</v>
      </c>
      <c r="M40">
        <f>'Ind T4'!B89</f>
        <v>3.3746451387622667</v>
      </c>
      <c r="N40">
        <f>'Ind T4'!C89</f>
        <v>-0.22124878575302542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Manchester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21.887999999999984</v>
      </c>
      <c r="N5" s="11">
        <f t="shared" ref="N5:AL5" si="1">SUM(N6:N9)</f>
        <v>18.307999999999964</v>
      </c>
      <c r="O5" s="11">
        <f t="shared" si="1"/>
        <v>20.73299999999999</v>
      </c>
      <c r="P5" s="11">
        <f t="shared" si="1"/>
        <v>24.864999999999988</v>
      </c>
      <c r="Q5" s="11">
        <f t="shared" si="1"/>
        <v>21.204999999999995</v>
      </c>
      <c r="R5" s="11">
        <f t="shared" si="1"/>
        <v>21.981999999999992</v>
      </c>
      <c r="S5" s="11">
        <f t="shared" si="1"/>
        <v>24.22199999999998</v>
      </c>
      <c r="T5" s="11">
        <f t="shared" si="1"/>
        <v>21.982999999999997</v>
      </c>
      <c r="U5" s="11">
        <f t="shared" si="1"/>
        <v>24.530000000000026</v>
      </c>
      <c r="V5" s="11">
        <f t="shared" si="1"/>
        <v>29.107000000000038</v>
      </c>
      <c r="W5" s="11">
        <f t="shared" si="1"/>
        <v>25.949999999999996</v>
      </c>
      <c r="X5" s="11">
        <f t="shared" si="1"/>
        <v>25.427000000000007</v>
      </c>
      <c r="Y5" s="11">
        <f t="shared" si="1"/>
        <v>25.072000000000013</v>
      </c>
      <c r="Z5" s="11">
        <f t="shared" si="1"/>
        <v>25.083000000000016</v>
      </c>
      <c r="AA5" s="11">
        <f t="shared" si="1"/>
        <v>25.27699999999998</v>
      </c>
      <c r="AB5" s="11">
        <f t="shared" si="1"/>
        <v>25.343999999999973</v>
      </c>
      <c r="AC5" s="11">
        <f t="shared" si="1"/>
        <v>25.37699999999997</v>
      </c>
      <c r="AD5" s="11">
        <f t="shared" si="1"/>
        <v>25.378999999999976</v>
      </c>
      <c r="AE5" s="11">
        <f t="shared" si="1"/>
        <v>25.353000000000055</v>
      </c>
      <c r="AF5" s="11">
        <f t="shared" si="1"/>
        <v>25.316999999999993</v>
      </c>
      <c r="AG5" s="11">
        <f t="shared" si="1"/>
        <v>25.289999999999971</v>
      </c>
      <c r="AH5" s="11">
        <f t="shared" si="1"/>
        <v>25.257999999999964</v>
      </c>
      <c r="AI5" s="11">
        <f t="shared" si="1"/>
        <v>25.221999999999984</v>
      </c>
      <c r="AJ5" s="11">
        <f t="shared" si="1"/>
        <v>25.181999999999974</v>
      </c>
      <c r="AK5" s="11">
        <f t="shared" si="1"/>
        <v>25.142999999999983</v>
      </c>
      <c r="AL5" s="11">
        <f t="shared" si="1"/>
        <v>25.10199999999999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6.5839999999999783</v>
      </c>
      <c r="N6" s="11">
        <v>4.3879999999999884</v>
      </c>
      <c r="O6" s="11">
        <v>5.3920000000000092</v>
      </c>
      <c r="P6" s="11">
        <v>6.8709999999999978</v>
      </c>
      <c r="Q6" s="11">
        <v>7.0799999999999788</v>
      </c>
      <c r="R6" s="11">
        <v>6.5050000000000061</v>
      </c>
      <c r="S6" s="11">
        <v>7.0359999999999925</v>
      </c>
      <c r="T6" s="11">
        <v>5.4949999999999966</v>
      </c>
      <c r="U6" s="11">
        <v>4.7840000000000069</v>
      </c>
      <c r="V6" s="11">
        <v>7.2789999999999946</v>
      </c>
      <c r="W6" s="11">
        <v>7.2630000000000026</v>
      </c>
      <c r="X6" s="11">
        <v>7.3269999999999911</v>
      </c>
      <c r="Y6" s="11">
        <v>7.3829999999999956</v>
      </c>
      <c r="Z6" s="11">
        <v>7.4749999999999961</v>
      </c>
      <c r="AA6" s="11">
        <v>7.533000000000003</v>
      </c>
      <c r="AB6" s="11">
        <v>7.5500000000000069</v>
      </c>
      <c r="AC6" s="11">
        <v>7.5739999999999972</v>
      </c>
      <c r="AD6" s="11">
        <v>7.5949999999999989</v>
      </c>
      <c r="AE6" s="11">
        <v>7.6140000000000194</v>
      </c>
      <c r="AF6" s="11">
        <v>7.6319999999999908</v>
      </c>
      <c r="AG6" s="11">
        <v>7.6599999999999877</v>
      </c>
      <c r="AH6" s="11">
        <v>7.6869999999999798</v>
      </c>
      <c r="AI6" s="11">
        <v>7.7139999999999995</v>
      </c>
      <c r="AJ6" s="11">
        <v>7.7389999999999999</v>
      </c>
      <c r="AK6" s="172">
        <v>7.7630000000000017</v>
      </c>
      <c r="AL6" s="11">
        <v>7.7859999999999978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0.14799999999999972</v>
      </c>
      <c r="N7" s="11">
        <v>0.14500000000000024</v>
      </c>
      <c r="O7" s="11">
        <v>0.55299999999999783</v>
      </c>
      <c r="P7" s="11">
        <v>0.34800000000000053</v>
      </c>
      <c r="Q7" s="11">
        <v>0.17399999999999954</v>
      </c>
      <c r="R7" s="11">
        <v>0.20600000000000007</v>
      </c>
      <c r="S7" s="11">
        <v>0.39899999999999936</v>
      </c>
      <c r="T7" s="11">
        <v>0.30000000000000027</v>
      </c>
      <c r="U7" s="11">
        <v>0.4999999999999995</v>
      </c>
      <c r="V7" s="11">
        <v>0.58799999999999952</v>
      </c>
      <c r="W7" s="11">
        <v>0.53599999999999948</v>
      </c>
      <c r="X7" s="11">
        <v>0.50899999999999934</v>
      </c>
      <c r="Y7" s="11">
        <v>0.49900000000000183</v>
      </c>
      <c r="Z7" s="11">
        <v>0.4760000000000007</v>
      </c>
      <c r="AA7" s="11">
        <v>0.45300000000000057</v>
      </c>
      <c r="AB7" s="11">
        <v>0.43400000000000022</v>
      </c>
      <c r="AC7" s="11">
        <v>0.41899999999999993</v>
      </c>
      <c r="AD7" s="11">
        <v>0.40400000000000119</v>
      </c>
      <c r="AE7" s="11">
        <v>0.39099999999999951</v>
      </c>
      <c r="AF7" s="11">
        <v>0.37800000000000028</v>
      </c>
      <c r="AG7" s="11">
        <v>0.3670000000000011</v>
      </c>
      <c r="AH7" s="11">
        <v>0.35600000000000015</v>
      </c>
      <c r="AI7" s="11">
        <v>0.34499999999999997</v>
      </c>
      <c r="AJ7" s="11">
        <v>0.33499999999999985</v>
      </c>
      <c r="AK7" s="172">
        <v>0.32599999999999985</v>
      </c>
      <c r="AL7" s="11">
        <v>0.31800000000000112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7.9709999999999894</v>
      </c>
      <c r="N8" s="11">
        <v>7.4739999999999753</v>
      </c>
      <c r="O8" s="11">
        <v>7.6509999999999998</v>
      </c>
      <c r="P8" s="11">
        <v>9.5709999999999891</v>
      </c>
      <c r="Q8" s="11">
        <v>5.4510000000000076</v>
      </c>
      <c r="R8" s="11">
        <v>7.2239999999999922</v>
      </c>
      <c r="S8" s="11">
        <v>6.9960000000000075</v>
      </c>
      <c r="T8" s="11">
        <v>7.4489999999999972</v>
      </c>
      <c r="U8" s="11">
        <v>11.942000000000025</v>
      </c>
      <c r="V8" s="11">
        <v>13.856000000000035</v>
      </c>
      <c r="W8" s="11">
        <v>11.347999999999979</v>
      </c>
      <c r="X8" s="11">
        <v>10.956000000000001</v>
      </c>
      <c r="Y8" s="11">
        <v>10.613000000000008</v>
      </c>
      <c r="Z8" s="11">
        <v>10.51000000000001</v>
      </c>
      <c r="AA8" s="11">
        <v>10.43799999999997</v>
      </c>
      <c r="AB8" s="11">
        <v>10.381999999999998</v>
      </c>
      <c r="AC8" s="11">
        <v>10.318999999999981</v>
      </c>
      <c r="AD8" s="11">
        <v>10.260999999999997</v>
      </c>
      <c r="AE8" s="11">
        <v>10.196000000000028</v>
      </c>
      <c r="AF8" s="11">
        <v>10.135000000000003</v>
      </c>
      <c r="AG8" s="11">
        <v>10.079000000000006</v>
      </c>
      <c r="AH8" s="11">
        <v>10.021999999999991</v>
      </c>
      <c r="AI8" s="11">
        <v>9.9649999999999963</v>
      </c>
      <c r="AJ8" s="11">
        <v>9.9079999999999959</v>
      </c>
      <c r="AK8" s="172">
        <v>9.851999999999995</v>
      </c>
      <c r="AL8" s="11">
        <v>9.7950000000000017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7.1850000000000165</v>
      </c>
      <c r="N9" s="11">
        <v>6.3010000000000019</v>
      </c>
      <c r="O9" s="11">
        <v>7.1369999999999845</v>
      </c>
      <c r="P9" s="11">
        <v>8.0749999999999993</v>
      </c>
      <c r="Q9" s="11">
        <v>8.5000000000000089</v>
      </c>
      <c r="R9" s="11">
        <v>8.0469999999999953</v>
      </c>
      <c r="S9" s="11">
        <v>9.7909999999999791</v>
      </c>
      <c r="T9" s="11">
        <v>8.7390000000000043</v>
      </c>
      <c r="U9" s="11">
        <v>7.3039999999999941</v>
      </c>
      <c r="V9" s="11">
        <v>7.384000000000011</v>
      </c>
      <c r="W9" s="11">
        <v>6.8030000000000141</v>
      </c>
      <c r="X9" s="11">
        <v>6.635000000000014</v>
      </c>
      <c r="Y9" s="11">
        <v>6.5770000000000097</v>
      </c>
      <c r="Z9" s="11">
        <v>6.6220000000000114</v>
      </c>
      <c r="AA9" s="11">
        <v>6.8530000000000033</v>
      </c>
      <c r="AB9" s="11">
        <v>6.9779999999999651</v>
      </c>
      <c r="AC9" s="11">
        <v>7.0649999999999951</v>
      </c>
      <c r="AD9" s="11">
        <v>7.1189999999999767</v>
      </c>
      <c r="AE9" s="11">
        <v>7.1520000000000081</v>
      </c>
      <c r="AF9" s="11">
        <v>7.1719999999999962</v>
      </c>
      <c r="AG9" s="11">
        <v>7.1839999999999753</v>
      </c>
      <c r="AH9" s="11">
        <v>7.1929999999999934</v>
      </c>
      <c r="AI9" s="11">
        <v>7.1979999999999897</v>
      </c>
      <c r="AJ9" s="11">
        <v>7.1999999999999797</v>
      </c>
      <c r="AK9" s="172">
        <v>7.2019999999999884</v>
      </c>
      <c r="AL9" s="11">
        <v>7.2029999999999879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108.59200000000027</v>
      </c>
      <c r="N11" s="11">
        <f t="shared" si="2"/>
        <v>115.62599999999992</v>
      </c>
      <c r="O11" s="11">
        <f t="shared" si="2"/>
        <v>104.26600000000018</v>
      </c>
      <c r="P11" s="11">
        <f t="shared" si="2"/>
        <v>108.2059999999999</v>
      </c>
      <c r="Q11" s="11">
        <f t="shared" si="2"/>
        <v>110.87500000000004</v>
      </c>
      <c r="R11" s="11">
        <f t="shared" ref="R11" si="3">SUM(R12:R14)</f>
        <v>110.604</v>
      </c>
      <c r="S11" s="11">
        <f t="shared" ref="S11" si="4">SUM(S12:S14)</f>
        <v>110.62199999999987</v>
      </c>
      <c r="T11" s="11">
        <f t="shared" ref="T11" si="5">SUM(T12:T14)</f>
        <v>112.60100000000006</v>
      </c>
      <c r="U11" s="11">
        <f t="shared" ref="U11" si="6">SUM(U12:U14)</f>
        <v>113.13999999999989</v>
      </c>
      <c r="V11" s="11">
        <f t="shared" ref="V11" si="7">SUM(V12:V14)</f>
        <v>110.07399999999981</v>
      </c>
      <c r="W11" s="11">
        <f t="shared" ref="W11" si="8">SUM(W12:W14)</f>
        <v>104.52699999999992</v>
      </c>
      <c r="X11" s="11">
        <f t="shared" ref="X11" si="9">SUM(X12:X14)</f>
        <v>104.56999999999998</v>
      </c>
      <c r="Y11" s="11">
        <f t="shared" ref="Y11" si="10">SUM(Y12:Y14)</f>
        <v>103.6459999999999</v>
      </c>
      <c r="Z11" s="11">
        <f t="shared" ref="Z11" si="11">SUM(Z12:Z14)</f>
        <v>102.64999999999998</v>
      </c>
      <c r="AA11" s="11">
        <f t="shared" ref="AA11" si="12">SUM(AA12:AA14)</f>
        <v>101.87600000000016</v>
      </c>
      <c r="AB11" s="11">
        <f t="shared" ref="AB11" si="13">SUM(AB12:AB14)</f>
        <v>100.89500000000007</v>
      </c>
      <c r="AC11" s="11">
        <f t="shared" ref="AC11" si="14">SUM(AC12:AC14)</f>
        <v>100.08299999999991</v>
      </c>
      <c r="AD11" s="11">
        <f>SUM(AD12:AD14)</f>
        <v>99.247999999999962</v>
      </c>
      <c r="AE11" s="11">
        <f t="shared" ref="AE11" si="15">SUM(AE12:AE14)</f>
        <v>98.439000000000107</v>
      </c>
      <c r="AF11" s="11">
        <f t="shared" ref="AF11" si="16">SUM(AF12:AF14)</f>
        <v>97.654000000000167</v>
      </c>
      <c r="AG11" s="11">
        <f t="shared" ref="AG11:AL11" si="17">SUM(AG12:AG14)</f>
        <v>96.944999999999823</v>
      </c>
      <c r="AH11" s="11">
        <f t="shared" si="17"/>
        <v>96.228000000000037</v>
      </c>
      <c r="AI11" s="11">
        <f t="shared" si="17"/>
        <v>95.531999999999925</v>
      </c>
      <c r="AJ11" s="11">
        <f t="shared" si="17"/>
        <v>94.861000000000175</v>
      </c>
      <c r="AK11" s="11">
        <f t="shared" si="17"/>
        <v>94.210000000000207</v>
      </c>
      <c r="AL11" s="11">
        <f t="shared" si="17"/>
        <v>93.591000000000093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20.750999999999987</v>
      </c>
      <c r="N12" s="11">
        <v>19.429000000000041</v>
      </c>
      <c r="O12" s="11">
        <v>19.760000000000016</v>
      </c>
      <c r="P12" s="11">
        <v>20.173999999999943</v>
      </c>
      <c r="Q12" s="11">
        <v>19.817999999999973</v>
      </c>
      <c r="R12" s="11">
        <v>21.601000000000028</v>
      </c>
      <c r="S12" s="11">
        <v>21.848999999999947</v>
      </c>
      <c r="T12" s="11">
        <v>20.74200000000004</v>
      </c>
      <c r="U12" s="11">
        <v>17.495000000000015</v>
      </c>
      <c r="V12" s="11">
        <v>21.284000000000049</v>
      </c>
      <c r="W12" s="11">
        <v>21.02199999999997</v>
      </c>
      <c r="X12" s="11">
        <v>20.954999999999998</v>
      </c>
      <c r="Y12" s="11">
        <v>20.905000000000047</v>
      </c>
      <c r="Z12" s="11">
        <v>20.957999999999981</v>
      </c>
      <c r="AA12" s="11">
        <v>20.864000000000026</v>
      </c>
      <c r="AB12" s="11">
        <v>20.684000000000037</v>
      </c>
      <c r="AC12" s="11">
        <v>20.548999999999964</v>
      </c>
      <c r="AD12" s="11">
        <v>20.399999999999991</v>
      </c>
      <c r="AE12" s="11">
        <v>20.243000000000031</v>
      </c>
      <c r="AF12" s="11">
        <v>20.084000000000003</v>
      </c>
      <c r="AG12" s="11">
        <v>19.930000000000014</v>
      </c>
      <c r="AH12" s="11">
        <v>19.777000000000022</v>
      </c>
      <c r="AI12" s="11">
        <v>19.621000000000013</v>
      </c>
      <c r="AJ12" s="11">
        <v>19.465000000000025</v>
      </c>
      <c r="AK12" s="172">
        <v>19.306000000000044</v>
      </c>
      <c r="AL12" s="11">
        <v>19.147000000000023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13.872000000000009</v>
      </c>
      <c r="N13" s="11">
        <v>19.335999999999991</v>
      </c>
      <c r="O13" s="11">
        <v>14.732999999999977</v>
      </c>
      <c r="P13" s="11">
        <v>15.837000000000041</v>
      </c>
      <c r="Q13" s="11">
        <v>15.169999999999972</v>
      </c>
      <c r="R13" s="11">
        <v>16.893000000000001</v>
      </c>
      <c r="S13" s="11">
        <v>14.982999999999986</v>
      </c>
      <c r="T13" s="11">
        <v>18.587999999999987</v>
      </c>
      <c r="U13" s="11">
        <v>15.809999999999949</v>
      </c>
      <c r="V13" s="11">
        <v>15.026999999999987</v>
      </c>
      <c r="W13" s="11">
        <v>13.702999999999998</v>
      </c>
      <c r="X13" s="11">
        <v>14.296000000000033</v>
      </c>
      <c r="Y13" s="11">
        <v>14.421000000000017</v>
      </c>
      <c r="Z13" s="11">
        <v>14.633999999999961</v>
      </c>
      <c r="AA13" s="11">
        <v>14.794000000000045</v>
      </c>
      <c r="AB13" s="11">
        <v>14.866999999999987</v>
      </c>
      <c r="AC13" s="11">
        <v>14.829999999999968</v>
      </c>
      <c r="AD13" s="11">
        <v>14.788999999999993</v>
      </c>
      <c r="AE13" s="11">
        <v>14.746999999999986</v>
      </c>
      <c r="AF13" s="11">
        <v>14.704000000000006</v>
      </c>
      <c r="AG13" s="11">
        <v>14.679999999999959</v>
      </c>
      <c r="AH13" s="11">
        <v>14.645000000000012</v>
      </c>
      <c r="AI13" s="11">
        <v>14.607000000000031</v>
      </c>
      <c r="AJ13" s="11">
        <v>14.565999999999985</v>
      </c>
      <c r="AK13" s="172">
        <v>14.522000000000002</v>
      </c>
      <c r="AL13" s="11">
        <v>14.477000000000011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73.969000000000264</v>
      </c>
      <c r="N14" s="11">
        <v>76.860999999999891</v>
      </c>
      <c r="O14" s="11">
        <v>69.773000000000181</v>
      </c>
      <c r="P14" s="11">
        <v>72.194999999999922</v>
      </c>
      <c r="Q14" s="11">
        <v>75.8870000000001</v>
      </c>
      <c r="R14" s="11">
        <v>72.109999999999971</v>
      </c>
      <c r="S14" s="11">
        <v>73.789999999999935</v>
      </c>
      <c r="T14" s="11">
        <v>73.271000000000029</v>
      </c>
      <c r="U14" s="11">
        <v>79.834999999999923</v>
      </c>
      <c r="V14" s="11">
        <v>73.762999999999778</v>
      </c>
      <c r="W14" s="11">
        <v>69.80199999999995</v>
      </c>
      <c r="X14" s="11">
        <v>69.318999999999946</v>
      </c>
      <c r="Y14" s="11">
        <v>68.319999999999837</v>
      </c>
      <c r="Z14" s="11">
        <v>67.058000000000035</v>
      </c>
      <c r="AA14" s="11">
        <v>66.218000000000089</v>
      </c>
      <c r="AB14" s="11">
        <v>65.344000000000037</v>
      </c>
      <c r="AC14" s="11">
        <v>64.703999999999979</v>
      </c>
      <c r="AD14" s="11">
        <v>64.058999999999969</v>
      </c>
      <c r="AE14" s="11">
        <v>63.449000000000083</v>
      </c>
      <c r="AF14" s="11">
        <v>62.866000000000149</v>
      </c>
      <c r="AG14" s="11">
        <v>62.334999999999845</v>
      </c>
      <c r="AH14" s="11">
        <v>61.806000000000004</v>
      </c>
      <c r="AI14" s="11">
        <v>61.303999999999881</v>
      </c>
      <c r="AJ14" s="11">
        <v>60.830000000000169</v>
      </c>
      <c r="AK14" s="172">
        <v>60.382000000000168</v>
      </c>
      <c r="AL14" s="11">
        <v>59.967000000000048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85.337999999999894</v>
      </c>
      <c r="N16" s="11">
        <v>77.166000000000039</v>
      </c>
      <c r="O16" s="11">
        <v>85.541000000000039</v>
      </c>
      <c r="P16" s="11">
        <v>78.919999999999931</v>
      </c>
      <c r="Q16" s="11">
        <v>81.319000000000102</v>
      </c>
      <c r="R16" s="11">
        <v>77.455999999999975</v>
      </c>
      <c r="S16" s="11">
        <v>79.104999999999876</v>
      </c>
      <c r="T16" s="11">
        <v>84.357999999999805</v>
      </c>
      <c r="U16" s="11">
        <v>90.631000000000071</v>
      </c>
      <c r="V16" s="11">
        <v>89.675999999999974</v>
      </c>
      <c r="W16" s="11">
        <v>87.523999999999987</v>
      </c>
      <c r="X16" s="11">
        <v>85.961000000000098</v>
      </c>
      <c r="Y16" s="11">
        <v>85.991000000000014</v>
      </c>
      <c r="Z16" s="11">
        <v>86.198000000000164</v>
      </c>
      <c r="AA16" s="11">
        <v>86.4699999999998</v>
      </c>
      <c r="AB16" s="11">
        <v>86.675000000000054</v>
      </c>
      <c r="AC16" s="11">
        <v>86.801999999999808</v>
      </c>
      <c r="AD16" s="11">
        <v>86.757999999999967</v>
      </c>
      <c r="AE16" s="11">
        <v>86.792999999999779</v>
      </c>
      <c r="AF16" s="11">
        <v>86.784000000000205</v>
      </c>
      <c r="AG16" s="11">
        <v>86.856000000000009</v>
      </c>
      <c r="AH16" s="11">
        <v>86.939000000000192</v>
      </c>
      <c r="AI16" s="11">
        <v>87.033999999999978</v>
      </c>
      <c r="AJ16" s="11">
        <v>87.136999999999915</v>
      </c>
      <c r="AK16" s="172">
        <v>87.243999999999716</v>
      </c>
      <c r="AL16" s="11">
        <v>87.352000000000359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345.43899999999974</v>
      </c>
      <c r="N18" s="11">
        <f t="shared" ref="N18:AL18" si="18">SUM(N19:N21)</f>
        <v>337.62100000000061</v>
      </c>
      <c r="O18" s="11">
        <f t="shared" si="18"/>
        <v>349.08900000000006</v>
      </c>
      <c r="P18" s="11">
        <f t="shared" si="18"/>
        <v>351.81699999999995</v>
      </c>
      <c r="Q18" s="11">
        <f t="shared" si="18"/>
        <v>359.43400000000054</v>
      </c>
      <c r="R18" s="11">
        <f t="shared" si="18"/>
        <v>368.42699999999991</v>
      </c>
      <c r="S18" s="11">
        <f t="shared" si="18"/>
        <v>386.67599999999942</v>
      </c>
      <c r="T18" s="11">
        <f t="shared" si="18"/>
        <v>398.73400000000021</v>
      </c>
      <c r="U18" s="11">
        <f t="shared" si="18"/>
        <v>419.25899999999905</v>
      </c>
      <c r="V18" s="11">
        <f t="shared" si="18"/>
        <v>426.57900000000092</v>
      </c>
      <c r="W18" s="11">
        <f t="shared" si="18"/>
        <v>413.06500000000023</v>
      </c>
      <c r="X18" s="11">
        <f t="shared" si="18"/>
        <v>414.10499999999985</v>
      </c>
      <c r="Y18" s="11">
        <f t="shared" si="18"/>
        <v>417.51200000000017</v>
      </c>
      <c r="Z18" s="11">
        <f t="shared" si="18"/>
        <v>421.02000000000072</v>
      </c>
      <c r="AA18" s="11">
        <f t="shared" si="18"/>
        <v>424.96599999999955</v>
      </c>
      <c r="AB18" s="11">
        <f t="shared" si="18"/>
        <v>428.10600000000022</v>
      </c>
      <c r="AC18" s="11">
        <f t="shared" si="18"/>
        <v>430.62299999999959</v>
      </c>
      <c r="AD18" s="11">
        <f t="shared" si="18"/>
        <v>432.92800000000017</v>
      </c>
      <c r="AE18" s="11">
        <f t="shared" si="18"/>
        <v>435.10900000000032</v>
      </c>
      <c r="AF18" s="11">
        <f t="shared" si="18"/>
        <v>437.22799999999972</v>
      </c>
      <c r="AG18" s="11">
        <f t="shared" si="18"/>
        <v>439.41399999999987</v>
      </c>
      <c r="AH18" s="11">
        <f t="shared" si="18"/>
        <v>441.57699999999875</v>
      </c>
      <c r="AI18" s="11">
        <f t="shared" si="18"/>
        <v>443.69799999999964</v>
      </c>
      <c r="AJ18" s="11">
        <f t="shared" si="18"/>
        <v>445.88400000000036</v>
      </c>
      <c r="AK18" s="11">
        <f t="shared" si="18"/>
        <v>447.99700000000018</v>
      </c>
      <c r="AL18" s="11">
        <f t="shared" si="18"/>
        <v>450.07000000000016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203.26599999999974</v>
      </c>
      <c r="N19" s="11">
        <v>195.76400000000049</v>
      </c>
      <c r="O19" s="11">
        <v>204.81000000000026</v>
      </c>
      <c r="P19" s="11">
        <v>206.221</v>
      </c>
      <c r="Q19" s="11">
        <v>204.63400000000058</v>
      </c>
      <c r="R19" s="11">
        <v>213.12399999999982</v>
      </c>
      <c r="S19" s="11">
        <v>213.55599999999941</v>
      </c>
      <c r="T19" s="11">
        <v>225.22800000000021</v>
      </c>
      <c r="U19" s="11">
        <v>235.9039999999992</v>
      </c>
      <c r="V19" s="11">
        <v>241.92400000000035</v>
      </c>
      <c r="W19" s="11">
        <v>231.78600000000048</v>
      </c>
      <c r="X19" s="11">
        <v>233.49899999999971</v>
      </c>
      <c r="Y19" s="11">
        <v>233.93599999999992</v>
      </c>
      <c r="Z19" s="11">
        <v>233.79800000000071</v>
      </c>
      <c r="AA19" s="11">
        <v>234.15699999999944</v>
      </c>
      <c r="AB19" s="11">
        <v>234.73300000000046</v>
      </c>
      <c r="AC19" s="11">
        <v>235.08799999999954</v>
      </c>
      <c r="AD19" s="11">
        <v>235.39900000000031</v>
      </c>
      <c r="AE19" s="11">
        <v>235.69000000000045</v>
      </c>
      <c r="AF19" s="11">
        <v>235.98499999999979</v>
      </c>
      <c r="AG19" s="11">
        <v>236.34800000000007</v>
      </c>
      <c r="AH19" s="11">
        <v>236.76399999999938</v>
      </c>
      <c r="AI19" s="11">
        <v>237.18899999999994</v>
      </c>
      <c r="AJ19" s="11">
        <v>237.74000000000021</v>
      </c>
      <c r="AK19" s="172">
        <v>238.28000000000054</v>
      </c>
      <c r="AL19" s="11">
        <v>238.82799999999989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69.641999999999911</v>
      </c>
      <c r="N20" s="11">
        <v>63.961000000000013</v>
      </c>
      <c r="O20" s="11">
        <v>67.081999999999965</v>
      </c>
      <c r="P20" s="11">
        <v>69.705999999999932</v>
      </c>
      <c r="Q20" s="11">
        <v>72.299999999999869</v>
      </c>
      <c r="R20" s="11">
        <v>71.066000000000173</v>
      </c>
      <c r="S20" s="11">
        <v>82.332999999999984</v>
      </c>
      <c r="T20" s="11">
        <v>87.641999999999953</v>
      </c>
      <c r="U20" s="11">
        <v>92.300999999999888</v>
      </c>
      <c r="V20" s="11">
        <v>94.279000000000295</v>
      </c>
      <c r="W20" s="11">
        <v>92.764999999999702</v>
      </c>
      <c r="X20" s="11">
        <v>96.357000000000028</v>
      </c>
      <c r="Y20" s="11">
        <v>97.675000000000097</v>
      </c>
      <c r="Z20" s="11">
        <v>98.578000000000046</v>
      </c>
      <c r="AA20" s="11">
        <v>99.496999999999971</v>
      </c>
      <c r="AB20" s="11">
        <v>99.922999999999888</v>
      </c>
      <c r="AC20" s="11">
        <v>100.20599999999993</v>
      </c>
      <c r="AD20" s="11">
        <v>100.47199999999994</v>
      </c>
      <c r="AE20" s="11">
        <v>100.72299999999989</v>
      </c>
      <c r="AF20" s="11">
        <v>100.96999999999993</v>
      </c>
      <c r="AG20" s="11">
        <v>101.23799999999969</v>
      </c>
      <c r="AH20" s="11">
        <v>101.47199999999947</v>
      </c>
      <c r="AI20" s="11">
        <v>101.69699999999976</v>
      </c>
      <c r="AJ20" s="11">
        <v>101.91000000000014</v>
      </c>
      <c r="AK20" s="172">
        <v>102.11199999999982</v>
      </c>
      <c r="AL20" s="11">
        <v>102.31000000000009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72.531000000000034</v>
      </c>
      <c r="N21" s="11">
        <v>77.896000000000129</v>
      </c>
      <c r="O21" s="11">
        <v>77.196999999999846</v>
      </c>
      <c r="P21" s="11">
        <v>75.890000000000057</v>
      </c>
      <c r="Q21" s="11">
        <v>82.500000000000114</v>
      </c>
      <c r="R21" s="11">
        <v>84.236999999999938</v>
      </c>
      <c r="S21" s="11">
        <v>90.78700000000002</v>
      </c>
      <c r="T21" s="11">
        <v>85.864000000000019</v>
      </c>
      <c r="U21" s="11">
        <v>91.053999999999988</v>
      </c>
      <c r="V21" s="11">
        <v>90.376000000000261</v>
      </c>
      <c r="W21" s="11">
        <v>88.514000000000053</v>
      </c>
      <c r="X21" s="11">
        <v>84.249000000000066</v>
      </c>
      <c r="Y21" s="11">
        <v>85.901000000000167</v>
      </c>
      <c r="Z21" s="11">
        <v>88.643999999999949</v>
      </c>
      <c r="AA21" s="11">
        <v>91.312000000000126</v>
      </c>
      <c r="AB21" s="11">
        <v>93.449999999999847</v>
      </c>
      <c r="AC21" s="11">
        <v>95.329000000000136</v>
      </c>
      <c r="AD21" s="11">
        <v>97.056999999999888</v>
      </c>
      <c r="AE21" s="11">
        <v>98.69599999999997</v>
      </c>
      <c r="AF21" s="11">
        <v>100.27300000000001</v>
      </c>
      <c r="AG21" s="11">
        <v>101.8280000000001</v>
      </c>
      <c r="AH21" s="11">
        <v>103.34099999999992</v>
      </c>
      <c r="AI21" s="11">
        <v>104.81199999999995</v>
      </c>
      <c r="AJ21" s="11">
        <v>106.23400000000004</v>
      </c>
      <c r="AK21" s="172">
        <v>107.60499999999979</v>
      </c>
      <c r="AL21" s="11">
        <v>108.93200000000017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395.00400000000002</v>
      </c>
      <c r="N23" s="11">
        <f t="shared" ref="N23:AL23" si="19">SUM(N24:N31)</f>
        <v>392.73099999999943</v>
      </c>
      <c r="O23" s="11">
        <f t="shared" si="19"/>
        <v>400.26299999999935</v>
      </c>
      <c r="P23" s="11">
        <f t="shared" si="19"/>
        <v>414.41899999999998</v>
      </c>
      <c r="Q23" s="11">
        <f t="shared" si="19"/>
        <v>447.62599999999998</v>
      </c>
      <c r="R23" s="11">
        <f t="shared" si="19"/>
        <v>446.34000000000003</v>
      </c>
      <c r="S23" s="11">
        <f t="shared" si="19"/>
        <v>463.08500000000038</v>
      </c>
      <c r="T23" s="11">
        <f t="shared" si="19"/>
        <v>476.06099999999969</v>
      </c>
      <c r="U23" s="11">
        <f t="shared" si="19"/>
        <v>482.40400000000005</v>
      </c>
      <c r="V23" s="11">
        <f t="shared" si="19"/>
        <v>499.62099999999992</v>
      </c>
      <c r="W23" s="11">
        <f t="shared" si="19"/>
        <v>478.9899999999999</v>
      </c>
      <c r="X23" s="11">
        <f t="shared" si="19"/>
        <v>484.47299999999967</v>
      </c>
      <c r="Y23" s="11">
        <f t="shared" si="19"/>
        <v>485.3599999999995</v>
      </c>
      <c r="Z23" s="11">
        <f t="shared" si="19"/>
        <v>487.73700000000008</v>
      </c>
      <c r="AA23" s="11">
        <f t="shared" si="19"/>
        <v>491.25400000000002</v>
      </c>
      <c r="AB23" s="11">
        <f t="shared" si="19"/>
        <v>493.92600000000027</v>
      </c>
      <c r="AC23" s="11">
        <f t="shared" si="19"/>
        <v>496.6919999999995</v>
      </c>
      <c r="AD23" s="11">
        <f t="shared" si="19"/>
        <v>499.45600000000059</v>
      </c>
      <c r="AE23" s="11">
        <f t="shared" si="19"/>
        <v>502.20200000000023</v>
      </c>
      <c r="AF23" s="11">
        <f t="shared" si="19"/>
        <v>504.98199999999974</v>
      </c>
      <c r="AG23" s="11">
        <f t="shared" si="19"/>
        <v>507.8069999999999</v>
      </c>
      <c r="AH23" s="11">
        <f t="shared" si="19"/>
        <v>510.56400000000014</v>
      </c>
      <c r="AI23" s="11">
        <f t="shared" si="19"/>
        <v>513.34399999999948</v>
      </c>
      <c r="AJ23" s="11">
        <f t="shared" si="19"/>
        <v>516.11399999999981</v>
      </c>
      <c r="AK23" s="11">
        <f t="shared" si="19"/>
        <v>518.86500000000046</v>
      </c>
      <c r="AL23" s="11">
        <f t="shared" si="19"/>
        <v>521.60600000000034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9.4009999999999998</v>
      </c>
      <c r="N24" s="11">
        <v>9.585000000000008</v>
      </c>
      <c r="O24" s="11">
        <v>12.450000000000003</v>
      </c>
      <c r="P24" s="11">
        <v>9.3309999999999693</v>
      </c>
      <c r="Q24" s="11">
        <v>12.028999999999998</v>
      </c>
      <c r="R24" s="11">
        <v>11.835000000000008</v>
      </c>
      <c r="S24" s="11">
        <v>12.453000000000015</v>
      </c>
      <c r="T24" s="11">
        <v>11.662000000000013</v>
      </c>
      <c r="U24" s="11">
        <v>14.838999999999933</v>
      </c>
      <c r="V24" s="11">
        <v>18.230000000000004</v>
      </c>
      <c r="W24" s="11">
        <v>15.026999999999997</v>
      </c>
      <c r="X24" s="11">
        <v>14.898999999999999</v>
      </c>
      <c r="Y24" s="11">
        <v>14.880000000000011</v>
      </c>
      <c r="Z24" s="11">
        <v>14.848999999999988</v>
      </c>
      <c r="AA24" s="11">
        <v>14.84599999999997</v>
      </c>
      <c r="AB24" s="11">
        <v>14.905999999999979</v>
      </c>
      <c r="AC24" s="11">
        <v>14.948999999999971</v>
      </c>
      <c r="AD24" s="11">
        <v>14.990000000000038</v>
      </c>
      <c r="AE24" s="11">
        <v>15.032000000000012</v>
      </c>
      <c r="AF24" s="11">
        <v>15.073000000000008</v>
      </c>
      <c r="AG24" s="11">
        <v>15.110999999999974</v>
      </c>
      <c r="AH24" s="11">
        <v>15.149000000000051</v>
      </c>
      <c r="AI24" s="11">
        <v>15.188000000000056</v>
      </c>
      <c r="AJ24" s="11">
        <v>15.226999999999984</v>
      </c>
      <c r="AK24" s="172">
        <v>15.266999999999992</v>
      </c>
      <c r="AL24" s="11">
        <v>15.305999999999996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26.057000000000023</v>
      </c>
      <c r="N25" s="11">
        <v>30.64899999999998</v>
      </c>
      <c r="O25" s="11">
        <v>29.121000000000045</v>
      </c>
      <c r="P25" s="11">
        <v>30.879000000000079</v>
      </c>
      <c r="Q25" s="11">
        <v>32.256000000000043</v>
      </c>
      <c r="R25" s="11">
        <v>38.611999999999988</v>
      </c>
      <c r="S25" s="11">
        <v>33.043000000000056</v>
      </c>
      <c r="T25" s="11">
        <v>39.315999999999974</v>
      </c>
      <c r="U25" s="11">
        <v>39.453000000000017</v>
      </c>
      <c r="V25" s="11">
        <v>39.209000000000003</v>
      </c>
      <c r="W25" s="11">
        <v>36.182999999999979</v>
      </c>
      <c r="X25" s="11">
        <v>37.008999999999958</v>
      </c>
      <c r="Y25" s="11">
        <v>37.319999999999958</v>
      </c>
      <c r="Z25" s="11">
        <v>37.95900000000001</v>
      </c>
      <c r="AA25" s="11">
        <v>38.456999999999908</v>
      </c>
      <c r="AB25" s="11">
        <v>38.866999999999976</v>
      </c>
      <c r="AC25" s="11">
        <v>39.246999999999879</v>
      </c>
      <c r="AD25" s="11">
        <v>39.577000000000055</v>
      </c>
      <c r="AE25" s="11">
        <v>39.889000000000024</v>
      </c>
      <c r="AF25" s="11">
        <v>40.197999999999887</v>
      </c>
      <c r="AG25" s="11">
        <v>40.523999999999901</v>
      </c>
      <c r="AH25" s="11">
        <v>40.842999999999883</v>
      </c>
      <c r="AI25" s="11">
        <v>41.153999999999982</v>
      </c>
      <c r="AJ25" s="11">
        <v>41.45200000000014</v>
      </c>
      <c r="AK25" s="172">
        <v>41.732999999999862</v>
      </c>
      <c r="AL25" s="11">
        <v>41.998999999999867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49.131999999999856</v>
      </c>
      <c r="N26" s="11">
        <v>50.945999999999984</v>
      </c>
      <c r="O26" s="11">
        <v>50.387999999999899</v>
      </c>
      <c r="P26" s="11">
        <v>48.412000000000042</v>
      </c>
      <c r="Q26" s="11">
        <v>45.076000000000015</v>
      </c>
      <c r="R26" s="11">
        <v>43.267000000000031</v>
      </c>
      <c r="S26" s="11">
        <v>49.489000000000054</v>
      </c>
      <c r="T26" s="11">
        <v>47.503999999999962</v>
      </c>
      <c r="U26" s="11">
        <v>44.387999999999955</v>
      </c>
      <c r="V26" s="11">
        <v>44.982999999999926</v>
      </c>
      <c r="W26" s="11">
        <v>42.862999999999971</v>
      </c>
      <c r="X26" s="11">
        <v>43.660999999999945</v>
      </c>
      <c r="Y26" s="11">
        <v>43.551999999999943</v>
      </c>
      <c r="Z26" s="11">
        <v>43.413000000000103</v>
      </c>
      <c r="AA26" s="11">
        <v>43.197999999999944</v>
      </c>
      <c r="AB26" s="11">
        <v>43.057000000000016</v>
      </c>
      <c r="AC26" s="11">
        <v>42.962000000000032</v>
      </c>
      <c r="AD26" s="11">
        <v>42.861000000000047</v>
      </c>
      <c r="AE26" s="11">
        <v>42.757000000000033</v>
      </c>
      <c r="AF26" s="11">
        <v>42.649999999999942</v>
      </c>
      <c r="AG26" s="11">
        <v>42.548999999999886</v>
      </c>
      <c r="AH26" s="11">
        <v>42.42</v>
      </c>
      <c r="AI26" s="11">
        <v>42.293000000000077</v>
      </c>
      <c r="AJ26" s="11">
        <v>42.164999999999999</v>
      </c>
      <c r="AK26" s="172">
        <v>42.035999999999973</v>
      </c>
      <c r="AL26" s="11">
        <v>41.908999999999999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18.462999999999994</v>
      </c>
      <c r="N27" s="11">
        <v>21.589999999999975</v>
      </c>
      <c r="O27" s="11">
        <v>19.345000000000038</v>
      </c>
      <c r="P27" s="11">
        <v>28.340000000000064</v>
      </c>
      <c r="Q27" s="11">
        <v>27.191000000000034</v>
      </c>
      <c r="R27" s="11">
        <v>28.17100000000001</v>
      </c>
      <c r="S27" s="11">
        <v>27.976999999999972</v>
      </c>
      <c r="T27" s="11">
        <v>30.834000000000007</v>
      </c>
      <c r="U27" s="11">
        <v>23.046999999999997</v>
      </c>
      <c r="V27" s="11">
        <v>26.128000000000043</v>
      </c>
      <c r="W27" s="11">
        <v>25.848000000000084</v>
      </c>
      <c r="X27" s="11">
        <v>25.908999999999981</v>
      </c>
      <c r="Y27" s="11">
        <v>25.829999999999984</v>
      </c>
      <c r="Z27" s="11">
        <v>25.964999999999993</v>
      </c>
      <c r="AA27" s="11">
        <v>26.324000000000002</v>
      </c>
      <c r="AB27" s="11">
        <v>26.667999999999957</v>
      </c>
      <c r="AC27" s="11">
        <v>27.08299999999997</v>
      </c>
      <c r="AD27" s="11">
        <v>27.535999999999966</v>
      </c>
      <c r="AE27" s="11">
        <v>28.008000000000013</v>
      </c>
      <c r="AF27" s="11">
        <v>28.490999999999961</v>
      </c>
      <c r="AG27" s="11">
        <v>28.980000000000022</v>
      </c>
      <c r="AH27" s="11">
        <v>29.475000000000016</v>
      </c>
      <c r="AI27" s="11">
        <v>29.971999999999952</v>
      </c>
      <c r="AJ27" s="11">
        <v>30.467000000000002</v>
      </c>
      <c r="AK27" s="172">
        <v>30.95799999999997</v>
      </c>
      <c r="AL27" s="11">
        <v>31.446000000000112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102.194</v>
      </c>
      <c r="N28" s="11">
        <v>103.12799999999983</v>
      </c>
      <c r="O28" s="11">
        <v>111.0349999999996</v>
      </c>
      <c r="P28" s="11">
        <v>113.7289999999997</v>
      </c>
      <c r="Q28" s="11">
        <v>124.71499999999963</v>
      </c>
      <c r="R28" s="11">
        <v>128.04399999999993</v>
      </c>
      <c r="S28" s="11">
        <v>131.2649999999999</v>
      </c>
      <c r="T28" s="11">
        <v>133.33600000000015</v>
      </c>
      <c r="U28" s="11">
        <v>128.23100000000017</v>
      </c>
      <c r="V28" s="11">
        <v>140.36800000000048</v>
      </c>
      <c r="W28" s="11">
        <v>149.79299999999989</v>
      </c>
      <c r="X28" s="11">
        <v>153.13499999999956</v>
      </c>
      <c r="Y28" s="11">
        <v>154.17099999999948</v>
      </c>
      <c r="Z28" s="11">
        <v>155.47700000000006</v>
      </c>
      <c r="AA28" s="11">
        <v>156.80600000000018</v>
      </c>
      <c r="AB28" s="11">
        <v>157.79000000000013</v>
      </c>
      <c r="AC28" s="11">
        <v>158.67699999999965</v>
      </c>
      <c r="AD28" s="11">
        <v>159.60000000000034</v>
      </c>
      <c r="AE28" s="11">
        <v>160.55099999999979</v>
      </c>
      <c r="AF28" s="11">
        <v>161.53699999999972</v>
      </c>
      <c r="AG28" s="11">
        <v>162.46800000000019</v>
      </c>
      <c r="AH28" s="11">
        <v>163.35599999999999</v>
      </c>
      <c r="AI28" s="11">
        <v>164.24499999999995</v>
      </c>
      <c r="AJ28" s="11">
        <v>165.12999999999985</v>
      </c>
      <c r="AK28" s="172">
        <v>166.01200000000023</v>
      </c>
      <c r="AL28" s="11">
        <v>166.89100000000019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116.99299999999997</v>
      </c>
      <c r="N29" s="11">
        <v>112.32099999999973</v>
      </c>
      <c r="O29" s="11">
        <v>116.09399999999981</v>
      </c>
      <c r="P29" s="11">
        <v>121.91300000000008</v>
      </c>
      <c r="Q29" s="11">
        <v>127.84900000000016</v>
      </c>
      <c r="R29" s="11">
        <v>126.32200000000005</v>
      </c>
      <c r="S29" s="11">
        <v>144.91000000000048</v>
      </c>
      <c r="T29" s="11">
        <v>141.01199999999974</v>
      </c>
      <c r="U29" s="11">
        <v>150.87100000000001</v>
      </c>
      <c r="V29" s="11">
        <v>149.4469999999996</v>
      </c>
      <c r="W29" s="11">
        <v>132.72800000000009</v>
      </c>
      <c r="X29" s="11">
        <v>134.45100000000022</v>
      </c>
      <c r="Y29" s="11">
        <v>136.53400000000016</v>
      </c>
      <c r="Z29" s="11">
        <v>137.41900000000004</v>
      </c>
      <c r="AA29" s="11">
        <v>138.45000000000002</v>
      </c>
      <c r="AB29" s="11">
        <v>139.28000000000014</v>
      </c>
      <c r="AC29" s="11">
        <v>140.21000000000012</v>
      </c>
      <c r="AD29" s="11">
        <v>141.12600000000032</v>
      </c>
      <c r="AE29" s="11">
        <v>142.03500000000025</v>
      </c>
      <c r="AF29" s="11">
        <v>142.94400000000013</v>
      </c>
      <c r="AG29" s="11">
        <v>143.87799999999987</v>
      </c>
      <c r="AH29" s="11">
        <v>144.78100000000035</v>
      </c>
      <c r="AI29" s="11">
        <v>145.68599999999944</v>
      </c>
      <c r="AJ29" s="11">
        <v>146.59199999999976</v>
      </c>
      <c r="AK29" s="172">
        <v>147.49900000000031</v>
      </c>
      <c r="AL29" s="11">
        <v>148.41000000000014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35.563000000000059</v>
      </c>
      <c r="N30" s="11">
        <v>28.094999999999903</v>
      </c>
      <c r="O30" s="11">
        <v>27.852000000000004</v>
      </c>
      <c r="P30" s="11">
        <v>30.784000000000013</v>
      </c>
      <c r="Q30" s="11">
        <v>34.483000000000068</v>
      </c>
      <c r="R30" s="11">
        <v>31.123000000000008</v>
      </c>
      <c r="S30" s="11">
        <v>29.749999999999964</v>
      </c>
      <c r="T30" s="11">
        <v>35.845999999999918</v>
      </c>
      <c r="U30" s="11">
        <v>40.087000000000053</v>
      </c>
      <c r="V30" s="11">
        <v>41.157999999999916</v>
      </c>
      <c r="W30" s="11">
        <v>39.209999999999937</v>
      </c>
      <c r="X30" s="11">
        <v>38.692000000000064</v>
      </c>
      <c r="Y30" s="11">
        <v>36.785000000000039</v>
      </c>
      <c r="Z30" s="11">
        <v>36.331999999999908</v>
      </c>
      <c r="AA30" s="11">
        <v>36.776999999999994</v>
      </c>
      <c r="AB30" s="11">
        <v>37.003000000000014</v>
      </c>
      <c r="AC30" s="11">
        <v>37.271000000000029</v>
      </c>
      <c r="AD30" s="11">
        <v>37.527999999999984</v>
      </c>
      <c r="AE30" s="11">
        <v>37.734000000000066</v>
      </c>
      <c r="AF30" s="11">
        <v>37.917000000000023</v>
      </c>
      <c r="AG30" s="11">
        <v>38.123000000000054</v>
      </c>
      <c r="AH30" s="11">
        <v>38.348999999999954</v>
      </c>
      <c r="AI30" s="11">
        <v>38.587000000000018</v>
      </c>
      <c r="AJ30" s="11">
        <v>38.825000000000003</v>
      </c>
      <c r="AK30" s="172">
        <v>39.058000000000042</v>
      </c>
      <c r="AL30" s="11">
        <v>39.286000000000044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37.20100000000005</v>
      </c>
      <c r="N31" s="11">
        <v>36.41699999999998</v>
      </c>
      <c r="O31" s="11">
        <v>33.977999999999938</v>
      </c>
      <c r="P31" s="11">
        <v>31.031000000000034</v>
      </c>
      <c r="Q31" s="11">
        <v>44.027000000000058</v>
      </c>
      <c r="R31" s="11">
        <v>38.966000000000037</v>
      </c>
      <c r="S31" s="11">
        <v>34.197999999999901</v>
      </c>
      <c r="T31" s="11">
        <v>36.550999999999938</v>
      </c>
      <c r="U31" s="11">
        <v>41.487999999999936</v>
      </c>
      <c r="V31" s="11">
        <v>40.097999999999978</v>
      </c>
      <c r="W31" s="11">
        <v>37.337999999999944</v>
      </c>
      <c r="X31" s="11">
        <v>36.717000000000006</v>
      </c>
      <c r="Y31" s="11">
        <v>36.287999999999954</v>
      </c>
      <c r="Z31" s="11">
        <v>36.323</v>
      </c>
      <c r="AA31" s="11">
        <v>36.395999999999987</v>
      </c>
      <c r="AB31" s="11">
        <v>36.355000000000025</v>
      </c>
      <c r="AC31" s="11">
        <v>36.292999999999893</v>
      </c>
      <c r="AD31" s="11">
        <v>36.237999999999907</v>
      </c>
      <c r="AE31" s="11">
        <v>36.195999999999998</v>
      </c>
      <c r="AF31" s="11">
        <v>36.172000000000075</v>
      </c>
      <c r="AG31" s="11">
        <v>36.174000000000028</v>
      </c>
      <c r="AH31" s="11">
        <v>36.190999999999931</v>
      </c>
      <c r="AI31" s="11">
        <v>36.219000000000037</v>
      </c>
      <c r="AJ31" s="11">
        <v>36.256000000000043</v>
      </c>
      <c r="AK31" s="172">
        <v>36.302000000000035</v>
      </c>
      <c r="AL31" s="11">
        <v>36.358999999999952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350.50999999999988</v>
      </c>
      <c r="N33" s="11">
        <f t="shared" ref="N33:AK33" si="20">SUM(N34:N36)</f>
        <v>340.07200000000012</v>
      </c>
      <c r="O33" s="11">
        <f t="shared" si="20"/>
        <v>329.35200000000026</v>
      </c>
      <c r="P33" s="11">
        <f t="shared" si="20"/>
        <v>333.85800000000029</v>
      </c>
      <c r="Q33" s="11">
        <f t="shared" si="20"/>
        <v>351.62400000000002</v>
      </c>
      <c r="R33" s="11">
        <f t="shared" si="20"/>
        <v>347.97099999999983</v>
      </c>
      <c r="S33" s="11">
        <f t="shared" si="20"/>
        <v>350.59900000000016</v>
      </c>
      <c r="T33" s="11">
        <f t="shared" si="20"/>
        <v>357.7419999999999</v>
      </c>
      <c r="U33" s="11">
        <f t="shared" si="20"/>
        <v>359.21900000000005</v>
      </c>
      <c r="V33" s="11">
        <f t="shared" si="20"/>
        <v>367.89099999999996</v>
      </c>
      <c r="W33" s="11">
        <f t="shared" si="20"/>
        <v>377.58900000000006</v>
      </c>
      <c r="X33" s="11">
        <f t="shared" si="20"/>
        <v>382.97500000000019</v>
      </c>
      <c r="Y33" s="11">
        <f t="shared" si="20"/>
        <v>387.11000000000013</v>
      </c>
      <c r="Z33" s="11">
        <f t="shared" si="20"/>
        <v>390.39099999999991</v>
      </c>
      <c r="AA33" s="11">
        <f t="shared" si="20"/>
        <v>394.18</v>
      </c>
      <c r="AB33" s="11">
        <f t="shared" si="20"/>
        <v>397.14800000000014</v>
      </c>
      <c r="AC33" s="11">
        <f t="shared" si="20"/>
        <v>399.53000000000037</v>
      </c>
      <c r="AD33" s="11">
        <f t="shared" si="20"/>
        <v>401.86700000000076</v>
      </c>
      <c r="AE33" s="11">
        <f t="shared" si="20"/>
        <v>404.19600000000003</v>
      </c>
      <c r="AF33" s="11">
        <f t="shared" si="20"/>
        <v>406.55299999999988</v>
      </c>
      <c r="AG33" s="11">
        <f t="shared" si="20"/>
        <v>409.00200000000007</v>
      </c>
      <c r="AH33" s="11">
        <f t="shared" si="20"/>
        <v>411.44299999999987</v>
      </c>
      <c r="AI33" s="11">
        <f t="shared" si="20"/>
        <v>413.8869999999996</v>
      </c>
      <c r="AJ33" s="11">
        <f t="shared" si="20"/>
        <v>416.35300000000012</v>
      </c>
      <c r="AK33" s="11">
        <f t="shared" si="20"/>
        <v>418.83800000000008</v>
      </c>
      <c r="AL33" s="11">
        <f>SUM(AL34:AL36)</f>
        <v>421.34100000000046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65.81400000000005</v>
      </c>
      <c r="N34" s="11">
        <v>58.240000000000094</v>
      </c>
      <c r="O34" s="11">
        <v>54.031000000000049</v>
      </c>
      <c r="P34" s="11">
        <v>56.264000000000102</v>
      </c>
      <c r="Q34" s="11">
        <v>54.546000000000021</v>
      </c>
      <c r="R34" s="11">
        <v>55.045000000000009</v>
      </c>
      <c r="S34" s="11">
        <v>54.509</v>
      </c>
      <c r="T34" s="11">
        <v>55.363999999999862</v>
      </c>
      <c r="U34" s="11">
        <v>55.508999999999958</v>
      </c>
      <c r="V34" s="11">
        <v>55.883000000000102</v>
      </c>
      <c r="W34" s="11">
        <v>58.11200000000008</v>
      </c>
      <c r="X34" s="11">
        <v>57.741999999999948</v>
      </c>
      <c r="Y34" s="11">
        <v>57.578000000000074</v>
      </c>
      <c r="Z34" s="11">
        <v>57.59800000000017</v>
      </c>
      <c r="AA34" s="11">
        <v>57.579000000000072</v>
      </c>
      <c r="AB34" s="11">
        <v>57.755999999999901</v>
      </c>
      <c r="AC34" s="11">
        <v>57.886000000000074</v>
      </c>
      <c r="AD34" s="11">
        <v>58.013999999999967</v>
      </c>
      <c r="AE34" s="11">
        <v>58.138999999999918</v>
      </c>
      <c r="AF34" s="11">
        <v>58.262000000000079</v>
      </c>
      <c r="AG34" s="11">
        <v>58.382999999999953</v>
      </c>
      <c r="AH34" s="11">
        <v>58.502000000000066</v>
      </c>
      <c r="AI34" s="11">
        <v>58.617999999999945</v>
      </c>
      <c r="AJ34" s="11">
        <v>58.732999999999983</v>
      </c>
      <c r="AK34" s="172">
        <v>58.846000000000025</v>
      </c>
      <c r="AL34" s="11">
        <v>58.956999999999937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114.31200000000005</v>
      </c>
      <c r="N35" s="11">
        <v>111.02699999999994</v>
      </c>
      <c r="O35" s="11">
        <v>108.79299999999988</v>
      </c>
      <c r="P35" s="11">
        <v>113.56599999999995</v>
      </c>
      <c r="Q35" s="11">
        <v>122.22699999999971</v>
      </c>
      <c r="R35" s="11">
        <v>116.15300000000011</v>
      </c>
      <c r="S35" s="11">
        <v>119.53200000000014</v>
      </c>
      <c r="T35" s="11">
        <v>122.45100000000014</v>
      </c>
      <c r="U35" s="11">
        <v>122.44299999999987</v>
      </c>
      <c r="V35" s="11">
        <v>125.82899999999995</v>
      </c>
      <c r="W35" s="11">
        <v>127.91499999999978</v>
      </c>
      <c r="X35" s="11">
        <v>129.50999999999993</v>
      </c>
      <c r="Y35" s="11">
        <v>131.10599999999988</v>
      </c>
      <c r="Z35" s="11">
        <v>132.0469999999998</v>
      </c>
      <c r="AA35" s="11">
        <v>132.95100000000011</v>
      </c>
      <c r="AB35" s="11">
        <v>133.71100000000024</v>
      </c>
      <c r="AC35" s="11">
        <v>134.26999999999995</v>
      </c>
      <c r="AD35" s="11">
        <v>134.85900000000012</v>
      </c>
      <c r="AE35" s="11">
        <v>135.4700000000002</v>
      </c>
      <c r="AF35" s="11">
        <v>136.11599999999996</v>
      </c>
      <c r="AG35" s="11">
        <v>136.86200000000019</v>
      </c>
      <c r="AH35" s="11">
        <v>137.6089999999997</v>
      </c>
      <c r="AI35" s="11">
        <v>138.36499999999992</v>
      </c>
      <c r="AJ35" s="11">
        <v>139.13199999999998</v>
      </c>
      <c r="AK35" s="172">
        <v>139.90599999999995</v>
      </c>
      <c r="AL35" s="11">
        <v>140.68799999999996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170.38399999999982</v>
      </c>
      <c r="N36" s="11">
        <v>170.80500000000004</v>
      </c>
      <c r="O36" s="11">
        <v>166.52800000000033</v>
      </c>
      <c r="P36" s="11">
        <v>164.02800000000028</v>
      </c>
      <c r="Q36" s="11">
        <v>174.85100000000031</v>
      </c>
      <c r="R36" s="11">
        <v>176.77299999999971</v>
      </c>
      <c r="S36" s="11">
        <v>176.55800000000005</v>
      </c>
      <c r="T36" s="11">
        <v>179.92699999999991</v>
      </c>
      <c r="U36" s="11">
        <v>181.26700000000022</v>
      </c>
      <c r="V36" s="11">
        <v>186.17899999999995</v>
      </c>
      <c r="W36" s="11">
        <v>191.56200000000015</v>
      </c>
      <c r="X36" s="11">
        <v>195.7230000000003</v>
      </c>
      <c r="Y36" s="11">
        <v>198.42600000000016</v>
      </c>
      <c r="Z36" s="11">
        <v>200.74599999999992</v>
      </c>
      <c r="AA36" s="11">
        <v>203.64999999999984</v>
      </c>
      <c r="AB36" s="11">
        <v>205.68099999999995</v>
      </c>
      <c r="AC36" s="11">
        <v>207.37400000000034</v>
      </c>
      <c r="AD36" s="11">
        <v>208.99400000000065</v>
      </c>
      <c r="AE36" s="11">
        <v>210.58699999999988</v>
      </c>
      <c r="AF36" s="11">
        <v>212.17499999999984</v>
      </c>
      <c r="AG36" s="11">
        <v>213.75699999999995</v>
      </c>
      <c r="AH36" s="11">
        <v>215.33200000000014</v>
      </c>
      <c r="AI36" s="11">
        <v>216.90399999999971</v>
      </c>
      <c r="AJ36" s="11">
        <v>218.48800000000017</v>
      </c>
      <c r="AK36" s="172">
        <v>220.08600000000013</v>
      </c>
      <c r="AL36" s="11">
        <v>221.69600000000054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1306.7709999999997</v>
      </c>
      <c r="N38" s="11">
        <f t="shared" ref="N38:AL38" si="21">SUM(N5,N11,N16,N18,N23,N33)</f>
        <v>1281.5239999999999</v>
      </c>
      <c r="O38" s="11">
        <f t="shared" si="21"/>
        <v>1289.2439999999999</v>
      </c>
      <c r="P38" s="11">
        <f t="shared" si="21"/>
        <v>1312.085</v>
      </c>
      <c r="Q38" s="11">
        <f t="shared" si="21"/>
        <v>1372.0830000000005</v>
      </c>
      <c r="R38" s="11">
        <f t="shared" si="21"/>
        <v>1372.7799999999995</v>
      </c>
      <c r="S38" s="11">
        <f t="shared" si="21"/>
        <v>1414.3089999999997</v>
      </c>
      <c r="T38" s="11">
        <f t="shared" si="21"/>
        <v>1451.4789999999996</v>
      </c>
      <c r="U38" s="11">
        <f t="shared" si="21"/>
        <v>1489.1829999999991</v>
      </c>
      <c r="V38" s="11">
        <f t="shared" si="21"/>
        <v>1522.9480000000008</v>
      </c>
      <c r="W38" s="11">
        <f t="shared" si="21"/>
        <v>1487.645</v>
      </c>
      <c r="X38" s="11">
        <f t="shared" si="21"/>
        <v>1497.5109999999997</v>
      </c>
      <c r="Y38" s="11">
        <f t="shared" si="21"/>
        <v>1504.6909999999998</v>
      </c>
      <c r="Z38" s="11">
        <f t="shared" si="21"/>
        <v>1513.0790000000009</v>
      </c>
      <c r="AA38" s="11">
        <f t="shared" si="21"/>
        <v>1524.0229999999995</v>
      </c>
      <c r="AB38" s="11">
        <f t="shared" si="21"/>
        <v>1532.0940000000007</v>
      </c>
      <c r="AC38" s="11">
        <f t="shared" si="21"/>
        <v>1539.1069999999993</v>
      </c>
      <c r="AD38" s="11">
        <f t="shared" si="21"/>
        <v>1545.6360000000013</v>
      </c>
      <c r="AE38" s="11">
        <f t="shared" si="21"/>
        <v>1552.0920000000006</v>
      </c>
      <c r="AF38" s="11">
        <f t="shared" si="21"/>
        <v>1558.5179999999996</v>
      </c>
      <c r="AG38" s="11">
        <f t="shared" si="21"/>
        <v>1565.3139999999994</v>
      </c>
      <c r="AH38" s="11">
        <f t="shared" si="21"/>
        <v>1572.0089999999991</v>
      </c>
      <c r="AI38" s="11">
        <f t="shared" si="21"/>
        <v>1578.7169999999987</v>
      </c>
      <c r="AJ38" s="11">
        <f t="shared" si="21"/>
        <v>1585.5310000000004</v>
      </c>
      <c r="AK38" s="11">
        <f t="shared" si="21"/>
        <v>1592.2970000000005</v>
      </c>
      <c r="AL38" s="11">
        <f t="shared" si="21"/>
        <v>1599.0620000000013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Manchester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Manchester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Manchester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Manchester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Manchester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Manchester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Manchester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25.347907166479693</v>
      </c>
      <c r="N231" s="40">
        <f>'Ind T1'!D25</f>
        <v>25.381660275132852</v>
      </c>
      <c r="O231" s="40">
        <f>'Ind T1'!F25</f>
        <v>26.349259753530514</v>
      </c>
    </row>
    <row r="232" spans="1:15" x14ac:dyDescent="0.2">
      <c r="L232" t="str">
        <f>L23</f>
        <v>Business and other services</v>
      </c>
      <c r="M232" s="40">
        <f>'Ind T1'!B24</f>
        <v>32.513585570885375</v>
      </c>
      <c r="N232" s="40">
        <f>'Ind T1'!D24</f>
        <v>32.197869787482894</v>
      </c>
      <c r="O232" s="40">
        <f>'Ind T1'!F24</f>
        <v>32.619498180808492</v>
      </c>
    </row>
    <row r="233" spans="1:15" x14ac:dyDescent="0.2">
      <c r="L233" t="str">
        <f>L18</f>
        <v>Trade, accomod. and transport</v>
      </c>
      <c r="M233" s="40">
        <f>'Ind T1'!B23</f>
        <v>26.838022115706817</v>
      </c>
      <c r="N233" s="40">
        <f>'Ind T1'!D23</f>
        <v>27.76636899260242</v>
      </c>
      <c r="O233" s="40">
        <f>'Ind T1'!F23</f>
        <v>28.145875519523312</v>
      </c>
    </row>
    <row r="234" spans="1:15" x14ac:dyDescent="0.2">
      <c r="L234" t="str">
        <f>L16</f>
        <v>Construction</v>
      </c>
      <c r="M234" s="40">
        <f>'Ind T1'!B22</f>
        <v>5.6422733431431107</v>
      </c>
      <c r="N234" s="40">
        <f>'Ind T1'!D22</f>
        <v>5.8833928793495751</v>
      </c>
      <c r="O234" s="40">
        <f>'Ind T1'!F22</f>
        <v>5.4627025093461219</v>
      </c>
    </row>
    <row r="235" spans="1:15" x14ac:dyDescent="0.2">
      <c r="L235" t="str">
        <f>L11</f>
        <v>Manufacturing</v>
      </c>
      <c r="M235" s="40">
        <f>'Ind T1'!B21</f>
        <v>8.0569355614155249</v>
      </c>
      <c r="N235" s="40">
        <f>'Ind T1'!D21</f>
        <v>7.0263402895179903</v>
      </c>
      <c r="O235" s="40">
        <f>'Ind T1'!F21</f>
        <v>5.8528687443013476</v>
      </c>
    </row>
    <row r="236" spans="1:15" x14ac:dyDescent="0.2">
      <c r="L236" t="str">
        <f>L5</f>
        <v>Primary sector and utilities</v>
      </c>
      <c r="M236" s="40">
        <f>'Ind T1'!B20</f>
        <v>1.6012762423694986</v>
      </c>
      <c r="N236" s="40">
        <f>'Ind T1'!D20</f>
        <v>1.7443677759142802</v>
      </c>
      <c r="O236" s="40">
        <f>'Ind T1'!F20</f>
        <v>1.5697952924902205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Manchester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29.618000000000222</v>
      </c>
      <c r="O261" s="11">
        <f>'Ind T1'!F50</f>
        <v>43.752000000000407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32.649999999999864</v>
      </c>
      <c r="O262" s="11">
        <f>'Ind T1'!F49</f>
        <v>42.61600000000044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44.638000000000318</v>
      </c>
      <c r="O263" s="11">
        <f>'Ind T1'!F48</f>
        <v>37.004999999999939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10.068000000000012</v>
      </c>
      <c r="O264" s="11">
        <f>'Ind T1'!F47</f>
        <v>-0.17199999999962756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-6.0770000000000834</v>
      </c>
      <c r="O265" s="11">
        <f>'Ind T1'!F46</f>
        <v>-10.935999999999822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3.9680000000000035</v>
      </c>
      <c r="O266" s="11">
        <f>'Ind T1'!F45</f>
        <v>-0.84800000000000608</v>
      </c>
    </row>
    <row r="268" spans="1:16" x14ac:dyDescent="0.2">
      <c r="L268" t="str">
        <f>L38</f>
        <v>All industries</v>
      </c>
      <c r="N268" s="11">
        <f>'Ind T1'!D14-'Ind T1'!B14</f>
        <v>114.86500000000046</v>
      </c>
      <c r="O268" s="11">
        <f>SUM(O261:O266)</f>
        <v>111.41700000000134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Manchester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37.550240820509103</v>
      </c>
      <c r="C9" s="249">
        <f>SUM(C26,C43,C60,C77,C94,C111,C128,C145,C162,C179,C196,C213,C230,C247,C264,C281,C298,C315,C332,C349,C366,C383)</f>
        <v>78.247441662048146</v>
      </c>
      <c r="D9" s="249">
        <f>SUM(B9:C9)</f>
        <v>115.79768248255725</v>
      </c>
      <c r="E9" s="238"/>
      <c r="F9" s="249">
        <f>SUM(F26,F43,F60,F77,F94,F111,F128,F145,F162,F179,F196,F213,F230,F247,F264,F281,F298,F315,F332,F349,F366,F383)</f>
        <v>50.611015712304166</v>
      </c>
      <c r="G9" s="249">
        <f>SUM(G26,G43,G60,G77,G94,G111,G128,G145,G162,G179,G196,G213,G230,G247,G264,G281,G298,G315,G332,G349,G366,G383)</f>
        <v>89.242116408843358</v>
      </c>
      <c r="H9" s="249">
        <f>SUM(F9:G9)</f>
        <v>139.85313212114752</v>
      </c>
      <c r="I9" s="238"/>
      <c r="J9" s="249">
        <f>SUM(J26,J43,J60,J77,J94,J111,J128,J145,J162,J179,J196,J213,J230,J247,J264,J281,J298,J315,J332,J349,J366,J383)</f>
        <v>56.730495762532406</v>
      </c>
      <c r="K9" s="249">
        <f>SUM(K26,K43,K60,K77,K94,K111,K128,K145,K162,K179,K196,K213,K230,K247,K264,K281,K298,K315,K332,K349,K366,K383)</f>
        <v>88.971219887038245</v>
      </c>
      <c r="L9" s="249">
        <f>SUM(J9:K9)</f>
        <v>145.70171564957064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122.96919959693712</v>
      </c>
      <c r="C10" s="249">
        <f t="shared" si="0"/>
        <v>137.4040855962682</v>
      </c>
      <c r="D10" s="249">
        <f t="shared" ref="D10:D17" si="1">SUM(B10:C10)</f>
        <v>260.37328519320533</v>
      </c>
      <c r="E10" s="238"/>
      <c r="F10" s="249">
        <f t="shared" ref="F10:G17" si="2">SUM(F27,F44,F61,F78,F95,F112,F129,F146,F163,F180,F197,F214,F231,F248,F265,F282,F299,F316,F333,F350,F367,F384)</f>
        <v>155.88726437281079</v>
      </c>
      <c r="G10" s="249">
        <f t="shared" si="2"/>
        <v>165.10717971012784</v>
      </c>
      <c r="H10" s="249">
        <f t="shared" ref="H10:H17" si="3">SUM(F10:G10)</f>
        <v>320.99444408293863</v>
      </c>
      <c r="I10" s="238"/>
      <c r="J10" s="249">
        <f t="shared" ref="J10:K17" si="4">SUM(J27,J44,J61,J78,J95,J112,J129,J146,J163,J180,J197,J214,J231,J248,J265,J282,J299,J316,J333,J350,J367,J384)</f>
        <v>187.29867028753512</v>
      </c>
      <c r="K10" s="249">
        <f t="shared" si="4"/>
        <v>195.30153295926667</v>
      </c>
      <c r="L10" s="249">
        <f t="shared" ref="L10:L17" si="5">SUM(J10:K10)</f>
        <v>382.60020324680181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67.756572451400899</v>
      </c>
      <c r="C11" s="249">
        <f t="shared" si="0"/>
        <v>84.049276925916359</v>
      </c>
      <c r="D11" s="249">
        <f t="shared" si="1"/>
        <v>151.80584937731726</v>
      </c>
      <c r="E11" s="238"/>
      <c r="F11" s="249">
        <f t="shared" si="2"/>
        <v>82.695360548392529</v>
      </c>
      <c r="G11" s="249">
        <f t="shared" si="2"/>
        <v>97.409215642979532</v>
      </c>
      <c r="H11" s="249">
        <f t="shared" si="3"/>
        <v>180.10457619137208</v>
      </c>
      <c r="I11" s="238"/>
      <c r="J11" s="249">
        <f t="shared" si="4"/>
        <v>115.30964367015625</v>
      </c>
      <c r="K11" s="249">
        <f t="shared" si="4"/>
        <v>94.056454385226573</v>
      </c>
      <c r="L11" s="249">
        <f t="shared" si="5"/>
        <v>209.36609805538282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125.78613919172724</v>
      </c>
      <c r="C12" s="249">
        <f t="shared" si="0"/>
        <v>55.604345738140339</v>
      </c>
      <c r="D12" s="249">
        <f t="shared" si="1"/>
        <v>181.39048492986757</v>
      </c>
      <c r="E12" s="238"/>
      <c r="F12" s="249">
        <f t="shared" si="2"/>
        <v>127.03258919514612</v>
      </c>
      <c r="G12" s="249">
        <f t="shared" si="2"/>
        <v>66.361982478198314</v>
      </c>
      <c r="H12" s="249">
        <f t="shared" si="3"/>
        <v>193.39457167334444</v>
      </c>
      <c r="I12" s="238"/>
      <c r="J12" s="249">
        <f t="shared" si="4"/>
        <v>110.86177856450539</v>
      </c>
      <c r="K12" s="249">
        <f t="shared" si="4"/>
        <v>82.087717277061628</v>
      </c>
      <c r="L12" s="249">
        <f t="shared" si="5"/>
        <v>192.949495841567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14.153294472490249</v>
      </c>
      <c r="C13" s="249">
        <f t="shared" si="0"/>
        <v>114.99190778158123</v>
      </c>
      <c r="D13" s="249">
        <f t="shared" si="1"/>
        <v>129.14520225407148</v>
      </c>
      <c r="E13" s="238"/>
      <c r="F13" s="249">
        <f t="shared" si="2"/>
        <v>14.525510383841949</v>
      </c>
      <c r="G13" s="249">
        <f t="shared" si="2"/>
        <v>104.78473928434499</v>
      </c>
      <c r="H13" s="249">
        <f t="shared" si="3"/>
        <v>119.31024966818694</v>
      </c>
      <c r="I13" s="238"/>
      <c r="J13" s="249">
        <f t="shared" si="4"/>
        <v>17.38916652404567</v>
      </c>
      <c r="K13" s="249">
        <f t="shared" si="4"/>
        <v>94.775764712786952</v>
      </c>
      <c r="L13" s="249">
        <f t="shared" si="5"/>
        <v>112.16493123683262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113.59206531907141</v>
      </c>
      <c r="C14" s="249">
        <f t="shared" si="0"/>
        <v>25.816147080334527</v>
      </c>
      <c r="D14" s="249">
        <f t="shared" si="1"/>
        <v>139.40821239940593</v>
      </c>
      <c r="E14" s="238"/>
      <c r="F14" s="249">
        <f t="shared" si="2"/>
        <v>115.93121711195812</v>
      </c>
      <c r="G14" s="249">
        <f t="shared" si="2"/>
        <v>26.79655710197018</v>
      </c>
      <c r="H14" s="249">
        <f t="shared" si="3"/>
        <v>142.72777421392829</v>
      </c>
      <c r="I14" s="238"/>
      <c r="J14" s="249">
        <f t="shared" si="4"/>
        <v>124.61859040694425</v>
      </c>
      <c r="K14" s="249">
        <f t="shared" si="4"/>
        <v>32.279578957084446</v>
      </c>
      <c r="L14" s="249">
        <f t="shared" si="5"/>
        <v>156.89816936402869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86.021944299972546</v>
      </c>
      <c r="C15" s="249">
        <f t="shared" si="0"/>
        <v>53.944122798680922</v>
      </c>
      <c r="D15" s="249">
        <f t="shared" si="1"/>
        <v>139.96606709865347</v>
      </c>
      <c r="E15" s="238"/>
      <c r="F15" s="249">
        <f t="shared" si="2"/>
        <v>89.868263313503036</v>
      </c>
      <c r="G15" s="249">
        <f t="shared" si="2"/>
        <v>56.5410810567288</v>
      </c>
      <c r="H15" s="249">
        <f t="shared" si="3"/>
        <v>146.40934437023185</v>
      </c>
      <c r="I15" s="238"/>
      <c r="J15" s="249">
        <f t="shared" si="4"/>
        <v>89.538848650157732</v>
      </c>
      <c r="K15" s="249">
        <f t="shared" si="4"/>
        <v>62.500451187630951</v>
      </c>
      <c r="L15" s="249">
        <f t="shared" si="5"/>
        <v>152.03929983778869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10.863390025780635</v>
      </c>
      <c r="C16" s="249">
        <f t="shared" si="0"/>
        <v>83.670308915566963</v>
      </c>
      <c r="D16" s="249">
        <f t="shared" si="1"/>
        <v>94.533698941347595</v>
      </c>
      <c r="E16" s="238"/>
      <c r="F16" s="249">
        <f t="shared" si="2"/>
        <v>9.9557611161132424</v>
      </c>
      <c r="G16" s="249">
        <f t="shared" si="2"/>
        <v>85.029990227876112</v>
      </c>
      <c r="H16" s="249">
        <f t="shared" si="3"/>
        <v>94.985751343989349</v>
      </c>
      <c r="I16" s="238"/>
      <c r="J16" s="249">
        <f t="shared" si="4"/>
        <v>11.385796848823475</v>
      </c>
      <c r="K16" s="249">
        <f t="shared" si="4"/>
        <v>82.594390639943882</v>
      </c>
      <c r="L16" s="249">
        <f t="shared" si="5"/>
        <v>93.980187488767356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70.302555654348694</v>
      </c>
      <c r="C17" s="249">
        <f t="shared" si="0"/>
        <v>90.056961669226084</v>
      </c>
      <c r="D17" s="249">
        <f t="shared" si="1"/>
        <v>160.35951732357478</v>
      </c>
      <c r="E17" s="238"/>
      <c r="F17" s="249">
        <f t="shared" si="2"/>
        <v>66.576597302849109</v>
      </c>
      <c r="G17" s="249">
        <f t="shared" si="2"/>
        <v>83.288559032011875</v>
      </c>
      <c r="H17" s="249">
        <f t="shared" si="3"/>
        <v>149.86515633486098</v>
      </c>
      <c r="I17" s="238"/>
      <c r="J17" s="249">
        <f t="shared" si="4"/>
        <v>67.190586676459475</v>
      </c>
      <c r="K17" s="249">
        <f t="shared" si="4"/>
        <v>86.171312602801848</v>
      </c>
      <c r="L17" s="249">
        <f t="shared" si="5"/>
        <v>153.36189927926131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648.99540183223792</v>
      </c>
      <c r="C19" s="247">
        <f t="shared" ref="C19:L19" si="6">SUM(C9:C17)</f>
        <v>723.78459816776274</v>
      </c>
      <c r="D19" s="247">
        <f t="shared" si="6"/>
        <v>1372.7800000000007</v>
      </c>
      <c r="E19" s="247"/>
      <c r="F19" s="247">
        <f t="shared" si="6"/>
        <v>713.08357905691889</v>
      </c>
      <c r="G19" s="247">
        <f t="shared" si="6"/>
        <v>774.56142094308086</v>
      </c>
      <c r="H19" s="247">
        <f t="shared" si="6"/>
        <v>1487.645</v>
      </c>
      <c r="I19" s="247"/>
      <c r="J19" s="247">
        <f t="shared" si="6"/>
        <v>780.3235773911598</v>
      </c>
      <c r="K19" s="247">
        <f t="shared" si="6"/>
        <v>818.73842260884123</v>
      </c>
      <c r="L19" s="247">
        <f t="shared" si="6"/>
        <v>1599.062000000001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9.930916540148417E-2</v>
      </c>
      <c r="C26" s="302">
        <v>0.26374183130132811</v>
      </c>
      <c r="D26" s="302">
        <f>SUM(B26:C26)</f>
        <v>0.36305099670281227</v>
      </c>
      <c r="E26" s="303"/>
      <c r="F26" s="302">
        <v>9.7767994551059015E-2</v>
      </c>
      <c r="G26" s="302">
        <v>0.45151108234125592</v>
      </c>
      <c r="H26" s="302">
        <f>SUM(F26:G26)</f>
        <v>0.54927907689231492</v>
      </c>
      <c r="I26" s="303"/>
      <c r="J26" s="302">
        <v>0.10121401322016191</v>
      </c>
      <c r="K26" s="302">
        <v>0.63114208758886137</v>
      </c>
      <c r="L26" s="302">
        <f>SUM(J26:K26)</f>
        <v>0.73235610080902325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5.8679542050748781E-2</v>
      </c>
      <c r="C27" s="302">
        <v>0.15134916726319461</v>
      </c>
      <c r="D27" s="302">
        <f t="shared" ref="D27:D34" si="7">SUM(B27:C27)</f>
        <v>0.21002870931394341</v>
      </c>
      <c r="E27" s="303"/>
      <c r="F27" s="302">
        <v>8.7470716761905001E-2</v>
      </c>
      <c r="G27" s="302">
        <v>0.30880803492882625</v>
      </c>
      <c r="H27" s="302">
        <f t="shared" ref="H27:H34" si="8">SUM(F27:G27)</f>
        <v>0.39627875169073123</v>
      </c>
      <c r="I27" s="303"/>
      <c r="J27" s="302">
        <v>0.12392061085343244</v>
      </c>
      <c r="K27" s="302">
        <v>0.48947134429050515</v>
      </c>
      <c r="L27" s="302">
        <f t="shared" ref="L27:L34" si="9">SUM(J27:K27)</f>
        <v>0.61339195514393763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5.3760614700788717E-2</v>
      </c>
      <c r="C28" s="302">
        <v>8.279615135656547E-2</v>
      </c>
      <c r="D28" s="302">
        <f t="shared" si="7"/>
        <v>0.13655676605735417</v>
      </c>
      <c r="E28" s="303"/>
      <c r="F28" s="302">
        <v>6.71036060264983E-2</v>
      </c>
      <c r="G28" s="302">
        <v>0.15007803582806731</v>
      </c>
      <c r="H28" s="302">
        <f t="shared" si="8"/>
        <v>0.21718164185456562</v>
      </c>
      <c r="I28" s="303"/>
      <c r="J28" s="302">
        <v>8.2848643236705696E-2</v>
      </c>
      <c r="K28" s="302">
        <v>0.17782278605082927</v>
      </c>
      <c r="L28" s="302">
        <f t="shared" si="9"/>
        <v>0.26067142928753495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0.24909251659926257</v>
      </c>
      <c r="C29" s="302">
        <v>5.4965732853498817E-2</v>
      </c>
      <c r="D29" s="302">
        <f t="shared" si="7"/>
        <v>0.30405824945276139</v>
      </c>
      <c r="E29" s="303"/>
      <c r="F29" s="302">
        <v>0.22548385383471209</v>
      </c>
      <c r="G29" s="302">
        <v>9.3729804407291353E-2</v>
      </c>
      <c r="H29" s="302">
        <f t="shared" si="8"/>
        <v>0.31921365824200343</v>
      </c>
      <c r="I29" s="303"/>
      <c r="J29" s="302">
        <v>0.13327604687445063</v>
      </c>
      <c r="K29" s="302">
        <v>0.1399723902583421</v>
      </c>
      <c r="L29" s="302">
        <f t="shared" si="9"/>
        <v>0.27324843713279273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1.3029250602888689</v>
      </c>
      <c r="C30" s="302">
        <v>2.8982423229358747</v>
      </c>
      <c r="D30" s="302">
        <f t="shared" si="7"/>
        <v>4.2011673832247434</v>
      </c>
      <c r="E30" s="303"/>
      <c r="F30" s="302">
        <v>0.97081595332063109</v>
      </c>
      <c r="G30" s="302">
        <v>3.577858505751196</v>
      </c>
      <c r="H30" s="302">
        <f t="shared" si="8"/>
        <v>4.5486744590718269</v>
      </c>
      <c r="I30" s="303"/>
      <c r="J30" s="302">
        <v>1.0233987033507195</v>
      </c>
      <c r="K30" s="302">
        <v>3.4956554190254936</v>
      </c>
      <c r="L30" s="302">
        <f t="shared" si="9"/>
        <v>4.5190541223762128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0.10439111454939393</v>
      </c>
      <c r="C31" s="302">
        <v>8.6236422303285432E-2</v>
      </c>
      <c r="D31" s="302">
        <f t="shared" si="7"/>
        <v>0.19062753685267936</v>
      </c>
      <c r="E31" s="303"/>
      <c r="F31" s="302">
        <v>9.8144221970818402E-2</v>
      </c>
      <c r="G31" s="302">
        <v>8.8783461819471068E-2</v>
      </c>
      <c r="H31" s="302">
        <f t="shared" si="8"/>
        <v>0.18692768379028946</v>
      </c>
      <c r="I31" s="303"/>
      <c r="J31" s="302">
        <v>9.7780755564880681E-2</v>
      </c>
      <c r="K31" s="302">
        <v>0.12296769902246739</v>
      </c>
      <c r="L31" s="302">
        <f t="shared" si="9"/>
        <v>0.22074845458734807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4.7083523381333502E-2</v>
      </c>
      <c r="C32" s="302">
        <v>4.7293039530462232E-2</v>
      </c>
      <c r="D32" s="302">
        <f t="shared" si="7"/>
        <v>9.4376562911795733E-2</v>
      </c>
      <c r="E32" s="303"/>
      <c r="F32" s="302">
        <v>3.7514694241069478E-2</v>
      </c>
      <c r="G32" s="302">
        <v>6.6060757783742929E-2</v>
      </c>
      <c r="H32" s="302">
        <f t="shared" si="8"/>
        <v>0.10357545202481241</v>
      </c>
      <c r="I32" s="303"/>
      <c r="J32" s="302">
        <v>3.2462280913731087E-2</v>
      </c>
      <c r="K32" s="302">
        <v>8.3804032024243497E-2</v>
      </c>
      <c r="L32" s="302">
        <f t="shared" si="9"/>
        <v>0.11626631293797458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4.9130457843762028E-2</v>
      </c>
      <c r="C33" s="302">
        <v>0.11107763772093823</v>
      </c>
      <c r="D33" s="302">
        <f t="shared" si="7"/>
        <v>0.16020809556470025</v>
      </c>
      <c r="E33" s="303"/>
      <c r="F33" s="302">
        <v>4.812990752187904E-2</v>
      </c>
      <c r="G33" s="302">
        <v>0.13514728277898586</v>
      </c>
      <c r="H33" s="302">
        <f t="shared" si="8"/>
        <v>0.1832771903008649</v>
      </c>
      <c r="I33" s="303"/>
      <c r="J33" s="302">
        <v>5.9024279899703963E-2</v>
      </c>
      <c r="K33" s="302">
        <v>0.1092499181096251</v>
      </c>
      <c r="L33" s="302">
        <f t="shared" si="9"/>
        <v>0.16827419800932908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0.23922018266132308</v>
      </c>
      <c r="C34" s="302">
        <v>0.60570551725789801</v>
      </c>
      <c r="D34" s="302">
        <f t="shared" si="7"/>
        <v>0.84492569991922106</v>
      </c>
      <c r="E34" s="303"/>
      <c r="F34" s="302">
        <v>0.16450062788050315</v>
      </c>
      <c r="G34" s="302">
        <v>0.59409145825208798</v>
      </c>
      <c r="H34" s="302">
        <f t="shared" si="8"/>
        <v>0.7585920861325911</v>
      </c>
      <c r="I34" s="303"/>
      <c r="J34" s="302">
        <v>0.27768082786718978</v>
      </c>
      <c r="K34" s="302">
        <v>0.6043081618486561</v>
      </c>
      <c r="L34" s="302">
        <f t="shared" si="9"/>
        <v>0.88198898971584594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2.2035921774769656</v>
      </c>
      <c r="C36" s="311">
        <f t="shared" ref="C36:K36" si="10">SUM(C26:C34)</f>
        <v>4.3014078225230454</v>
      </c>
      <c r="D36" s="311">
        <f t="shared" si="10"/>
        <v>6.5050000000000114</v>
      </c>
      <c r="E36" s="311"/>
      <c r="F36" s="311">
        <f t="shared" si="10"/>
        <v>1.7969315761090758</v>
      </c>
      <c r="G36" s="311">
        <f t="shared" si="10"/>
        <v>5.4660684238909241</v>
      </c>
      <c r="H36" s="311">
        <f t="shared" si="10"/>
        <v>7.2629999999999999</v>
      </c>
      <c r="I36" s="311"/>
      <c r="J36" s="311">
        <f t="shared" si="10"/>
        <v>1.9316061617809759</v>
      </c>
      <c r="K36" s="311">
        <f t="shared" si="10"/>
        <v>5.854393838219023</v>
      </c>
      <c r="L36" s="311">
        <f>SUM(L26:L34)</f>
        <v>7.7859999999999987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2.215254993053957E-3</v>
      </c>
      <c r="C43" s="302">
        <v>2.1215703676376867E-2</v>
      </c>
      <c r="D43" s="302">
        <f>SUM(B43:C43)</f>
        <v>2.3430958669430825E-2</v>
      </c>
      <c r="E43" s="303"/>
      <c r="F43" s="302">
        <v>8.087717890105638E-3</v>
      </c>
      <c r="G43" s="302">
        <v>6.0186152133448738E-2</v>
      </c>
      <c r="H43" s="302">
        <f>SUM(F43:G43)</f>
        <v>6.8273870023554381E-2</v>
      </c>
      <c r="I43" s="303"/>
      <c r="J43" s="302">
        <v>4.4035473572406137E-3</v>
      </c>
      <c r="K43" s="302">
        <v>3.8120290621818299E-2</v>
      </c>
      <c r="L43" s="302">
        <f>SUM(J43:K43)</f>
        <v>4.2523837979058912E-2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1.0265754453214855E-2</v>
      </c>
      <c r="C44" s="302">
        <v>2.145000974427343E-2</v>
      </c>
      <c r="D44" s="302">
        <f t="shared" ref="D44:D51" si="11">SUM(B44:C44)</f>
        <v>3.1715764197488283E-2</v>
      </c>
      <c r="E44" s="303"/>
      <c r="F44" s="302">
        <v>4.1663635349955104E-2</v>
      </c>
      <c r="G44" s="302">
        <v>6.7409866141450309E-2</v>
      </c>
      <c r="H44" s="302">
        <f t="shared" ref="H44:H51" si="12">SUM(F44:G44)</f>
        <v>0.10907350149140541</v>
      </c>
      <c r="I44" s="303"/>
      <c r="J44" s="302">
        <v>1.5299892767740098E-2</v>
      </c>
      <c r="K44" s="302">
        <v>5.6793796467288063E-2</v>
      </c>
      <c r="L44" s="302">
        <f t="shared" ref="L44:L51" si="13">SUM(J44:K44)</f>
        <v>7.2093689235028166E-2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3.1939492047351201E-3</v>
      </c>
      <c r="C45" s="302">
        <v>2.9816867797145135E-2</v>
      </c>
      <c r="D45" s="302">
        <f t="shared" si="11"/>
        <v>3.3010817001880258E-2</v>
      </c>
      <c r="E45" s="303"/>
      <c r="F45" s="302">
        <v>1.1153064056994288E-2</v>
      </c>
      <c r="G45" s="302">
        <v>8.910283800937413E-2</v>
      </c>
      <c r="H45" s="302">
        <f t="shared" si="12"/>
        <v>0.10025590206636842</v>
      </c>
      <c r="I45" s="303"/>
      <c r="J45" s="302">
        <v>1.5436712640546737E-2</v>
      </c>
      <c r="K45" s="302">
        <v>5.2991021707544224E-2</v>
      </c>
      <c r="L45" s="302">
        <f t="shared" si="13"/>
        <v>6.8427734348090963E-2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7.1794318038607141E-3</v>
      </c>
      <c r="C46" s="302">
        <v>2.9011539509517133E-3</v>
      </c>
      <c r="D46" s="302">
        <f t="shared" si="11"/>
        <v>1.0080585754812427E-2</v>
      </c>
      <c r="E46" s="303"/>
      <c r="F46" s="302">
        <v>2.1033277254191411E-2</v>
      </c>
      <c r="G46" s="302">
        <v>8.1295456452035036E-3</v>
      </c>
      <c r="H46" s="302">
        <f t="shared" si="12"/>
        <v>2.9162822899394914E-2</v>
      </c>
      <c r="I46" s="303"/>
      <c r="J46" s="302">
        <v>1.2298328576897111E-2</v>
      </c>
      <c r="K46" s="302">
        <v>5.3845659970172578E-3</v>
      </c>
      <c r="L46" s="302">
        <f t="shared" si="13"/>
        <v>1.7682894573914369E-2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3.3248476086613309E-4</v>
      </c>
      <c r="C47" s="302">
        <v>4.5386183156037201E-2</v>
      </c>
      <c r="D47" s="302">
        <f t="shared" si="11"/>
        <v>4.5718667916903336E-2</v>
      </c>
      <c r="E47" s="303"/>
      <c r="F47" s="302">
        <v>1.1574402758145483E-3</v>
      </c>
      <c r="G47" s="302">
        <v>9.3492888149898715E-2</v>
      </c>
      <c r="H47" s="302">
        <f>SUM(F47:G47)</f>
        <v>9.4650328425713262E-2</v>
      </c>
      <c r="I47" s="303"/>
      <c r="J47" s="302">
        <v>7.8373706585239305E-4</v>
      </c>
      <c r="K47" s="302">
        <v>4.3600487706617341E-2</v>
      </c>
      <c r="L47" s="302">
        <f t="shared" si="13"/>
        <v>4.4384224772469734E-2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6.3141869423058515E-4</v>
      </c>
      <c r="C48" s="302">
        <v>4.3829830683735031E-3</v>
      </c>
      <c r="D48" s="302">
        <f t="shared" si="11"/>
        <v>5.0144017626040883E-3</v>
      </c>
      <c r="E48" s="303"/>
      <c r="F48" s="302">
        <v>2.5036153828369625E-3</v>
      </c>
      <c r="G48" s="302">
        <v>1.1677684046730306E-2</v>
      </c>
      <c r="H48" s="302">
        <f t="shared" si="12"/>
        <v>1.4181299429567269E-2</v>
      </c>
      <c r="I48" s="303"/>
      <c r="J48" s="302">
        <v>2.4914193019074517E-3</v>
      </c>
      <c r="K48" s="302">
        <v>6.770798961946837E-3</v>
      </c>
      <c r="L48" s="302">
        <f t="shared" si="13"/>
        <v>9.2622182638542883E-3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2.1936295459665349E-3</v>
      </c>
      <c r="C49" s="302">
        <v>2.337806643466946E-3</v>
      </c>
      <c r="D49" s="302">
        <f t="shared" si="11"/>
        <v>4.5314361894334809E-3</v>
      </c>
      <c r="E49" s="303"/>
      <c r="F49" s="302">
        <v>6.4732704263171219E-3</v>
      </c>
      <c r="G49" s="302">
        <v>5.6842324254728913E-3</v>
      </c>
      <c r="H49" s="302">
        <f t="shared" si="12"/>
        <v>1.2157502851790014E-2</v>
      </c>
      <c r="I49" s="303"/>
      <c r="J49" s="302">
        <v>2.1591098183687111E-3</v>
      </c>
      <c r="K49" s="302">
        <v>3.8888382366146878E-3</v>
      </c>
      <c r="L49" s="302">
        <f t="shared" si="13"/>
        <v>6.0479480549833989E-3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1.3166311587748181E-4</v>
      </c>
      <c r="C50" s="302">
        <v>4.8088560128081735E-2</v>
      </c>
      <c r="D50" s="302">
        <f t="shared" si="11"/>
        <v>4.8220223243959213E-2</v>
      </c>
      <c r="E50" s="303"/>
      <c r="F50" s="302">
        <v>2.97071112266814E-4</v>
      </c>
      <c r="G50" s="302">
        <v>9.9146248411552076E-2</v>
      </c>
      <c r="H50" s="302">
        <f t="shared" si="12"/>
        <v>9.9443319523818893E-2</v>
      </c>
      <c r="I50" s="303"/>
      <c r="J50" s="302">
        <v>2.3988269476526097E-4</v>
      </c>
      <c r="K50" s="302">
        <v>5.2419143977241789E-2</v>
      </c>
      <c r="L50" s="302">
        <f t="shared" si="13"/>
        <v>5.2659026672007052E-2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5.5558108543600233E-4</v>
      </c>
      <c r="C51" s="302">
        <v>3.7215641780520025E-3</v>
      </c>
      <c r="D51" s="302">
        <f t="shared" si="11"/>
        <v>4.2771452634880053E-3</v>
      </c>
      <c r="E51" s="303"/>
      <c r="F51" s="302">
        <v>1.6346160740184368E-3</v>
      </c>
      <c r="G51" s="302">
        <v>7.1668372143687837E-3</v>
      </c>
      <c r="H51" s="302">
        <f t="shared" si="12"/>
        <v>8.8014532883872211E-3</v>
      </c>
      <c r="I51" s="303"/>
      <c r="J51" s="302">
        <v>1.4016554913777344E-3</v>
      </c>
      <c r="K51" s="302">
        <v>3.5167706092159171E-3</v>
      </c>
      <c r="L51" s="302">
        <f t="shared" si="13"/>
        <v>4.9184261005936515E-3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2.6699167657241379E-2</v>
      </c>
      <c r="C53" s="311">
        <f t="shared" ref="C53:L53" si="14">SUM(C43:C51)</f>
        <v>0.17930083234275854</v>
      </c>
      <c r="D53" s="311">
        <f t="shared" si="14"/>
        <v>0.20599999999999991</v>
      </c>
      <c r="E53" s="311"/>
      <c r="F53" s="311">
        <f t="shared" si="14"/>
        <v>9.4003707822500324E-2</v>
      </c>
      <c r="G53" s="311">
        <f t="shared" si="14"/>
        <v>0.44199629217749942</v>
      </c>
      <c r="H53" s="311">
        <f t="shared" si="14"/>
        <v>0.5359999999999997</v>
      </c>
      <c r="I53" s="311"/>
      <c r="J53" s="311">
        <f t="shared" si="14"/>
        <v>5.451428571469611E-2</v>
      </c>
      <c r="K53" s="311">
        <f t="shared" si="14"/>
        <v>0.26348571428530437</v>
      </c>
      <c r="L53" s="311">
        <f t="shared" si="14"/>
        <v>0.31800000000000056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0.34832827348243683</v>
      </c>
      <c r="C60" s="302">
        <v>1.4263294959455075</v>
      </c>
      <c r="D60" s="302">
        <f>SUM(B60:C60)</f>
        <v>1.7746577694279444</v>
      </c>
      <c r="E60" s="303"/>
      <c r="F60" s="302">
        <v>0.54702490096139744</v>
      </c>
      <c r="G60" s="302">
        <v>1.5916938655617636</v>
      </c>
      <c r="H60" s="302">
        <f>SUM(F60:G60)</f>
        <v>2.1387187665231613</v>
      </c>
      <c r="I60" s="303"/>
      <c r="J60" s="302">
        <v>0.48514487442044252</v>
      </c>
      <c r="K60" s="302">
        <v>1.3097465475679817</v>
      </c>
      <c r="L60" s="302">
        <f>SUM(J60:K60)</f>
        <v>1.7948914219884242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0.36065566838679725</v>
      </c>
      <c r="C61" s="302">
        <v>1.0428365045836934</v>
      </c>
      <c r="D61" s="302">
        <f t="shared" ref="D61:D68" si="15">SUM(B61:C61)</f>
        <v>1.4034921729704906</v>
      </c>
      <c r="E61" s="303"/>
      <c r="F61" s="302">
        <v>0.6087301689443364</v>
      </c>
      <c r="G61" s="302">
        <v>1.2933360729644097</v>
      </c>
      <c r="H61" s="302">
        <f t="shared" ref="H61:H68" si="16">SUM(F61:G61)</f>
        <v>1.902066241908746</v>
      </c>
      <c r="I61" s="303"/>
      <c r="J61" s="302">
        <v>0.68568365494868078</v>
      </c>
      <c r="K61" s="302">
        <v>1.6723666861116089</v>
      </c>
      <c r="L61" s="302">
        <f t="shared" ref="L61:L68" si="17">SUM(J61:K61)</f>
        <v>2.3580503410602898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0.5725038810208638</v>
      </c>
      <c r="C62" s="302">
        <v>1.2225043688308281</v>
      </c>
      <c r="D62" s="302">
        <f t="shared" si="15"/>
        <v>1.7950082498516919</v>
      </c>
      <c r="E62" s="303"/>
      <c r="F62" s="302">
        <v>0.8259724351269947</v>
      </c>
      <c r="G62" s="302">
        <v>1.4625865215156753</v>
      </c>
      <c r="H62" s="302">
        <f t="shared" si="16"/>
        <v>2.2885589566426701</v>
      </c>
      <c r="I62" s="303"/>
      <c r="J62" s="302">
        <v>0.81721173312038864</v>
      </c>
      <c r="K62" s="302">
        <v>1.3044571465981851</v>
      </c>
      <c r="L62" s="302">
        <f t="shared" si="17"/>
        <v>2.1216688797185737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1.0483577064564122</v>
      </c>
      <c r="C63" s="302">
        <v>0.52581513966897075</v>
      </c>
      <c r="D63" s="302">
        <f t="shared" si="15"/>
        <v>1.574172846125383</v>
      </c>
      <c r="E63" s="303"/>
      <c r="F63" s="302">
        <v>1.0297477772402084</v>
      </c>
      <c r="G63" s="302">
        <v>0.65660041710947714</v>
      </c>
      <c r="H63" s="302">
        <f t="shared" si="16"/>
        <v>1.6863481943496854</v>
      </c>
      <c r="I63" s="303"/>
      <c r="J63" s="302">
        <v>0.84284850869465544</v>
      </c>
      <c r="K63" s="302">
        <v>0.6267563721736199</v>
      </c>
      <c r="L63" s="302">
        <f t="shared" si="17"/>
        <v>1.4696048808682753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0.52581807523751956</v>
      </c>
      <c r="C64" s="302">
        <v>2.6343977216793468</v>
      </c>
      <c r="D64" s="302">
        <f t="shared" si="15"/>
        <v>3.1602157969168663</v>
      </c>
      <c r="E64" s="303"/>
      <c r="F64" s="302">
        <v>0.54415637935551697</v>
      </c>
      <c r="G64" s="302">
        <v>2.0388089727267107</v>
      </c>
      <c r="H64" s="302">
        <f t="shared" si="16"/>
        <v>2.5829653520822276</v>
      </c>
      <c r="I64" s="303"/>
      <c r="J64" s="302">
        <v>0.34745206976622217</v>
      </c>
      <c r="K64" s="302">
        <v>1.7238216396085857</v>
      </c>
      <c r="L64" s="302">
        <f t="shared" si="17"/>
        <v>2.0712737093748079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7.3313707037559267E-2</v>
      </c>
      <c r="C65" s="302">
        <v>9.3870935053815205E-2</v>
      </c>
      <c r="D65" s="302">
        <f t="shared" si="15"/>
        <v>0.16718464209137446</v>
      </c>
      <c r="E65" s="303"/>
      <c r="F65" s="302">
        <v>8.9536337735282787E-2</v>
      </c>
      <c r="G65" s="302">
        <v>0.10882143640163298</v>
      </c>
      <c r="H65" s="302">
        <f t="shared" si="16"/>
        <v>0.19835777413691577</v>
      </c>
      <c r="I65" s="303"/>
      <c r="J65" s="302">
        <v>5.9228334313521126E-2</v>
      </c>
      <c r="K65" s="302">
        <v>9.0596169916882713E-2</v>
      </c>
      <c r="L65" s="302">
        <f t="shared" si="17"/>
        <v>0.14982450423040383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0.47913757518081446</v>
      </c>
      <c r="C66" s="302">
        <v>0.47328178678376992</v>
      </c>
      <c r="D66" s="302">
        <f t="shared" si="15"/>
        <v>0.95241936196458443</v>
      </c>
      <c r="E66" s="303"/>
      <c r="F66" s="302">
        <v>0.48206267049614077</v>
      </c>
      <c r="G66" s="302">
        <v>0.50095167200852442</v>
      </c>
      <c r="H66" s="302">
        <f t="shared" si="16"/>
        <v>0.98301434250466513</v>
      </c>
      <c r="I66" s="303"/>
      <c r="J66" s="302">
        <v>0.33397004588900131</v>
      </c>
      <c r="K66" s="302">
        <v>0.52271747546939418</v>
      </c>
      <c r="L66" s="302">
        <f t="shared" si="17"/>
        <v>0.85668752135839554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2.3334279643004181</v>
      </c>
      <c r="C67" s="302">
        <v>4.306936318533646</v>
      </c>
      <c r="D67" s="302">
        <f t="shared" si="15"/>
        <v>6.6403642828340637</v>
      </c>
      <c r="E67" s="303"/>
      <c r="F67" s="302">
        <v>2.1793725779489024</v>
      </c>
      <c r="G67" s="302">
        <v>3.5313237774216208</v>
      </c>
      <c r="H67" s="302">
        <f t="shared" si="16"/>
        <v>5.7106963553705228</v>
      </c>
      <c r="I67" s="303"/>
      <c r="J67" s="302">
        <v>1.8427883356642607</v>
      </c>
      <c r="K67" s="302">
        <v>2.4850160730617041</v>
      </c>
      <c r="L67" s="302">
        <f t="shared" si="17"/>
        <v>4.3278044087259646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1.9453349355930909</v>
      </c>
      <c r="C68" s="302">
        <v>2.1881499422245074</v>
      </c>
      <c r="D68" s="302">
        <f t="shared" si="15"/>
        <v>4.1334848778175983</v>
      </c>
      <c r="E68" s="303"/>
      <c r="F68" s="302">
        <v>1.6852220008914509</v>
      </c>
      <c r="G68" s="302">
        <v>1.8460520155899189</v>
      </c>
      <c r="H68" s="302">
        <f t="shared" si="16"/>
        <v>3.5312740164813698</v>
      </c>
      <c r="I68" s="303"/>
      <c r="J68" s="302">
        <v>2.3365460372404372</v>
      </c>
      <c r="K68" s="302">
        <v>1.6606482954344173</v>
      </c>
      <c r="L68" s="302">
        <f t="shared" si="17"/>
        <v>3.9971943326748542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7.6868777866959119</v>
      </c>
      <c r="C70" s="311">
        <f t="shared" ref="C70:L70" si="18">SUM(C60:C68)</f>
        <v>13.914122213304086</v>
      </c>
      <c r="D70" s="311">
        <f t="shared" si="18"/>
        <v>21.600999999999996</v>
      </c>
      <c r="E70" s="311"/>
      <c r="F70" s="311">
        <f t="shared" si="18"/>
        <v>7.9918252487002297</v>
      </c>
      <c r="G70" s="311">
        <f t="shared" si="18"/>
        <v>13.030174751299732</v>
      </c>
      <c r="H70" s="311">
        <f t="shared" si="18"/>
        <v>21.021999999999963</v>
      </c>
      <c r="I70" s="311"/>
      <c r="J70" s="311">
        <f t="shared" si="18"/>
        <v>7.7508735940576106</v>
      </c>
      <c r="K70" s="311">
        <f t="shared" si="18"/>
        <v>11.396126405942379</v>
      </c>
      <c r="L70" s="311">
        <f t="shared" si="18"/>
        <v>19.146999999999991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0.27665759123646838</v>
      </c>
      <c r="C77" s="302">
        <v>1.9218629325856114</v>
      </c>
      <c r="D77" s="302">
        <f>SUM(B77:C77)</f>
        <v>2.1985205238220797</v>
      </c>
      <c r="E77" s="303"/>
      <c r="F77" s="302">
        <v>0.35262238328656448</v>
      </c>
      <c r="G77" s="302">
        <v>1.6198882274221673</v>
      </c>
      <c r="H77" s="302">
        <f>SUM(F77:G77)</f>
        <v>1.9725106107087318</v>
      </c>
      <c r="I77" s="303"/>
      <c r="J77" s="302">
        <v>0.35346928455403376</v>
      </c>
      <c r="K77" s="302">
        <v>1.5472090476187024</v>
      </c>
      <c r="L77" s="302">
        <f>SUM(J77:K77)</f>
        <v>1.9006783321727361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0.61426025810351403</v>
      </c>
      <c r="C78" s="302">
        <v>3.837751784189646</v>
      </c>
      <c r="D78" s="302">
        <f t="shared" ref="D78:D85" si="19">SUM(B78:C78)</f>
        <v>4.4520120422931599</v>
      </c>
      <c r="E78" s="303"/>
      <c r="F78" s="302">
        <v>0.76124175835674501</v>
      </c>
      <c r="G78" s="302">
        <v>3.7222694307874735</v>
      </c>
      <c r="H78" s="302">
        <f t="shared" ref="H78:H85" si="20">SUM(F78:G78)</f>
        <v>4.4835111891442185</v>
      </c>
      <c r="I78" s="303"/>
      <c r="J78" s="302">
        <v>0.82270855645857299</v>
      </c>
      <c r="K78" s="302">
        <v>4.9706796808440297</v>
      </c>
      <c r="L78" s="302">
        <f t="shared" ref="L78:L85" si="21">SUM(J78:K78)</f>
        <v>5.7933882373026027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0.50224925417908628</v>
      </c>
      <c r="C79" s="302">
        <v>1.810587682941738</v>
      </c>
      <c r="D79" s="302">
        <f t="shared" si="19"/>
        <v>2.3128369371208244</v>
      </c>
      <c r="E79" s="303"/>
      <c r="F79" s="302">
        <v>0.54246367036163134</v>
      </c>
      <c r="G79" s="302">
        <v>1.6344703147060422</v>
      </c>
      <c r="H79" s="302">
        <f t="shared" si="20"/>
        <v>2.1769339850676737</v>
      </c>
      <c r="I79" s="303"/>
      <c r="J79" s="302">
        <v>0.60793953342927476</v>
      </c>
      <c r="K79" s="302">
        <v>1.6142799268851018</v>
      </c>
      <c r="L79" s="302">
        <f t="shared" si="21"/>
        <v>2.2222194603143768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0.81858041846163343</v>
      </c>
      <c r="C80" s="302">
        <v>0.39804061735607615</v>
      </c>
      <c r="D80" s="302">
        <f t="shared" si="19"/>
        <v>1.2166210358177096</v>
      </c>
      <c r="E80" s="303"/>
      <c r="F80" s="302">
        <v>0.69108112646607078</v>
      </c>
      <c r="G80" s="302">
        <v>0.32942997588976741</v>
      </c>
      <c r="H80" s="302">
        <f t="shared" si="20"/>
        <v>1.0205111023558382</v>
      </c>
      <c r="I80" s="303"/>
      <c r="J80" s="302">
        <v>0.54519100590299419</v>
      </c>
      <c r="K80" s="302">
        <v>0.41224938222035457</v>
      </c>
      <c r="L80" s="302">
        <f t="shared" si="21"/>
        <v>0.95744038812334875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0.11840910977254163</v>
      </c>
      <c r="C81" s="302">
        <v>3.1961294095018205</v>
      </c>
      <c r="D81" s="302">
        <f t="shared" si="19"/>
        <v>3.3145385192743619</v>
      </c>
      <c r="E81" s="303"/>
      <c r="F81" s="302">
        <v>0.11775594388952217</v>
      </c>
      <c r="G81" s="302">
        <v>1.8447703412663028</v>
      </c>
      <c r="H81" s="302">
        <f t="shared" si="20"/>
        <v>1.9625262851558249</v>
      </c>
      <c r="I81" s="303"/>
      <c r="J81" s="302">
        <v>0.14223573217232949</v>
      </c>
      <c r="K81" s="302">
        <v>1.3775759731200634</v>
      </c>
      <c r="L81" s="302">
        <f t="shared" si="21"/>
        <v>1.519811705292393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7.2645818603678108E-2</v>
      </c>
      <c r="C82" s="302">
        <v>4.2960741844911124E-2</v>
      </c>
      <c r="D82" s="302">
        <f t="shared" si="19"/>
        <v>0.11560656044858923</v>
      </c>
      <c r="E82" s="303"/>
      <c r="F82" s="302">
        <v>6.282678961217826E-2</v>
      </c>
      <c r="G82" s="302">
        <v>3.3832665990775487E-2</v>
      </c>
      <c r="H82" s="302">
        <f t="shared" si="20"/>
        <v>9.6659455602953748E-2</v>
      </c>
      <c r="I82" s="303"/>
      <c r="J82" s="302">
        <v>4.82723864692403E-2</v>
      </c>
      <c r="K82" s="302">
        <v>4.213031818520669E-2</v>
      </c>
      <c r="L82" s="302">
        <f t="shared" si="21"/>
        <v>9.0402704654446997E-2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0.19300008034208371</v>
      </c>
      <c r="C83" s="302">
        <v>0.32036393117309081</v>
      </c>
      <c r="D83" s="302">
        <f t="shared" si="19"/>
        <v>0.51336401151517452</v>
      </c>
      <c r="E83" s="303"/>
      <c r="F83" s="302">
        <v>0.1621501032794648</v>
      </c>
      <c r="G83" s="302">
        <v>0.23593856470705588</v>
      </c>
      <c r="H83" s="302">
        <f t="shared" si="20"/>
        <v>0.39808866798652065</v>
      </c>
      <c r="I83" s="303"/>
      <c r="J83" s="302">
        <v>0.15041307881585778</v>
      </c>
      <c r="K83" s="302">
        <v>0.30291172017026563</v>
      </c>
      <c r="L83" s="302">
        <f t="shared" si="21"/>
        <v>0.45332479898612343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0.66318740629146622</v>
      </c>
      <c r="C84" s="302">
        <v>1.2767393345253664</v>
      </c>
      <c r="D84" s="302">
        <f t="shared" si="19"/>
        <v>1.9399267408168326</v>
      </c>
      <c r="E84" s="303"/>
      <c r="F84" s="302">
        <v>0.43557285908615051</v>
      </c>
      <c r="G84" s="302">
        <v>0.69823670211588651</v>
      </c>
      <c r="H84" s="302">
        <f t="shared" si="20"/>
        <v>1.1338095612020371</v>
      </c>
      <c r="I84" s="303"/>
      <c r="J84" s="302">
        <v>0.42503481584013919</v>
      </c>
      <c r="K84" s="302">
        <v>0.56781525780960596</v>
      </c>
      <c r="L84" s="302">
        <f t="shared" si="21"/>
        <v>0.9928500736497452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0.21483891578809733</v>
      </c>
      <c r="C85" s="302">
        <v>0.61473471310319361</v>
      </c>
      <c r="D85" s="302">
        <f t="shared" si="19"/>
        <v>0.82957362889129094</v>
      </c>
      <c r="E85" s="303"/>
      <c r="F85" s="302">
        <v>0.1263054524577514</v>
      </c>
      <c r="G85" s="302">
        <v>0.33214369031846447</v>
      </c>
      <c r="H85" s="302">
        <f t="shared" si="20"/>
        <v>0.45844914277621585</v>
      </c>
      <c r="I85" s="303"/>
      <c r="J85" s="302">
        <v>0.22987024160868721</v>
      </c>
      <c r="K85" s="302">
        <v>0.31701405789554543</v>
      </c>
      <c r="L85" s="302">
        <f t="shared" si="21"/>
        <v>0.54688429950423267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3.4738288527785688</v>
      </c>
      <c r="C87" s="311">
        <f t="shared" ref="C87:D87" si="22">SUM(C77:C85)</f>
        <v>13.419171147221453</v>
      </c>
      <c r="D87" s="311">
        <f t="shared" si="22"/>
        <v>16.893000000000022</v>
      </c>
      <c r="E87" s="311"/>
      <c r="F87" s="311">
        <f t="shared" ref="F87:H87" si="23">SUM(F77:F85)</f>
        <v>3.2520200867960796</v>
      </c>
      <c r="G87" s="311">
        <f t="shared" si="23"/>
        <v>10.450979913203936</v>
      </c>
      <c r="H87" s="311">
        <f t="shared" si="23"/>
        <v>13.703000000000014</v>
      </c>
      <c r="I87" s="311"/>
      <c r="J87" s="311">
        <f t="shared" ref="J87:L87" si="24">SUM(J77:J85)</f>
        <v>3.3251346352511297</v>
      </c>
      <c r="K87" s="311">
        <f t="shared" si="24"/>
        <v>11.151865364748874</v>
      </c>
      <c r="L87" s="311">
        <f t="shared" si="24"/>
        <v>14.477000000000007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1.3251213743800399</v>
      </c>
      <c r="C94" s="302">
        <v>6.1591147361351073</v>
      </c>
      <c r="D94" s="302">
        <f>SUM(B94:C94)</f>
        <v>7.4842361105151474</v>
      </c>
      <c r="E94" s="303"/>
      <c r="F94" s="302">
        <v>1.7254638131566336</v>
      </c>
      <c r="G94" s="302">
        <v>6.5167437172186604</v>
      </c>
      <c r="H94" s="302">
        <f>SUM(F94:G94)</f>
        <v>8.2422075303752944</v>
      </c>
      <c r="I94" s="303"/>
      <c r="J94" s="302">
        <v>1.4391217573249</v>
      </c>
      <c r="K94" s="302">
        <v>5.1897807728918766</v>
      </c>
      <c r="L94" s="302">
        <f>SUM(J94:K94)</f>
        <v>6.6289025302167763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2.023404871627938</v>
      </c>
      <c r="C95" s="302">
        <v>10.804837354488157</v>
      </c>
      <c r="D95" s="302">
        <f t="shared" ref="D95:D102" si="25">SUM(B95:C95)</f>
        <v>12.828242226116096</v>
      </c>
      <c r="E95" s="303"/>
      <c r="F95" s="302">
        <v>2.8989570176466888</v>
      </c>
      <c r="G95" s="302">
        <v>12.739097346629173</v>
      </c>
      <c r="H95" s="302">
        <f t="shared" ref="H95:H102" si="26">SUM(F95:G95)</f>
        <v>15.638054364275861</v>
      </c>
      <c r="I95" s="303"/>
      <c r="J95" s="302">
        <v>2.9966099181546544</v>
      </c>
      <c r="K95" s="302">
        <v>13.680933913497308</v>
      </c>
      <c r="L95" s="302">
        <f t="shared" ref="L95:L102" si="27">SUM(J95:K95)</f>
        <v>16.677543831651963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1.867813736755187</v>
      </c>
      <c r="C96" s="302">
        <v>5.5697222849558266</v>
      </c>
      <c r="D96" s="302">
        <f t="shared" si="25"/>
        <v>7.4375360217110131</v>
      </c>
      <c r="E96" s="303"/>
      <c r="F96" s="302">
        <v>2.183665069342791</v>
      </c>
      <c r="G96" s="302">
        <v>6.4357814665030189</v>
      </c>
      <c r="H96" s="302">
        <f t="shared" si="26"/>
        <v>8.6194465358458103</v>
      </c>
      <c r="I96" s="303"/>
      <c r="J96" s="302">
        <v>2.0165475407648401</v>
      </c>
      <c r="K96" s="302">
        <v>5.2612420068753902</v>
      </c>
      <c r="L96" s="302">
        <f t="shared" si="27"/>
        <v>7.2777895476402303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4.2077201817618297</v>
      </c>
      <c r="C97" s="302">
        <v>1.6528604658310984</v>
      </c>
      <c r="D97" s="302">
        <f t="shared" si="25"/>
        <v>5.8605806475929283</v>
      </c>
      <c r="E97" s="303"/>
      <c r="F97" s="302">
        <v>3.8127645634302527</v>
      </c>
      <c r="G97" s="302">
        <v>1.7455559018287332</v>
      </c>
      <c r="H97" s="302">
        <f t="shared" si="26"/>
        <v>5.5583204652589862</v>
      </c>
      <c r="I97" s="303"/>
      <c r="J97" s="302">
        <v>2.9122295060757906</v>
      </c>
      <c r="K97" s="302">
        <v>1.7049206220286874</v>
      </c>
      <c r="L97" s="302">
        <f t="shared" si="27"/>
        <v>4.6171501281044778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0.82219666234719901</v>
      </c>
      <c r="C98" s="302">
        <v>17.675185469250895</v>
      </c>
      <c r="D98" s="302">
        <f t="shared" si="25"/>
        <v>18.497382131598094</v>
      </c>
      <c r="E98" s="303"/>
      <c r="F98" s="302">
        <v>0.82277530766654472</v>
      </c>
      <c r="G98" s="302">
        <v>14.285907999843504</v>
      </c>
      <c r="H98" s="302">
        <f t="shared" si="26"/>
        <v>15.108683307510049</v>
      </c>
      <c r="I98" s="303"/>
      <c r="J98" s="302">
        <v>0.62941562984037314</v>
      </c>
      <c r="K98" s="302">
        <v>10.644265282163575</v>
      </c>
      <c r="L98" s="302">
        <f t="shared" si="27"/>
        <v>11.273680912003949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0.59953769770002319</v>
      </c>
      <c r="C99" s="302">
        <v>0.32066758071919266</v>
      </c>
      <c r="D99" s="302">
        <f t="shared" si="25"/>
        <v>0.92020527841921584</v>
      </c>
      <c r="E99" s="303"/>
      <c r="F99" s="302">
        <v>0.68006813890681017</v>
      </c>
      <c r="G99" s="302">
        <v>0.3695628994113011</v>
      </c>
      <c r="H99" s="302">
        <f t="shared" si="26"/>
        <v>1.0496310383181113</v>
      </c>
      <c r="I99" s="303"/>
      <c r="J99" s="302">
        <v>0.48760420677465599</v>
      </c>
      <c r="K99" s="302">
        <v>0.40365220566716387</v>
      </c>
      <c r="L99" s="302">
        <f t="shared" si="27"/>
        <v>0.89125641244181986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1.0583687306773404</v>
      </c>
      <c r="C100" s="302">
        <v>1.0168730505751293</v>
      </c>
      <c r="D100" s="302">
        <f t="shared" si="25"/>
        <v>2.0752417812524699</v>
      </c>
      <c r="E100" s="303"/>
      <c r="F100" s="302">
        <v>0.97098715167659999</v>
      </c>
      <c r="G100" s="302">
        <v>0.92541185254232938</v>
      </c>
      <c r="H100" s="302">
        <f t="shared" si="26"/>
        <v>1.8963990042189294</v>
      </c>
      <c r="I100" s="303"/>
      <c r="J100" s="302">
        <v>0.78603820038118932</v>
      </c>
      <c r="K100" s="302">
        <v>0.90568494256858045</v>
      </c>
      <c r="L100" s="302">
        <f t="shared" si="27"/>
        <v>1.6917231429497699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1.9178224377924653</v>
      </c>
      <c r="C101" s="302">
        <v>11.004538171303697</v>
      </c>
      <c r="D101" s="302">
        <f t="shared" si="25"/>
        <v>12.922360609096161</v>
      </c>
      <c r="E101" s="303"/>
      <c r="F101" s="302">
        <v>1.2810349124299667</v>
      </c>
      <c r="G101" s="302">
        <v>9.1320603922994597</v>
      </c>
      <c r="H101" s="302">
        <f t="shared" si="26"/>
        <v>10.413095304729426</v>
      </c>
      <c r="I101" s="303"/>
      <c r="J101" s="302">
        <v>1.0247521027274218</v>
      </c>
      <c r="K101" s="302">
        <v>6.8160621945907707</v>
      </c>
      <c r="L101" s="302">
        <f t="shared" si="27"/>
        <v>7.8408142973181922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1.2660547610366832</v>
      </c>
      <c r="C102" s="302">
        <v>2.8181604326621836</v>
      </c>
      <c r="D102" s="302">
        <f t="shared" si="25"/>
        <v>4.0842151936988671</v>
      </c>
      <c r="E102" s="303"/>
      <c r="F102" s="302">
        <v>0.97904918244754413</v>
      </c>
      <c r="G102" s="302">
        <v>2.2971132670199297</v>
      </c>
      <c r="H102" s="302">
        <f t="shared" si="26"/>
        <v>3.2761624494674737</v>
      </c>
      <c r="I102" s="303"/>
      <c r="J102" s="302">
        <v>1.16654293566544</v>
      </c>
      <c r="K102" s="302">
        <v>1.901596262007383</v>
      </c>
      <c r="L102" s="302">
        <f t="shared" si="27"/>
        <v>3.0681391976728229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15.088040454078707</v>
      </c>
      <c r="C104" s="311">
        <f t="shared" ref="C104:D104" si="28">SUM(C94:C102)</f>
        <v>57.021959545921291</v>
      </c>
      <c r="D104" s="311">
        <f t="shared" si="28"/>
        <v>72.11</v>
      </c>
      <c r="E104" s="311"/>
      <c r="F104" s="311">
        <f t="shared" ref="F104:H104" si="29">SUM(F94:F102)</f>
        <v>15.354765156703831</v>
      </c>
      <c r="G104" s="311">
        <f t="shared" si="29"/>
        <v>54.447234843296108</v>
      </c>
      <c r="H104" s="311">
        <f t="shared" si="29"/>
        <v>69.80199999999995</v>
      </c>
      <c r="I104" s="311"/>
      <c r="J104" s="311">
        <f t="shared" ref="J104:L104" si="30">SUM(J94:J102)</f>
        <v>13.458861797709265</v>
      </c>
      <c r="K104" s="311">
        <f t="shared" si="30"/>
        <v>46.508138202290731</v>
      </c>
      <c r="L104" s="311">
        <f t="shared" si="30"/>
        <v>59.966999999999992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0.13144065824457452</v>
      </c>
      <c r="C111" s="302">
        <v>0.74531669441728099</v>
      </c>
      <c r="D111" s="302">
        <f>SUM(B111:C111)</f>
        <v>0.8767573526618555</v>
      </c>
      <c r="E111" s="303"/>
      <c r="F111" s="302">
        <v>0.24702718714504304</v>
      </c>
      <c r="G111" s="302">
        <v>1.1719589675603972</v>
      </c>
      <c r="H111" s="302">
        <f>SUM(F111:G111)</f>
        <v>1.4189861547054403</v>
      </c>
      <c r="I111" s="303"/>
      <c r="J111" s="302">
        <v>0.23425120992449391</v>
      </c>
      <c r="K111" s="302">
        <v>0.94610637765789374</v>
      </c>
      <c r="L111" s="302">
        <f>SUM(J111:K111)</f>
        <v>1.1803575875823877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0.14338758343459262</v>
      </c>
      <c r="C112" s="302">
        <v>1.3710424186353058</v>
      </c>
      <c r="D112" s="302">
        <f t="shared" ref="D112:D119" si="31">SUM(B112:C112)</f>
        <v>1.5144300020698984</v>
      </c>
      <c r="E112" s="303"/>
      <c r="F112" s="302">
        <v>0.30632299082591596</v>
      </c>
      <c r="G112" s="302">
        <v>2.5480774222637774</v>
      </c>
      <c r="H112" s="302">
        <f t="shared" ref="H112:H119" si="32">SUM(F112:G112)</f>
        <v>2.8544004130896932</v>
      </c>
      <c r="I112" s="303"/>
      <c r="J112" s="302">
        <v>0.34984402013585436</v>
      </c>
      <c r="K112" s="302">
        <v>2.6654785750515693</v>
      </c>
      <c r="L112" s="302">
        <f t="shared" ref="L112:L119" si="33">SUM(J112:K112)</f>
        <v>3.0153225951874236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0.18734339732258667</v>
      </c>
      <c r="C113" s="302">
        <v>0.7924052531795579</v>
      </c>
      <c r="D113" s="302">
        <f t="shared" si="31"/>
        <v>0.97974865050214455</v>
      </c>
      <c r="E113" s="303"/>
      <c r="F113" s="302">
        <v>0.33222106952882258</v>
      </c>
      <c r="G113" s="302">
        <v>1.5173552708266387</v>
      </c>
      <c r="H113" s="302">
        <f t="shared" si="32"/>
        <v>1.8495763403554613</v>
      </c>
      <c r="I113" s="303"/>
      <c r="J113" s="302">
        <v>0.32422592195754563</v>
      </c>
      <c r="K113" s="302">
        <v>1.173009371516649</v>
      </c>
      <c r="L113" s="302">
        <f t="shared" si="33"/>
        <v>1.4972352934741946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0.61870925767383822</v>
      </c>
      <c r="C114" s="302">
        <v>0.3862025820150819</v>
      </c>
      <c r="D114" s="302">
        <f t="shared" si="31"/>
        <v>1.0049118396889201</v>
      </c>
      <c r="E114" s="303"/>
      <c r="F114" s="302">
        <v>0.81693249113421995</v>
      </c>
      <c r="G114" s="302">
        <v>0.68824817194525922</v>
      </c>
      <c r="H114" s="302">
        <f t="shared" si="32"/>
        <v>1.5051806630794791</v>
      </c>
      <c r="I114" s="303"/>
      <c r="J114" s="302">
        <v>0.56301908637242215</v>
      </c>
      <c r="K114" s="302">
        <v>0.63418085747196506</v>
      </c>
      <c r="L114" s="302">
        <f t="shared" si="33"/>
        <v>1.1971999438443872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3.3451379268999687E-2</v>
      </c>
      <c r="C115" s="302">
        <v>1.2194432029665754</v>
      </c>
      <c r="D115" s="302">
        <f t="shared" si="31"/>
        <v>1.252894582235575</v>
      </c>
      <c r="E115" s="303"/>
      <c r="F115" s="302">
        <v>4.623650549796423E-2</v>
      </c>
      <c r="G115" s="302">
        <v>1.4487412330101115</v>
      </c>
      <c r="H115" s="302">
        <f t="shared" si="32"/>
        <v>1.4949777385080758</v>
      </c>
      <c r="I115" s="303"/>
      <c r="J115" s="302">
        <v>5.0002810176656511E-2</v>
      </c>
      <c r="K115" s="302">
        <v>0.87083156045930388</v>
      </c>
      <c r="L115" s="302">
        <f t="shared" si="33"/>
        <v>0.92083437063596041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0.11076932469400723</v>
      </c>
      <c r="C116" s="302">
        <v>5.3842780466001355E-2</v>
      </c>
      <c r="D116" s="302">
        <f t="shared" si="31"/>
        <v>0.16461210516000857</v>
      </c>
      <c r="E116" s="303"/>
      <c r="F116" s="302">
        <v>0.14560846523305504</v>
      </c>
      <c r="G116" s="302">
        <v>8.4673192159025371E-2</v>
      </c>
      <c r="H116" s="302">
        <f t="shared" si="32"/>
        <v>0.2302816573920804</v>
      </c>
      <c r="I116" s="303"/>
      <c r="J116" s="302">
        <v>0.11568160082255202</v>
      </c>
      <c r="K116" s="302">
        <v>6.5900710513143099E-2</v>
      </c>
      <c r="L116" s="302">
        <f t="shared" si="33"/>
        <v>0.18158231133569513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0.58638347395018708</v>
      </c>
      <c r="C117" s="302">
        <v>0.35594690409961449</v>
      </c>
      <c r="D117" s="302">
        <f t="shared" si="31"/>
        <v>0.94233037804980158</v>
      </c>
      <c r="E117" s="303"/>
      <c r="F117" s="302">
        <v>0.86843180622444338</v>
      </c>
      <c r="G117" s="302">
        <v>0.55378129757705152</v>
      </c>
      <c r="H117" s="302">
        <f t="shared" si="32"/>
        <v>1.4222131038014949</v>
      </c>
      <c r="I117" s="303"/>
      <c r="J117" s="302">
        <v>0.85014593395895122</v>
      </c>
      <c r="K117" s="302">
        <v>0.55543750431455585</v>
      </c>
      <c r="L117" s="302">
        <f t="shared" si="33"/>
        <v>1.4055834382735071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1.3142010130520252E-2</v>
      </c>
      <c r="C118" s="302">
        <v>0.25497459507421427</v>
      </c>
      <c r="D118" s="302">
        <f t="shared" si="31"/>
        <v>0.26811660520473451</v>
      </c>
      <c r="E118" s="303"/>
      <c r="F118" s="302">
        <v>1.5462558824017869E-2</v>
      </c>
      <c r="G118" s="302">
        <v>0.28675021659175498</v>
      </c>
      <c r="H118" s="302">
        <f t="shared" si="32"/>
        <v>0.30221277541577285</v>
      </c>
      <c r="I118" s="303"/>
      <c r="J118" s="302">
        <v>1.7015100706879602E-2</v>
      </c>
      <c r="K118" s="302">
        <v>0.20934642213955942</v>
      </c>
      <c r="L118" s="302">
        <f t="shared" si="33"/>
        <v>0.22636152284643901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8.8933586620481814E-2</v>
      </c>
      <c r="C119" s="302">
        <v>0.13126489780657155</v>
      </c>
      <c r="D119" s="302">
        <f t="shared" si="31"/>
        <v>0.22019848442705336</v>
      </c>
      <c r="E119" s="303"/>
      <c r="F119" s="302">
        <v>0.11049402977343793</v>
      </c>
      <c r="G119" s="302">
        <v>0.15967712387906111</v>
      </c>
      <c r="H119" s="302">
        <f t="shared" si="32"/>
        <v>0.27017115365249905</v>
      </c>
      <c r="I119" s="303"/>
      <c r="J119" s="302">
        <v>6.3170178887581793E-2</v>
      </c>
      <c r="K119" s="302">
        <v>0.10735275793242352</v>
      </c>
      <c r="L119" s="302">
        <f t="shared" si="33"/>
        <v>0.1705229368200053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1.9135606713397881</v>
      </c>
      <c r="C121" s="311">
        <f t="shared" ref="C121:D121" si="34">SUM(C111:C119)</f>
        <v>5.3104393286602036</v>
      </c>
      <c r="D121" s="311">
        <f t="shared" si="34"/>
        <v>7.2239999999999904</v>
      </c>
      <c r="E121" s="311"/>
      <c r="F121" s="311">
        <f t="shared" ref="F121:H121" si="35">SUM(F111:F119)</f>
        <v>2.8887371041869203</v>
      </c>
      <c r="G121" s="311">
        <f t="shared" si="35"/>
        <v>8.4592628958130778</v>
      </c>
      <c r="H121" s="311">
        <f t="shared" si="35"/>
        <v>11.347999999999997</v>
      </c>
      <c r="I121" s="311"/>
      <c r="J121" s="311">
        <f t="shared" ref="J121:L121" si="36">SUM(J111:J119)</f>
        <v>2.5673558629429372</v>
      </c>
      <c r="K121" s="311">
        <f t="shared" si="36"/>
        <v>7.2276441370570632</v>
      </c>
      <c r="L121" s="311">
        <f t="shared" si="36"/>
        <v>9.7949999999999982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0.10079067305790847</v>
      </c>
      <c r="C128" s="302">
        <v>0.52432175738629394</v>
      </c>
      <c r="D128" s="302">
        <f>SUM(B128:C128)</f>
        <v>0.62511243044420239</v>
      </c>
      <c r="E128" s="303"/>
      <c r="F128" s="302">
        <v>9.7212170161216416E-2</v>
      </c>
      <c r="G128" s="302">
        <v>0.5418132476341404</v>
      </c>
      <c r="H128" s="302">
        <f>SUM(F128:G128)</f>
        <v>0.63902541779535682</v>
      </c>
      <c r="I128" s="303"/>
      <c r="J128" s="302">
        <v>0.10910367938043196</v>
      </c>
      <c r="K128" s="302">
        <v>0.5199183559840922</v>
      </c>
      <c r="L128" s="302">
        <f>SUM(J128:K128)</f>
        <v>0.62902203536452417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0.15082320096562285</v>
      </c>
      <c r="C129" s="302">
        <v>0.44504766734658702</v>
      </c>
      <c r="D129" s="302">
        <f t="shared" ref="D129:D136" si="37">SUM(B129:C129)</f>
        <v>0.59587086831220981</v>
      </c>
      <c r="E129" s="303"/>
      <c r="F129" s="302">
        <v>0.16809019588476168</v>
      </c>
      <c r="G129" s="302">
        <v>0.50722896867311495</v>
      </c>
      <c r="H129" s="302">
        <f t="shared" ref="H129:H136" si="38">SUM(F129:G129)</f>
        <v>0.67531916455787666</v>
      </c>
      <c r="I129" s="303"/>
      <c r="J129" s="302">
        <v>0.23071481112961967</v>
      </c>
      <c r="K129" s="302">
        <v>0.58035822368910028</v>
      </c>
      <c r="L129" s="302">
        <f t="shared" ref="L129:L136" si="39">SUM(J129:K129)</f>
        <v>0.81107303481871995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0.32721135897292652</v>
      </c>
      <c r="C130" s="302">
        <v>0.39573542964404607</v>
      </c>
      <c r="D130" s="302">
        <f t="shared" si="37"/>
        <v>0.72294678861697259</v>
      </c>
      <c r="E130" s="303"/>
      <c r="F130" s="302">
        <v>0.33284531118131144</v>
      </c>
      <c r="G130" s="302">
        <v>0.39261900609219996</v>
      </c>
      <c r="H130" s="302">
        <f t="shared" si="38"/>
        <v>0.72546431727351135</v>
      </c>
      <c r="I130" s="303"/>
      <c r="J130" s="302">
        <v>0.41837036764963087</v>
      </c>
      <c r="K130" s="302">
        <v>0.3692613188512468</v>
      </c>
      <c r="L130" s="302">
        <f t="shared" si="39"/>
        <v>0.78763168650087767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0.73390073511435516</v>
      </c>
      <c r="C131" s="302">
        <v>0.27046394319109729</v>
      </c>
      <c r="D131" s="302">
        <f t="shared" si="37"/>
        <v>1.0043646783054525</v>
      </c>
      <c r="E131" s="303"/>
      <c r="F131" s="302">
        <v>0.52995887955651677</v>
      </c>
      <c r="G131" s="302">
        <v>0.21677351936663114</v>
      </c>
      <c r="H131" s="302">
        <f t="shared" si="38"/>
        <v>0.74673239892314791</v>
      </c>
      <c r="I131" s="303"/>
      <c r="J131" s="302">
        <v>0.51939594248980492</v>
      </c>
      <c r="K131" s="302">
        <v>0.24602529045583515</v>
      </c>
      <c r="L131" s="302">
        <f t="shared" si="39"/>
        <v>0.76542123294564002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2.4706047999305134E-2</v>
      </c>
      <c r="C132" s="302">
        <v>0.71121249585499946</v>
      </c>
      <c r="D132" s="302">
        <f t="shared" si="37"/>
        <v>0.73591854385430455</v>
      </c>
      <c r="E132" s="303"/>
      <c r="F132" s="302">
        <v>2.8003990000231658E-2</v>
      </c>
      <c r="G132" s="302">
        <v>0.45966512098742668</v>
      </c>
      <c r="H132" s="302">
        <f t="shared" si="38"/>
        <v>0.48766911098765836</v>
      </c>
      <c r="I132" s="303"/>
      <c r="J132" s="302">
        <v>4.1221855207407759E-2</v>
      </c>
      <c r="K132" s="302">
        <v>0.3857686672548491</v>
      </c>
      <c r="L132" s="302">
        <f t="shared" si="39"/>
        <v>0.42699052246225688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0.10593535847384485</v>
      </c>
      <c r="C133" s="302">
        <v>9.4113741831549108E-2</v>
      </c>
      <c r="D133" s="302">
        <f t="shared" si="37"/>
        <v>0.20004910030539397</v>
      </c>
      <c r="E133" s="303"/>
      <c r="F133" s="302">
        <v>9.0331717699723355E-2</v>
      </c>
      <c r="G133" s="302">
        <v>8.2011827307873694E-2</v>
      </c>
      <c r="H133" s="302">
        <f t="shared" si="38"/>
        <v>0.17234354500759705</v>
      </c>
      <c r="I133" s="303"/>
      <c r="J133" s="302">
        <v>0.12131233864456549</v>
      </c>
      <c r="K133" s="302">
        <v>9.8393356960775974E-2</v>
      </c>
      <c r="L133" s="302">
        <f t="shared" si="39"/>
        <v>0.21970569560534148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0.16531820477214446</v>
      </c>
      <c r="C134" s="302">
        <v>0.17176072644390997</v>
      </c>
      <c r="D134" s="302">
        <f>SUM(B134:C134)</f>
        <v>0.33707893121605442</v>
      </c>
      <c r="E134" s="303"/>
      <c r="F134" s="302">
        <v>0.1154669243167797</v>
      </c>
      <c r="G134" s="302">
        <v>9.8945506107525366E-2</v>
      </c>
      <c r="H134" s="302">
        <f t="shared" si="38"/>
        <v>0.21441243042430508</v>
      </c>
      <c r="I134" s="303"/>
      <c r="J134" s="302">
        <v>0.13582080053545836</v>
      </c>
      <c r="K134" s="302">
        <v>0.13849765948939133</v>
      </c>
      <c r="L134" s="302">
        <f t="shared" si="39"/>
        <v>0.27431846002484972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5.1581424681251938E-2</v>
      </c>
      <c r="C135" s="302">
        <v>1.8869336363694678</v>
      </c>
      <c r="D135" s="302">
        <f t="shared" si="37"/>
        <v>1.9385150610507198</v>
      </c>
      <c r="E135" s="303"/>
      <c r="F135" s="302">
        <v>3.5091302405237952E-2</v>
      </c>
      <c r="G135" s="302">
        <v>1.5732165817470278</v>
      </c>
      <c r="H135" s="302">
        <f t="shared" si="38"/>
        <v>1.6083078841522658</v>
      </c>
      <c r="I135" s="303"/>
      <c r="J135" s="302">
        <v>3.151848096924046E-2</v>
      </c>
      <c r="K135" s="302">
        <v>1.6638716701470391</v>
      </c>
      <c r="L135" s="302">
        <f t="shared" si="39"/>
        <v>1.6953901511162794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0.24972555748555647</v>
      </c>
      <c r="C136" s="302">
        <v>1.637418040409131</v>
      </c>
      <c r="D136" s="302">
        <f t="shared" si="37"/>
        <v>1.8871435978946876</v>
      </c>
      <c r="E136" s="303"/>
      <c r="F136" s="302">
        <v>0.14955639907887031</v>
      </c>
      <c r="G136" s="302">
        <v>1.3841693317994093</v>
      </c>
      <c r="H136" s="302">
        <f t="shared" si="38"/>
        <v>1.5337257308782797</v>
      </c>
      <c r="I136" s="303"/>
      <c r="J136" s="302">
        <v>0.18042249794057369</v>
      </c>
      <c r="K136" s="302">
        <v>1.4130246832209332</v>
      </c>
      <c r="L136" s="302">
        <f t="shared" si="39"/>
        <v>1.593447181161507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1.9099925615229161</v>
      </c>
      <c r="C138" s="311">
        <f t="shared" ref="C138" si="40">SUM(C128:C136)</f>
        <v>6.137007438477081</v>
      </c>
      <c r="D138" s="311">
        <f>SUM(D128:D136)</f>
        <v>8.046999999999997</v>
      </c>
      <c r="E138" s="311"/>
      <c r="F138" s="311">
        <f t="shared" ref="F138:H138" si="41">SUM(F128:F136)</f>
        <v>1.5465568902846494</v>
      </c>
      <c r="G138" s="311">
        <f t="shared" si="41"/>
        <v>5.2564431097153488</v>
      </c>
      <c r="H138" s="311">
        <f t="shared" si="41"/>
        <v>6.802999999999999</v>
      </c>
      <c r="I138" s="311"/>
      <c r="J138" s="311">
        <f t="shared" ref="J138:L138" si="42">SUM(J128:J136)</f>
        <v>1.7878807739467333</v>
      </c>
      <c r="K138" s="311">
        <f t="shared" si="42"/>
        <v>5.415119226053263</v>
      </c>
      <c r="L138" s="311">
        <f t="shared" si="42"/>
        <v>7.2029999999999959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1.3838988356055029</v>
      </c>
      <c r="C145" s="302">
        <v>5.7377137828257307</v>
      </c>
      <c r="D145" s="302">
        <f>SUM(B145:C145)</f>
        <v>7.1216126184312341</v>
      </c>
      <c r="E145" s="303"/>
      <c r="F145" s="302">
        <v>2.0595448924433368</v>
      </c>
      <c r="G145" s="302">
        <v>8.3292274785424567</v>
      </c>
      <c r="H145" s="302">
        <f>SUM(F145:G145)</f>
        <v>10.388772370985794</v>
      </c>
      <c r="I145" s="303"/>
      <c r="J145" s="302">
        <v>2.2669393437492236</v>
      </c>
      <c r="K145" s="302">
        <v>7.8285148016337338</v>
      </c>
      <c r="L145" s="302">
        <f>SUM(J145:K145)</f>
        <v>10.095454145382957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1.2558945925831984</v>
      </c>
      <c r="C146" s="302">
        <v>5.6304319280427659</v>
      </c>
      <c r="D146" s="302">
        <f t="shared" ref="D146:D153" si="43">SUM(B146:C146)</f>
        <v>6.8863265206259641</v>
      </c>
      <c r="E146" s="303"/>
      <c r="F146" s="302">
        <v>1.9068411800860658</v>
      </c>
      <c r="G146" s="302">
        <v>8.3216382708202303</v>
      </c>
      <c r="H146" s="302">
        <f t="shared" ref="H146:H153" si="44">SUM(F146:G146)</f>
        <v>10.228479450906296</v>
      </c>
      <c r="I146" s="303"/>
      <c r="J146" s="302">
        <v>2.4540205978133831</v>
      </c>
      <c r="K146" s="302">
        <v>10.677058643122091</v>
      </c>
      <c r="L146" s="302">
        <f t="shared" ref="L146:L153" si="45">SUM(J146:K146)</f>
        <v>13.131079240935474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1.2515286049542869</v>
      </c>
      <c r="C147" s="302">
        <v>3.7661595422204392</v>
      </c>
      <c r="D147" s="302">
        <f t="shared" si="43"/>
        <v>5.0176881471747263</v>
      </c>
      <c r="E147" s="303"/>
      <c r="F147" s="302">
        <v>1.6903900995779393</v>
      </c>
      <c r="G147" s="302">
        <v>5.3260081290752028</v>
      </c>
      <c r="H147" s="302">
        <f t="shared" si="44"/>
        <v>7.0163982286531423</v>
      </c>
      <c r="I147" s="303"/>
      <c r="J147" s="302">
        <v>2.0823912272353327</v>
      </c>
      <c r="K147" s="302">
        <v>5.4592726941423715</v>
      </c>
      <c r="L147" s="302">
        <f t="shared" si="45"/>
        <v>7.5416639213777046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4.889536102972337</v>
      </c>
      <c r="C148" s="302">
        <v>0.632877905707108</v>
      </c>
      <c r="D148" s="302">
        <f t="shared" si="43"/>
        <v>5.5224140086794451</v>
      </c>
      <c r="E148" s="303"/>
      <c r="F148" s="302">
        <v>5.2583569633638154</v>
      </c>
      <c r="G148" s="302">
        <v>0.86997220899693994</v>
      </c>
      <c r="H148" s="302">
        <f t="shared" si="44"/>
        <v>6.1283291723607558</v>
      </c>
      <c r="I148" s="303"/>
      <c r="J148" s="302">
        <v>4.3134919303235177</v>
      </c>
      <c r="K148" s="302">
        <v>0.90687382909004599</v>
      </c>
      <c r="L148" s="302">
        <f t="shared" si="45"/>
        <v>5.2203657594135642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0.15318199403940555</v>
      </c>
      <c r="C149" s="302">
        <v>42.187488879564697</v>
      </c>
      <c r="D149" s="302">
        <f t="shared" si="43"/>
        <v>42.340670873604104</v>
      </c>
      <c r="E149" s="303"/>
      <c r="F149" s="302">
        <v>0.22386904688350506</v>
      </c>
      <c r="G149" s="302">
        <v>42.105038526275266</v>
      </c>
      <c r="H149" s="302">
        <f t="shared" si="44"/>
        <v>42.328907573158773</v>
      </c>
      <c r="I149" s="303"/>
      <c r="J149" s="302">
        <v>0.2516252773410898</v>
      </c>
      <c r="K149" s="302">
        <v>39.470332202356026</v>
      </c>
      <c r="L149" s="302">
        <f t="shared" si="45"/>
        <v>39.721957479697117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6.3081660115468063E-2</v>
      </c>
      <c r="C150" s="302">
        <v>0.12115220120441594</v>
      </c>
      <c r="D150" s="302">
        <f t="shared" si="43"/>
        <v>0.18423386131988401</v>
      </c>
      <c r="E150" s="303"/>
      <c r="F150" s="302">
        <v>6.7952465993856681E-2</v>
      </c>
      <c r="G150" s="302">
        <v>0.16942883816914753</v>
      </c>
      <c r="H150" s="302">
        <f t="shared" si="44"/>
        <v>0.23738130416300421</v>
      </c>
      <c r="I150" s="303"/>
      <c r="J150" s="302">
        <v>6.1341991912381273E-2</v>
      </c>
      <c r="K150" s="302">
        <v>0.14758214813503329</v>
      </c>
      <c r="L150" s="302">
        <f t="shared" si="45"/>
        <v>0.20892414004741455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0.69084921987500181</v>
      </c>
      <c r="C151" s="302">
        <v>0.71180123984090871</v>
      </c>
      <c r="D151" s="302">
        <f t="shared" si="43"/>
        <v>1.4026504597159106</v>
      </c>
      <c r="E151" s="303"/>
      <c r="F151" s="302">
        <v>0.789015261197483</v>
      </c>
      <c r="G151" s="302">
        <v>0.92588501676846968</v>
      </c>
      <c r="H151" s="302">
        <f t="shared" si="44"/>
        <v>1.7149002779659526</v>
      </c>
      <c r="I151" s="303"/>
      <c r="J151" s="302">
        <v>0.73398156938078063</v>
      </c>
      <c r="K151" s="302">
        <v>0.98361486676085907</v>
      </c>
      <c r="L151" s="302">
        <f t="shared" si="45"/>
        <v>1.7175964361416396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0.11745828416787113</v>
      </c>
      <c r="C152" s="302">
        <v>5.7337041879049471</v>
      </c>
      <c r="D152" s="302">
        <f t="shared" si="43"/>
        <v>5.8511624720728186</v>
      </c>
      <c r="E152" s="303"/>
      <c r="F152" s="302">
        <v>0.10880558860703628</v>
      </c>
      <c r="G152" s="302">
        <v>6.0590445174626657</v>
      </c>
      <c r="H152" s="302">
        <f t="shared" si="44"/>
        <v>6.167850106069702</v>
      </c>
      <c r="I152" s="303"/>
      <c r="J152" s="302">
        <v>0.13118953605056913</v>
      </c>
      <c r="K152" s="302">
        <v>5.8932665851801191</v>
      </c>
      <c r="L152" s="302">
        <f t="shared" si="45"/>
        <v>6.0244561212306884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0.55049959874276821</v>
      </c>
      <c r="C153" s="302">
        <v>2.5787414396330712</v>
      </c>
      <c r="D153" s="302">
        <f t="shared" si="43"/>
        <v>3.1292410383758393</v>
      </c>
      <c r="E153" s="303"/>
      <c r="F153" s="302">
        <v>0.46666844171897448</v>
      </c>
      <c r="G153" s="302">
        <v>2.8463130740175817</v>
      </c>
      <c r="H153" s="302">
        <f t="shared" si="44"/>
        <v>3.3129815157365563</v>
      </c>
      <c r="I153" s="303"/>
      <c r="J153" s="302">
        <v>0.65687707690804109</v>
      </c>
      <c r="K153" s="302">
        <v>3.033625678865425</v>
      </c>
      <c r="L153" s="302">
        <f t="shared" si="45"/>
        <v>3.690502755773466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10.35592889305584</v>
      </c>
      <c r="C155" s="311">
        <f t="shared" ref="C155:D155" si="46">SUM(C145:C153)</f>
        <v>67.100071106944085</v>
      </c>
      <c r="D155" s="311">
        <f t="shared" si="46"/>
        <v>77.455999999999918</v>
      </c>
      <c r="E155" s="311"/>
      <c r="F155" s="311">
        <f t="shared" ref="F155:H155" si="47">SUM(F145:F153)</f>
        <v>12.571443939872015</v>
      </c>
      <c r="G155" s="311">
        <f t="shared" si="47"/>
        <v>74.952556060127975</v>
      </c>
      <c r="H155" s="311">
        <f t="shared" si="47"/>
        <v>87.523999999999972</v>
      </c>
      <c r="I155" s="311"/>
      <c r="J155" s="311">
        <f t="shared" ref="J155:L155" si="48">SUM(J145:J153)</f>
        <v>12.951858550714318</v>
      </c>
      <c r="K155" s="311">
        <f t="shared" si="48"/>
        <v>74.400141449285684</v>
      </c>
      <c r="L155" s="311">
        <f t="shared" si="48"/>
        <v>87.352000000000004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6.2605861854310172</v>
      </c>
      <c r="C162" s="302">
        <v>18.414611166287838</v>
      </c>
      <c r="D162" s="302">
        <f>SUM(B162:C162)</f>
        <v>24.675197351718854</v>
      </c>
      <c r="E162" s="303"/>
      <c r="F162" s="302">
        <v>9.9907352477431992</v>
      </c>
      <c r="G162" s="302">
        <v>20.011308902257348</v>
      </c>
      <c r="H162" s="302">
        <f>SUM(F162:G162)</f>
        <v>30.002044150000547</v>
      </c>
      <c r="I162" s="303"/>
      <c r="J162" s="302">
        <v>11.916050844536159</v>
      </c>
      <c r="K162" s="302">
        <v>21.0370443856281</v>
      </c>
      <c r="L162" s="302">
        <f>SUM(J162:K162)</f>
        <v>32.953095230164259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5.1845045267839325</v>
      </c>
      <c r="C163" s="302">
        <v>8.2528236299010871</v>
      </c>
      <c r="D163" s="302">
        <f t="shared" ref="D163:D170" si="49">SUM(B163:C163)</f>
        <v>13.43732815668502</v>
      </c>
      <c r="E163" s="303"/>
      <c r="F163" s="302">
        <v>8.337994871488478</v>
      </c>
      <c r="G163" s="302">
        <v>10.342423595989159</v>
      </c>
      <c r="H163" s="302">
        <f t="shared" ref="H163:H170" si="50">SUM(F163:G163)</f>
        <v>18.680418467477637</v>
      </c>
      <c r="I163" s="303"/>
      <c r="J163" s="302">
        <v>10.551890623700187</v>
      </c>
      <c r="K163" s="302">
        <v>13.730685978612808</v>
      </c>
      <c r="L163" s="302">
        <f t="shared" ref="L163:L170" si="51">SUM(J163:K163)</f>
        <v>24.282576602312993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6.753302429325184</v>
      </c>
      <c r="C164" s="302">
        <v>8.6525891000854003</v>
      </c>
      <c r="D164" s="302">
        <f t="shared" si="49"/>
        <v>15.405891529410585</v>
      </c>
      <c r="E164" s="303"/>
      <c r="F164" s="302">
        <v>9.5744156715914848</v>
      </c>
      <c r="G164" s="302">
        <v>10.121476647832635</v>
      </c>
      <c r="H164" s="302">
        <f t="shared" si="50"/>
        <v>19.695892319424118</v>
      </c>
      <c r="I164" s="303"/>
      <c r="J164" s="302">
        <v>11.853244150108035</v>
      </c>
      <c r="K164" s="302">
        <v>10.746094251178381</v>
      </c>
      <c r="L164" s="302">
        <f t="shared" si="51"/>
        <v>22.599338401286417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12.647421856349515</v>
      </c>
      <c r="C165" s="302">
        <v>6.4117157439013832</v>
      </c>
      <c r="D165" s="302">
        <f t="shared" si="49"/>
        <v>19.059137600250899</v>
      </c>
      <c r="E165" s="303"/>
      <c r="F165" s="302">
        <v>15.273424493763558</v>
      </c>
      <c r="G165" s="302">
        <v>7.5494682443633696</v>
      </c>
      <c r="H165" s="302">
        <f t="shared" si="50"/>
        <v>22.822892738126928</v>
      </c>
      <c r="I165" s="303"/>
      <c r="J165" s="302">
        <v>15.481420491503064</v>
      </c>
      <c r="K165" s="302">
        <v>10.005067459679241</v>
      </c>
      <c r="L165" s="302">
        <f t="shared" si="51"/>
        <v>25.486487951182305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2.085952451006027</v>
      </c>
      <c r="C166" s="302">
        <v>15.619182367536929</v>
      </c>
      <c r="D166" s="302">
        <f t="shared" si="49"/>
        <v>17.705134818542955</v>
      </c>
      <c r="E166" s="303"/>
      <c r="F166" s="302">
        <v>2.4173292800834414</v>
      </c>
      <c r="G166" s="302">
        <v>14.855015946604896</v>
      </c>
      <c r="H166" s="302">
        <f t="shared" si="50"/>
        <v>17.272345226688337</v>
      </c>
      <c r="I166" s="303"/>
      <c r="J166" s="302">
        <v>2.6285269391486765</v>
      </c>
      <c r="K166" s="302">
        <v>14.323075618751272</v>
      </c>
      <c r="L166" s="302">
        <f t="shared" si="51"/>
        <v>16.95160255789995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1.1652810852488282</v>
      </c>
      <c r="C167" s="302">
        <v>0.46984469323068401</v>
      </c>
      <c r="D167" s="302">
        <f t="shared" si="49"/>
        <v>1.6351257784795123</v>
      </c>
      <c r="E167" s="303"/>
      <c r="F167" s="302">
        <v>1.5431850581706947</v>
      </c>
      <c r="G167" s="302">
        <v>0.52387416116459884</v>
      </c>
      <c r="H167" s="302">
        <f t="shared" si="50"/>
        <v>2.0670592193352935</v>
      </c>
      <c r="I167" s="303"/>
      <c r="J167" s="302">
        <v>1.9921181369197132</v>
      </c>
      <c r="K167" s="302">
        <v>0.6418449625766377</v>
      </c>
      <c r="L167" s="302">
        <f t="shared" si="51"/>
        <v>2.6339630994963508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53.776477608391247</v>
      </c>
      <c r="C168" s="302">
        <v>27.982409457296011</v>
      </c>
      <c r="D168" s="302">
        <f t="shared" si="49"/>
        <v>81.758887065687261</v>
      </c>
      <c r="E168" s="303"/>
      <c r="F168" s="302">
        <v>57.143094153738936</v>
      </c>
      <c r="G168" s="302">
        <v>29.000339920064185</v>
      </c>
      <c r="H168" s="302">
        <f t="shared" si="50"/>
        <v>86.143434073803121</v>
      </c>
      <c r="I168" s="303"/>
      <c r="J168" s="302">
        <v>51.109628033238977</v>
      </c>
      <c r="K168" s="302">
        <v>28.907595663172199</v>
      </c>
      <c r="L168" s="302">
        <f t="shared" si="51"/>
        <v>80.017223696411179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2.0426866177190139</v>
      </c>
      <c r="C169" s="302">
        <v>14.424944946170307</v>
      </c>
      <c r="D169" s="302">
        <f t="shared" si="49"/>
        <v>16.46763156388932</v>
      </c>
      <c r="E169" s="303"/>
      <c r="F169" s="302">
        <v>2.128664920851516</v>
      </c>
      <c r="G169" s="302">
        <v>13.084354251177706</v>
      </c>
      <c r="H169" s="302">
        <f t="shared" si="50"/>
        <v>15.213019172029222</v>
      </c>
      <c r="I169" s="303"/>
      <c r="J169" s="302">
        <v>2.093421192340613</v>
      </c>
      <c r="K169" s="302">
        <v>11.870036283076479</v>
      </c>
      <c r="L169" s="302">
        <f t="shared" si="51"/>
        <v>13.963457475417091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8.6311007796316446</v>
      </c>
      <c r="C170" s="302">
        <v>14.348565355704173</v>
      </c>
      <c r="D170" s="302">
        <f t="shared" si="49"/>
        <v>22.979666135335819</v>
      </c>
      <c r="E170" s="303"/>
      <c r="F170" s="302">
        <v>8.3085760541514979</v>
      </c>
      <c r="G170" s="302">
        <v>11.580318578963507</v>
      </c>
      <c r="H170" s="302">
        <f t="shared" si="50"/>
        <v>19.888894633115004</v>
      </c>
      <c r="I170" s="303"/>
      <c r="J170" s="302">
        <v>9.3694321183102112</v>
      </c>
      <c r="K170" s="302">
        <v>10.570822867519306</v>
      </c>
      <c r="L170" s="302">
        <f t="shared" si="51"/>
        <v>19.940254985829519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98.547313539886403</v>
      </c>
      <c r="C172" s="311">
        <f t="shared" ref="C172:D172" si="52">SUM(C162:C170)</f>
        <v>114.57668646011381</v>
      </c>
      <c r="D172" s="311">
        <f t="shared" si="52"/>
        <v>213.12400000000025</v>
      </c>
      <c r="E172" s="311"/>
      <c r="F172" s="311">
        <f t="shared" ref="F172:H172" si="53">SUM(F162:F170)</f>
        <v>114.71741975158281</v>
      </c>
      <c r="G172" s="311">
        <f t="shared" si="53"/>
        <v>117.06858024841739</v>
      </c>
      <c r="H172" s="311">
        <f t="shared" si="53"/>
        <v>231.7860000000002</v>
      </c>
      <c r="I172" s="311"/>
      <c r="J172" s="311">
        <f t="shared" ref="J172:L172" si="54">SUM(J162:J170)</f>
        <v>116.99573252980564</v>
      </c>
      <c r="K172" s="311">
        <f t="shared" si="54"/>
        <v>121.83226747019442</v>
      </c>
      <c r="L172" s="311">
        <f t="shared" si="54"/>
        <v>238.82800000000006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0.85717851393563482</v>
      </c>
      <c r="C179" s="302">
        <v>3.6686592561920124</v>
      </c>
      <c r="D179" s="302">
        <f>SUM(B179:C179)</f>
        <v>4.5258377701276471</v>
      </c>
      <c r="E179" s="303"/>
      <c r="F179" s="302">
        <v>1.7315002102204655</v>
      </c>
      <c r="G179" s="302">
        <v>5.3310965251513505</v>
      </c>
      <c r="H179" s="302">
        <f>SUM(F179:G179)</f>
        <v>7.062596735371816</v>
      </c>
      <c r="I179" s="303"/>
      <c r="J179" s="302">
        <v>2.2229179467257101</v>
      </c>
      <c r="K179" s="302">
        <v>5.4350880141772615</v>
      </c>
      <c r="L179" s="302">
        <f>SUM(J179:K179)</f>
        <v>7.6580059609029716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0.82826871747679864</v>
      </c>
      <c r="C180" s="302">
        <v>2.1046542872842791</v>
      </c>
      <c r="D180" s="302">
        <f t="shared" ref="D180:D187" si="55">SUM(B180:C180)</f>
        <v>2.9329230047610775</v>
      </c>
      <c r="E180" s="303"/>
      <c r="F180" s="302">
        <v>1.8285193519455354</v>
      </c>
      <c r="G180" s="302">
        <v>3.4777351260634388</v>
      </c>
      <c r="H180" s="302">
        <f t="shared" ref="H180:H187" si="56">SUM(F180:G180)</f>
        <v>5.3062544780089738</v>
      </c>
      <c r="I180" s="303"/>
      <c r="J180" s="302">
        <v>2.7247841467441902</v>
      </c>
      <c r="K180" s="302">
        <v>4.7498330764464916</v>
      </c>
      <c r="L180" s="302">
        <f t="shared" ref="L180:L187" si="57">SUM(J180:K180)</f>
        <v>7.4746172231906822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0.91325760699619851</v>
      </c>
      <c r="C181" s="302">
        <v>2.2992093332806491</v>
      </c>
      <c r="D181" s="302">
        <f t="shared" si="55"/>
        <v>3.2124669402768475</v>
      </c>
      <c r="E181" s="303"/>
      <c r="F181" s="302">
        <v>1.6856347584854361</v>
      </c>
      <c r="G181" s="302">
        <v>3.4342225899570296</v>
      </c>
      <c r="H181" s="302">
        <f t="shared" si="56"/>
        <v>5.1198573484424656</v>
      </c>
      <c r="I181" s="303"/>
      <c r="J181" s="302">
        <v>2.3281082075641448</v>
      </c>
      <c r="K181" s="302">
        <v>3.5238657812244956</v>
      </c>
      <c r="L181" s="302">
        <f t="shared" si="57"/>
        <v>5.8519739887886404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4.3203827201094915</v>
      </c>
      <c r="C182" s="302">
        <v>3.4788712179180981</v>
      </c>
      <c r="D182" s="302">
        <f t="shared" si="55"/>
        <v>7.79925393802759</v>
      </c>
      <c r="E182" s="303"/>
      <c r="F182" s="302">
        <v>6.647969066207561</v>
      </c>
      <c r="G182" s="302">
        <v>5.4086107380264492</v>
      </c>
      <c r="H182" s="302">
        <f t="shared" si="56"/>
        <v>12.05657980423401</v>
      </c>
      <c r="I182" s="303"/>
      <c r="J182" s="302">
        <v>7.0748114361162777</v>
      </c>
      <c r="K182" s="302">
        <v>7.140541861725322</v>
      </c>
      <c r="L182" s="302">
        <f t="shared" si="57"/>
        <v>14.215353297841599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0.12501040285608189</v>
      </c>
      <c r="C183" s="302">
        <v>3.3256189254057085</v>
      </c>
      <c r="D183" s="302">
        <f t="shared" si="55"/>
        <v>3.4506293282617904</v>
      </c>
      <c r="E183" s="303"/>
      <c r="F183" s="302">
        <v>0.20856599285623764</v>
      </c>
      <c r="G183" s="302">
        <v>3.777189358647902</v>
      </c>
      <c r="H183" s="302">
        <f t="shared" si="56"/>
        <v>3.9857553515041397</v>
      </c>
      <c r="I183" s="303"/>
      <c r="J183" s="302">
        <v>0.45137795896411581</v>
      </c>
      <c r="K183" s="302">
        <v>3.958029294852341</v>
      </c>
      <c r="L183" s="302">
        <f t="shared" si="57"/>
        <v>4.4094072538164566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3.1227934956818437</v>
      </c>
      <c r="C184" s="302">
        <v>1.4345966355108426</v>
      </c>
      <c r="D184" s="302">
        <f t="shared" si="55"/>
        <v>4.5573901311926868</v>
      </c>
      <c r="E184" s="303"/>
      <c r="F184" s="302">
        <v>3.2091738410635258</v>
      </c>
      <c r="G184" s="302">
        <v>1.9606505377256578</v>
      </c>
      <c r="H184" s="302">
        <f t="shared" si="56"/>
        <v>5.1698243787891833</v>
      </c>
      <c r="I184" s="303"/>
      <c r="J184" s="302">
        <v>2.9852390104385056</v>
      </c>
      <c r="K184" s="302">
        <v>2.0024678980689092</v>
      </c>
      <c r="L184" s="302">
        <f t="shared" si="57"/>
        <v>4.9877069085074144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1.1868681445620846</v>
      </c>
      <c r="C185" s="302">
        <v>1.3142623715406025</v>
      </c>
      <c r="D185" s="302">
        <f t="shared" si="55"/>
        <v>2.5011305161026871</v>
      </c>
      <c r="E185" s="303"/>
      <c r="F185" s="302">
        <v>1.8871464082455605</v>
      </c>
      <c r="G185" s="302">
        <v>1.6701025153193618</v>
      </c>
      <c r="H185" s="302">
        <f t="shared" si="56"/>
        <v>3.5572489235649223</v>
      </c>
      <c r="I185" s="303"/>
      <c r="J185" s="302">
        <v>2.2205202515047575</v>
      </c>
      <c r="K185" s="302">
        <v>2.0946549300785047</v>
      </c>
      <c r="L185" s="302">
        <f t="shared" si="57"/>
        <v>4.3151751815832622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0.75588664830325636</v>
      </c>
      <c r="C186" s="302">
        <v>30.419512561619761</v>
      </c>
      <c r="D186" s="302">
        <f t="shared" si="55"/>
        <v>31.175399209923018</v>
      </c>
      <c r="E186" s="303"/>
      <c r="F186" s="302">
        <v>1.0426305960455393</v>
      </c>
      <c r="G186" s="302">
        <v>36.396996038740632</v>
      </c>
      <c r="H186" s="302">
        <f t="shared" si="56"/>
        <v>37.439626634786173</v>
      </c>
      <c r="I186" s="303"/>
      <c r="J186" s="302">
        <v>1.7133954710049601</v>
      </c>
      <c r="K186" s="302">
        <v>38.045900734681169</v>
      </c>
      <c r="L186" s="302">
        <f t="shared" si="57"/>
        <v>39.759296205686127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2.2331292125807169</v>
      </c>
      <c r="C187" s="302">
        <v>8.6778399487460209</v>
      </c>
      <c r="D187" s="302">
        <f t="shared" si="55"/>
        <v>10.910969161326738</v>
      </c>
      <c r="E187" s="303"/>
      <c r="F187" s="302">
        <v>3.2437219326140179</v>
      </c>
      <c r="G187" s="302">
        <v>9.8235344126842854</v>
      </c>
      <c r="H187" s="302">
        <f t="shared" si="56"/>
        <v>13.067256345298304</v>
      </c>
      <c r="I187" s="303"/>
      <c r="J187" s="302">
        <v>4.0100749076318918</v>
      </c>
      <c r="K187" s="302">
        <v>9.6283890720509699</v>
      </c>
      <c r="L187" s="302">
        <f t="shared" si="57"/>
        <v>13.638463979682861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14.342775462502107</v>
      </c>
      <c r="C189" s="311">
        <f t="shared" ref="C189:D189" si="58">SUM(C179:C187)</f>
        <v>56.723224537497977</v>
      </c>
      <c r="D189" s="311">
        <f t="shared" si="58"/>
        <v>71.066000000000074</v>
      </c>
      <c r="E189" s="311"/>
      <c r="F189" s="311">
        <f t="shared" ref="F189:H189" si="59">SUM(F179:F187)</f>
        <v>21.484862157683882</v>
      </c>
      <c r="G189" s="311">
        <f t="shared" si="59"/>
        <v>71.280137842316108</v>
      </c>
      <c r="H189" s="311">
        <f t="shared" si="59"/>
        <v>92.764999999999986</v>
      </c>
      <c r="I189" s="311"/>
      <c r="J189" s="311">
        <f t="shared" ref="J189:L189" si="60">SUM(J179:J187)</f>
        <v>25.731229336694557</v>
      </c>
      <c r="K189" s="311">
        <f t="shared" si="60"/>
        <v>76.578770663305463</v>
      </c>
      <c r="L189" s="311">
        <f t="shared" si="60"/>
        <v>102.31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4.059133385716672</v>
      </c>
      <c r="C196" s="302">
        <v>5.379570835268078</v>
      </c>
      <c r="D196" s="302">
        <f>SUM(B196:C196)</f>
        <v>9.43870422098475</v>
      </c>
      <c r="E196" s="303"/>
      <c r="F196" s="302">
        <v>4.8633075612102052</v>
      </c>
      <c r="G196" s="302">
        <v>6.3785117529736945</v>
      </c>
      <c r="H196" s="302">
        <f>SUM(F196:G196)</f>
        <v>11.2418193141839</v>
      </c>
      <c r="I196" s="303"/>
      <c r="J196" s="302">
        <v>5.6953302799089087</v>
      </c>
      <c r="K196" s="302">
        <v>8.1641281196359525</v>
      </c>
      <c r="L196" s="302">
        <f>SUM(J196:K196)</f>
        <v>13.859458399544861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1.2514361337180637</v>
      </c>
      <c r="C197" s="302">
        <v>1.0092475493331796</v>
      </c>
      <c r="D197" s="302">
        <f t="shared" ref="D197:D204" si="61">SUM(B197:C197)</f>
        <v>2.2606836830512433</v>
      </c>
      <c r="E197" s="303"/>
      <c r="F197" s="302">
        <v>1.7247989601165523</v>
      </c>
      <c r="G197" s="302">
        <v>1.4501486207252019</v>
      </c>
      <c r="H197" s="302">
        <f t="shared" ref="H197:H204" si="62">SUM(F197:G197)</f>
        <v>3.1749475808417542</v>
      </c>
      <c r="I197" s="303"/>
      <c r="J197" s="302">
        <v>2.4326911489130554</v>
      </c>
      <c r="K197" s="302">
        <v>1.892829498574365</v>
      </c>
      <c r="L197" s="302">
        <f t="shared" ref="L197:L204" si="63">SUM(J197:K197)</f>
        <v>4.3255206474874202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1.3783329747045103</v>
      </c>
      <c r="C198" s="302">
        <v>0.97538279322115473</v>
      </c>
      <c r="D198" s="302">
        <f t="shared" si="61"/>
        <v>2.3537157679256651</v>
      </c>
      <c r="E198" s="303"/>
      <c r="F198" s="302">
        <v>1.7382294696276708</v>
      </c>
      <c r="G198" s="302">
        <v>1.2691086167019019</v>
      </c>
      <c r="H198" s="302">
        <f t="shared" si="62"/>
        <v>3.0073380863295727</v>
      </c>
      <c r="I198" s="303"/>
      <c r="J198" s="302">
        <v>2.8027395573689633</v>
      </c>
      <c r="K198" s="302">
        <v>1.5824147879279391</v>
      </c>
      <c r="L198" s="302">
        <f t="shared" si="63"/>
        <v>4.3851543452969022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2.8783598018216385</v>
      </c>
      <c r="C199" s="302">
        <v>1.001402841331446</v>
      </c>
      <c r="D199" s="302">
        <f t="shared" si="61"/>
        <v>3.8797626431530845</v>
      </c>
      <c r="E199" s="303"/>
      <c r="F199" s="302">
        <v>3.155342021589679</v>
      </c>
      <c r="G199" s="302">
        <v>1.3129298260058178</v>
      </c>
      <c r="H199" s="302">
        <f t="shared" si="62"/>
        <v>4.4682718475954966</v>
      </c>
      <c r="I199" s="303"/>
      <c r="J199" s="302">
        <v>5.297894157244432</v>
      </c>
      <c r="K199" s="302">
        <v>1.9448494779442862</v>
      </c>
      <c r="L199" s="302">
        <f t="shared" si="63"/>
        <v>7.2427436351887184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3.8653548388098167</v>
      </c>
      <c r="C200" s="302">
        <v>5.662759751438708</v>
      </c>
      <c r="D200" s="302">
        <f t="shared" si="61"/>
        <v>9.5281145902485243</v>
      </c>
      <c r="E200" s="303"/>
      <c r="F200" s="302">
        <v>3.7343365922730762</v>
      </c>
      <c r="G200" s="302">
        <v>4.9556527768950627</v>
      </c>
      <c r="H200" s="302">
        <f t="shared" si="62"/>
        <v>8.6899893691681385</v>
      </c>
      <c r="I200" s="303"/>
      <c r="J200" s="302">
        <v>4.2873748400799183</v>
      </c>
      <c r="K200" s="302">
        <v>4.7616215666508559</v>
      </c>
      <c r="L200" s="302">
        <f t="shared" si="63"/>
        <v>9.0489964067307742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3.3922795490687165</v>
      </c>
      <c r="C201" s="302">
        <v>0.73090449955667514</v>
      </c>
      <c r="D201" s="302">
        <f t="shared" si="61"/>
        <v>4.1231840486253919</v>
      </c>
      <c r="E201" s="303"/>
      <c r="F201" s="302">
        <v>3.2979082126868162</v>
      </c>
      <c r="G201" s="302">
        <v>0.88258714114692349</v>
      </c>
      <c r="H201" s="302">
        <f t="shared" si="62"/>
        <v>4.1804953538337397</v>
      </c>
      <c r="I201" s="303"/>
      <c r="J201" s="302">
        <v>4.0333375789630201</v>
      </c>
      <c r="K201" s="302">
        <v>1.1442894791010081</v>
      </c>
      <c r="L201" s="302">
        <f t="shared" si="63"/>
        <v>5.1776270580640285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3.9907152260840193</v>
      </c>
      <c r="C202" s="302">
        <v>2.6486403372354319</v>
      </c>
      <c r="D202" s="302">
        <f t="shared" si="61"/>
        <v>6.6393555633194516</v>
      </c>
      <c r="E202" s="303"/>
      <c r="F202" s="302">
        <v>4.3701819239666255</v>
      </c>
      <c r="G202" s="302">
        <v>3.0924399488665406</v>
      </c>
      <c r="H202" s="302">
        <f t="shared" si="62"/>
        <v>7.4626218728331661</v>
      </c>
      <c r="I202" s="303"/>
      <c r="J202" s="302">
        <v>8.34341419654349</v>
      </c>
      <c r="K202" s="302">
        <v>4.249632593567874</v>
      </c>
      <c r="L202" s="302">
        <f t="shared" si="63"/>
        <v>12.593046790111364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0.40283551181933058</v>
      </c>
      <c r="C203" s="302">
        <v>2.6420531155374074</v>
      </c>
      <c r="D203" s="302">
        <f t="shared" si="61"/>
        <v>3.0448886273567379</v>
      </c>
      <c r="E203" s="303"/>
      <c r="F203" s="302">
        <v>0.389061586251578</v>
      </c>
      <c r="G203" s="302">
        <v>3.1925492099596422</v>
      </c>
      <c r="H203" s="302">
        <f t="shared" si="62"/>
        <v>3.58161079621122</v>
      </c>
      <c r="I203" s="303"/>
      <c r="J203" s="302">
        <v>1.0687302528835225</v>
      </c>
      <c r="K203" s="302">
        <v>4.5913142282075992</v>
      </c>
      <c r="L203" s="302">
        <f t="shared" si="63"/>
        <v>5.6600444810911217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25.24398866148529</v>
      </c>
      <c r="C204" s="302">
        <v>17.724602193849812</v>
      </c>
      <c r="D204" s="302">
        <f t="shared" si="61"/>
        <v>42.968590855335101</v>
      </c>
      <c r="E204" s="303"/>
      <c r="F204" s="302">
        <v>25.419223842322637</v>
      </c>
      <c r="G204" s="302">
        <v>17.287681936680425</v>
      </c>
      <c r="H204" s="302">
        <f t="shared" si="62"/>
        <v>42.706905779003066</v>
      </c>
      <c r="I204" s="303"/>
      <c r="J204" s="302">
        <v>25.898224280960704</v>
      </c>
      <c r="K204" s="302">
        <v>20.741183955524193</v>
      </c>
      <c r="L204" s="302">
        <f t="shared" si="63"/>
        <v>46.639408236484897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46.462436083228056</v>
      </c>
      <c r="C206" s="311">
        <f t="shared" ref="C206:D206" si="64">SUM(C196:C204)</f>
        <v>37.774563916771896</v>
      </c>
      <c r="D206" s="311">
        <f t="shared" si="64"/>
        <v>84.236999999999966</v>
      </c>
      <c r="E206" s="311"/>
      <c r="F206" s="311">
        <f t="shared" ref="F206:H206" si="65">SUM(F196:F204)</f>
        <v>48.692390170044845</v>
      </c>
      <c r="G206" s="311">
        <f t="shared" si="65"/>
        <v>39.821609829955207</v>
      </c>
      <c r="H206" s="311">
        <f t="shared" si="65"/>
        <v>88.514000000000067</v>
      </c>
      <c r="I206" s="311"/>
      <c r="J206" s="311">
        <f t="shared" ref="J206:L206" si="66">SUM(J196:J204)</f>
        <v>59.859736292866017</v>
      </c>
      <c r="K206" s="311">
        <f t="shared" si="66"/>
        <v>49.07226370713407</v>
      </c>
      <c r="L206" s="311">
        <f t="shared" si="66"/>
        <v>108.93200000000007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0.44907267636132697</v>
      </c>
      <c r="C213" s="302">
        <v>0.9308782721031662</v>
      </c>
      <c r="D213" s="302">
        <f>SUM(B213:C213)</f>
        <v>1.3799509484644932</v>
      </c>
      <c r="E213" s="303"/>
      <c r="F213" s="302">
        <v>0.7909149634103344</v>
      </c>
      <c r="G213" s="302">
        <v>1.0885362060202142</v>
      </c>
      <c r="H213" s="302">
        <f>SUM(F213:G213)</f>
        <v>1.8794511694305487</v>
      </c>
      <c r="I213" s="303"/>
      <c r="J213" s="302">
        <v>0.76725479117260587</v>
      </c>
      <c r="K213" s="302">
        <v>1.073824499227708</v>
      </c>
      <c r="L213" s="302">
        <f>SUM(J213:K213)</f>
        <v>1.8410792904003137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0.47941174492709754</v>
      </c>
      <c r="C214" s="302">
        <v>1.357437692468944</v>
      </c>
      <c r="D214" s="302">
        <f t="shared" ref="D214:D221" si="67">SUM(B214:C214)</f>
        <v>1.8368494373960416</v>
      </c>
      <c r="E214" s="303"/>
      <c r="F214" s="302">
        <v>0.88943328839593327</v>
      </c>
      <c r="G214" s="302">
        <v>1.76312495317186</v>
      </c>
      <c r="H214" s="302">
        <f t="shared" ref="H214:H221" si="68">SUM(F214:G214)</f>
        <v>2.6525582415677933</v>
      </c>
      <c r="I214" s="303"/>
      <c r="J214" s="302">
        <v>1.00018204290963</v>
      </c>
      <c r="K214" s="302">
        <v>2.1432901921813863</v>
      </c>
      <c r="L214" s="302">
        <f t="shared" ref="L214:L221" si="69">SUM(J214:K214)</f>
        <v>3.143472235091016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0.59927336824025823</v>
      </c>
      <c r="C215" s="302">
        <v>1.5726971343252587</v>
      </c>
      <c r="D215" s="302">
        <f t="shared" si="67"/>
        <v>2.1719705025655172</v>
      </c>
      <c r="E215" s="303"/>
      <c r="F215" s="302">
        <v>1.0152739741245722</v>
      </c>
      <c r="G215" s="302">
        <v>1.6418867613557808</v>
      </c>
      <c r="H215" s="302">
        <f t="shared" si="68"/>
        <v>2.6571607354803533</v>
      </c>
      <c r="I215" s="303"/>
      <c r="J215" s="302">
        <v>1.0438870915074865</v>
      </c>
      <c r="K215" s="302">
        <v>1.4737995972532389</v>
      </c>
      <c r="L215" s="302">
        <f t="shared" si="69"/>
        <v>2.5176866887607252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1.1508695087098169</v>
      </c>
      <c r="C216" s="302">
        <v>0.51002501012421686</v>
      </c>
      <c r="D216" s="302">
        <f t="shared" si="67"/>
        <v>1.6608945188340338</v>
      </c>
      <c r="E216" s="303"/>
      <c r="F216" s="302">
        <v>1.4464468790841143</v>
      </c>
      <c r="G216" s="302">
        <v>0.83505845069392592</v>
      </c>
      <c r="H216" s="302">
        <f t="shared" si="68"/>
        <v>2.2815053297780401</v>
      </c>
      <c r="I216" s="303"/>
      <c r="J216" s="302">
        <v>1.366634431910899</v>
      </c>
      <c r="K216" s="302">
        <v>0.84629025399472502</v>
      </c>
      <c r="L216" s="302">
        <f t="shared" si="69"/>
        <v>2.212924685905624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0.12915141278463693</v>
      </c>
      <c r="C217" s="302">
        <v>1.3320498678716564</v>
      </c>
      <c r="D217" s="302">
        <f t="shared" si="67"/>
        <v>1.4612012806562933</v>
      </c>
      <c r="E217" s="303"/>
      <c r="F217" s="302">
        <v>0.25147771487303527</v>
      </c>
      <c r="G217" s="302">
        <v>1.1198054835131801</v>
      </c>
      <c r="H217" s="302">
        <f t="shared" si="68"/>
        <v>1.3712831983862155</v>
      </c>
      <c r="I217" s="303"/>
      <c r="J217" s="302">
        <v>0.38462557283590809</v>
      </c>
      <c r="K217" s="302">
        <v>0.98235306013584012</v>
      </c>
      <c r="L217" s="302">
        <f t="shared" si="69"/>
        <v>1.3669786329717482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0.30352846120682847</v>
      </c>
      <c r="C218" s="302">
        <v>0.24564413087490772</v>
      </c>
      <c r="D218" s="302">
        <f t="shared" si="67"/>
        <v>0.54917259208173619</v>
      </c>
      <c r="E218" s="303"/>
      <c r="F218" s="302">
        <v>0.48166707563869221</v>
      </c>
      <c r="G218" s="302">
        <v>0.38244736855869044</v>
      </c>
      <c r="H218" s="302">
        <f t="shared" si="68"/>
        <v>0.8641144441973827</v>
      </c>
      <c r="I218" s="303"/>
      <c r="J218" s="302">
        <v>0.40451542598002149</v>
      </c>
      <c r="K218" s="302">
        <v>0.34709070385637253</v>
      </c>
      <c r="L218" s="302">
        <f t="shared" si="69"/>
        <v>0.75160612983639408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0.44498874534737715</v>
      </c>
      <c r="C219" s="302">
        <v>0.42178072749191081</v>
      </c>
      <c r="D219" s="302">
        <f t="shared" si="67"/>
        <v>0.86676947283928796</v>
      </c>
      <c r="E219" s="303"/>
      <c r="F219" s="302">
        <v>0.58147703741591972</v>
      </c>
      <c r="G219" s="302">
        <v>0.5788184444149802</v>
      </c>
      <c r="H219" s="302">
        <f t="shared" si="68"/>
        <v>1.1602954818308999</v>
      </c>
      <c r="I219" s="303"/>
      <c r="J219" s="302">
        <v>0.58761901554393781</v>
      </c>
      <c r="K219" s="302">
        <v>0.70149469854930535</v>
      </c>
      <c r="L219" s="302">
        <f t="shared" si="69"/>
        <v>1.2891137140932432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4.8933888017880171E-2</v>
      </c>
      <c r="C220" s="302">
        <v>0.41307447399354952</v>
      </c>
      <c r="D220" s="302">
        <f t="shared" si="67"/>
        <v>0.4620083620114297</v>
      </c>
      <c r="E220" s="303"/>
      <c r="F220" s="302">
        <v>7.4365376923979404E-2</v>
      </c>
      <c r="G220" s="302">
        <v>0.29761290696026699</v>
      </c>
      <c r="H220" s="302">
        <f t="shared" si="68"/>
        <v>0.37197828388424636</v>
      </c>
      <c r="I220" s="303"/>
      <c r="J220" s="302">
        <v>6.7537274493537219E-2</v>
      </c>
      <c r="K220" s="302">
        <v>0.29737455589638712</v>
      </c>
      <c r="L220" s="302">
        <f t="shared" si="69"/>
        <v>0.36491183038992436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0.51293661246787225</v>
      </c>
      <c r="C221" s="302">
        <v>0.9332462726833165</v>
      </c>
      <c r="D221" s="302">
        <f t="shared" si="67"/>
        <v>1.4461828851511886</v>
      </c>
      <c r="E221" s="303"/>
      <c r="F221" s="302">
        <v>0.70206896500730098</v>
      </c>
      <c r="G221" s="302">
        <v>1.0865841504372182</v>
      </c>
      <c r="H221" s="302">
        <f t="shared" si="68"/>
        <v>1.7886531154445193</v>
      </c>
      <c r="I221" s="303"/>
      <c r="J221" s="302">
        <v>0.65749068476348926</v>
      </c>
      <c r="K221" s="302">
        <v>1.1607361077875245</v>
      </c>
      <c r="L221" s="302">
        <f t="shared" si="69"/>
        <v>1.8182267925510138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4.1181664180630939</v>
      </c>
      <c r="C223" s="311">
        <f t="shared" ref="C223:D223" si="70">SUM(C213:C221)</f>
        <v>7.7168335819369265</v>
      </c>
      <c r="D223" s="311">
        <f t="shared" si="70"/>
        <v>11.835000000000022</v>
      </c>
      <c r="E223" s="311"/>
      <c r="F223" s="311">
        <f t="shared" ref="F223:H223" si="71">SUM(F213:F221)</f>
        <v>6.2331252748738821</v>
      </c>
      <c r="G223" s="311">
        <f t="shared" si="71"/>
        <v>8.7938747251261162</v>
      </c>
      <c r="H223" s="311">
        <f t="shared" si="71"/>
        <v>15.026999999999999</v>
      </c>
      <c r="I223" s="311"/>
      <c r="J223" s="311">
        <f t="shared" ref="J223:L223" si="72">SUM(J213:J221)</f>
        <v>6.2797463311175159</v>
      </c>
      <c r="K223" s="311">
        <f t="shared" si="72"/>
        <v>9.0262536688824877</v>
      </c>
      <c r="L223" s="311">
        <f t="shared" si="72"/>
        <v>15.306000000000004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1.3075489533757798</v>
      </c>
      <c r="C230" s="302">
        <v>3.8236476415368417</v>
      </c>
      <c r="D230" s="302">
        <f>SUM(B230:C230)</f>
        <v>5.1311965949126215</v>
      </c>
      <c r="E230" s="303"/>
      <c r="F230" s="302">
        <v>1.2783345577516603</v>
      </c>
      <c r="G230" s="302">
        <v>3.6616956271506123</v>
      </c>
      <c r="H230" s="302">
        <f>SUM(F230:G230)</f>
        <v>4.9400301849022723</v>
      </c>
      <c r="I230" s="303"/>
      <c r="J230" s="302">
        <v>1.4988036153497768</v>
      </c>
      <c r="K230" s="302">
        <v>3.3787950775903326</v>
      </c>
      <c r="L230" s="302">
        <f>SUM(J230:K230)</f>
        <v>4.8775986929401096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2.6022574712207591</v>
      </c>
      <c r="C231" s="302">
        <v>11.798224733127272</v>
      </c>
      <c r="D231" s="302">
        <f t="shared" ref="D231:D238" si="73">SUM(B231:C231)</f>
        <v>14.40048220434803</v>
      </c>
      <c r="E231" s="303"/>
      <c r="F231" s="302">
        <v>2.7902212685721524</v>
      </c>
      <c r="G231" s="302">
        <v>12.439118022527401</v>
      </c>
      <c r="H231" s="302">
        <f t="shared" ref="H231:H238" si="74">SUM(F231:G231)</f>
        <v>15.229339291099553</v>
      </c>
      <c r="I231" s="303"/>
      <c r="J231" s="302">
        <v>3.951007713299584</v>
      </c>
      <c r="K231" s="302">
        <v>16.278244992604936</v>
      </c>
      <c r="L231" s="302">
        <f t="shared" ref="L231:L238" si="75">SUM(J231:K231)</f>
        <v>20.229252705904521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1.8935234157389955</v>
      </c>
      <c r="C232" s="302">
        <v>4.6593823557511973</v>
      </c>
      <c r="D232" s="302">
        <f t="shared" si="73"/>
        <v>6.5529057714901926</v>
      </c>
      <c r="E232" s="303"/>
      <c r="F232" s="302">
        <v>1.7592248569499302</v>
      </c>
      <c r="G232" s="302">
        <v>4.7435212222453877</v>
      </c>
      <c r="H232" s="302">
        <f t="shared" si="74"/>
        <v>6.502746079195318</v>
      </c>
      <c r="I232" s="303"/>
      <c r="J232" s="302">
        <v>2.1629350033330956</v>
      </c>
      <c r="K232" s="302">
        <v>4.6764388965791248</v>
      </c>
      <c r="L232" s="302">
        <f t="shared" si="75"/>
        <v>6.8393738999122204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2.5614612363874536</v>
      </c>
      <c r="C233" s="302">
        <v>1.6419400884718811</v>
      </c>
      <c r="D233" s="302">
        <f t="shared" si="73"/>
        <v>4.2034013248593345</v>
      </c>
      <c r="E233" s="303"/>
      <c r="F233" s="302">
        <v>1.6913186796378774</v>
      </c>
      <c r="G233" s="302">
        <v>1.5881013670833473</v>
      </c>
      <c r="H233" s="302">
        <f t="shared" si="74"/>
        <v>3.2794200467212247</v>
      </c>
      <c r="I233" s="303"/>
      <c r="J233" s="302">
        <v>1.5050325064215617</v>
      </c>
      <c r="K233" s="302">
        <v>1.9818056759518723</v>
      </c>
      <c r="L233" s="302">
        <f t="shared" si="75"/>
        <v>3.4868381823734342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0.13206426452393694</v>
      </c>
      <c r="C234" s="302">
        <v>2.9443670515142109</v>
      </c>
      <c r="D234" s="302">
        <f t="shared" si="73"/>
        <v>3.076431316038148</v>
      </c>
      <c r="E234" s="303"/>
      <c r="F234" s="302">
        <v>0.12675683242345473</v>
      </c>
      <c r="G234" s="302">
        <v>1.9776276550775085</v>
      </c>
      <c r="H234" s="302">
        <f t="shared" si="74"/>
        <v>2.1043844875009632</v>
      </c>
      <c r="I234" s="303"/>
      <c r="J234" s="302">
        <v>0.18235804010335604</v>
      </c>
      <c r="K234" s="302">
        <v>1.4288962368394684</v>
      </c>
      <c r="L234" s="302">
        <f t="shared" si="75"/>
        <v>1.6112542769428244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0.37033385978602429</v>
      </c>
      <c r="C235" s="302">
        <v>0.56321711434057975</v>
      </c>
      <c r="D235" s="302">
        <f t="shared" si="73"/>
        <v>0.93355097412660404</v>
      </c>
      <c r="E235" s="303"/>
      <c r="F235" s="302">
        <v>0.2731440775915846</v>
      </c>
      <c r="G235" s="302">
        <v>0.50140988548178966</v>
      </c>
      <c r="H235" s="302">
        <f t="shared" si="74"/>
        <v>0.77455396307337421</v>
      </c>
      <c r="I235" s="303"/>
      <c r="J235" s="302">
        <v>0.30771982844827245</v>
      </c>
      <c r="K235" s="302">
        <v>0.64566815355811535</v>
      </c>
      <c r="L235" s="302">
        <f t="shared" si="75"/>
        <v>0.95338798200638775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1.5859121441307851</v>
      </c>
      <c r="C236" s="302">
        <v>1.1353321100403619</v>
      </c>
      <c r="D236" s="302">
        <f t="shared" si="73"/>
        <v>2.7212442541711468</v>
      </c>
      <c r="E236" s="303"/>
      <c r="F236" s="302">
        <v>1.2038157990405096</v>
      </c>
      <c r="G236" s="302">
        <v>1.0350303114249093</v>
      </c>
      <c r="H236" s="302">
        <f t="shared" si="74"/>
        <v>2.2388461104654187</v>
      </c>
      <c r="I236" s="303"/>
      <c r="J236" s="302">
        <v>1.3608403665270663</v>
      </c>
      <c r="K236" s="302">
        <v>1.3724434699702999</v>
      </c>
      <c r="L236" s="302">
        <f t="shared" si="75"/>
        <v>2.7332838364973662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9.1211980683181218E-2</v>
      </c>
      <c r="C237" s="302">
        <v>0.40337959759757486</v>
      </c>
      <c r="D237" s="302">
        <f t="shared" si="73"/>
        <v>0.49459157828075606</v>
      </c>
      <c r="E237" s="303"/>
      <c r="F237" s="302">
        <v>7.2367192943814385E-2</v>
      </c>
      <c r="G237" s="302">
        <v>0.26364938686145012</v>
      </c>
      <c r="H237" s="302">
        <f t="shared" si="74"/>
        <v>0.3360165798052645</v>
      </c>
      <c r="I237" s="303"/>
      <c r="J237" s="302">
        <v>9.5815108411184791E-2</v>
      </c>
      <c r="K237" s="302">
        <v>0.26523973397040612</v>
      </c>
      <c r="L237" s="302">
        <f t="shared" si="75"/>
        <v>0.36105484238159091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0.45167347952860221</v>
      </c>
      <c r="C238" s="302">
        <v>0.64652250224458974</v>
      </c>
      <c r="D238" s="302">
        <f t="shared" si="73"/>
        <v>1.0981959817731919</v>
      </c>
      <c r="E238" s="303"/>
      <c r="F238" s="302">
        <v>0.36204290821579199</v>
      </c>
      <c r="G238" s="302">
        <v>0.41562034902084816</v>
      </c>
      <c r="H238" s="302">
        <f t="shared" si="74"/>
        <v>0.7776632572366402</v>
      </c>
      <c r="I238" s="303"/>
      <c r="J238" s="302">
        <v>0.49034820169489102</v>
      </c>
      <c r="K238" s="302">
        <v>0.41660737934657027</v>
      </c>
      <c r="L238" s="302">
        <f t="shared" si="75"/>
        <v>0.90695558104146135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10.995986805375518</v>
      </c>
      <c r="C240" s="311">
        <f t="shared" ref="C240:D240" si="76">SUM(C230:C238)</f>
        <v>27.616013194624511</v>
      </c>
      <c r="D240" s="311">
        <f t="shared" si="76"/>
        <v>38.61200000000003</v>
      </c>
      <c r="E240" s="311"/>
      <c r="F240" s="311">
        <f t="shared" ref="F240:H240" si="77">SUM(F230:F238)</f>
        <v>9.5572261731267751</v>
      </c>
      <c r="G240" s="311">
        <f t="shared" si="77"/>
        <v>26.62577382687325</v>
      </c>
      <c r="H240" s="311">
        <f t="shared" si="77"/>
        <v>36.183000000000028</v>
      </c>
      <c r="I240" s="311"/>
      <c r="J240" s="311">
        <f t="shared" ref="J240:L240" si="78">SUM(J230:J238)</f>
        <v>11.554860383588787</v>
      </c>
      <c r="K240" s="311">
        <f t="shared" si="78"/>
        <v>30.444139616411125</v>
      </c>
      <c r="L240" s="311">
        <f t="shared" si="78"/>
        <v>41.998999999999917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1.9987605489244615</v>
      </c>
      <c r="C247" s="302">
        <v>3.1160789409407976</v>
      </c>
      <c r="D247" s="302">
        <f>SUM(B247:C247)</f>
        <v>5.1148394898652594</v>
      </c>
      <c r="E247" s="303"/>
      <c r="F247" s="302">
        <v>2.3565784966550058</v>
      </c>
      <c r="G247" s="302">
        <v>3.1136584326790868</v>
      </c>
      <c r="H247" s="302">
        <f>SUM(F247:G247)</f>
        <v>5.4702369293340922</v>
      </c>
      <c r="I247" s="303"/>
      <c r="J247" s="302">
        <v>2.484040232744499</v>
      </c>
      <c r="K247" s="302">
        <v>2.4623837547043235</v>
      </c>
      <c r="L247" s="302">
        <f>SUM(J247:K247)</f>
        <v>4.9464239874488225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2.6698483675471025</v>
      </c>
      <c r="C248" s="302">
        <v>4.8582988894790029</v>
      </c>
      <c r="D248" s="302">
        <f t="shared" ref="D248:D255" si="79">SUM(B248:C248)</f>
        <v>7.5281472570261059</v>
      </c>
      <c r="E248" s="303"/>
      <c r="F248" s="302">
        <v>3.6321729117704136</v>
      </c>
      <c r="G248" s="302">
        <v>5.3070653067359927</v>
      </c>
      <c r="H248" s="302">
        <f t="shared" ref="H248:H255" si="80">SUM(F248:G248)</f>
        <v>8.9392382185064072</v>
      </c>
      <c r="I248" s="303"/>
      <c r="J248" s="302">
        <v>4.4029418820940345</v>
      </c>
      <c r="K248" s="302">
        <v>6.1216311289372847</v>
      </c>
      <c r="L248" s="302">
        <f t="shared" ref="L248:L255" si="81">SUM(J248:K248)</f>
        <v>10.524573011031318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3.8291389361023045</v>
      </c>
      <c r="C249" s="302">
        <v>4.8510004879861102</v>
      </c>
      <c r="D249" s="302">
        <f t="shared" si="79"/>
        <v>8.6801394240884147</v>
      </c>
      <c r="E249" s="303"/>
      <c r="F249" s="302">
        <v>4.2786710982121674</v>
      </c>
      <c r="G249" s="302">
        <v>4.8593570199587077</v>
      </c>
      <c r="H249" s="302">
        <f t="shared" si="80"/>
        <v>9.138028118170876</v>
      </c>
      <c r="I249" s="303"/>
      <c r="J249" s="302">
        <v>4.487737098803505</v>
      </c>
      <c r="K249" s="302">
        <v>4.0301428854958283</v>
      </c>
      <c r="L249" s="302">
        <f t="shared" si="81"/>
        <v>8.5178799842993342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10.413017744283049</v>
      </c>
      <c r="C250" s="302">
        <v>5.748849515828991</v>
      </c>
      <c r="D250" s="302">
        <f t="shared" si="79"/>
        <v>16.161867260112039</v>
      </c>
      <c r="E250" s="303"/>
      <c r="F250" s="302">
        <v>8.9549746992642678</v>
      </c>
      <c r="G250" s="302">
        <v>5.3838419731278941</v>
      </c>
      <c r="H250" s="302">
        <f t="shared" si="80"/>
        <v>14.338816672392163</v>
      </c>
      <c r="I250" s="303"/>
      <c r="J250" s="302">
        <v>7.2715318776653977</v>
      </c>
      <c r="K250" s="302">
        <v>5.722518669605325</v>
      </c>
      <c r="L250" s="302">
        <f t="shared" si="81"/>
        <v>12.994050547270723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9.9902617180702091E-2</v>
      </c>
      <c r="C251" s="302">
        <v>0.46980979850453919</v>
      </c>
      <c r="D251" s="302">
        <f t="shared" si="79"/>
        <v>0.56971241568524134</v>
      </c>
      <c r="E251" s="303"/>
      <c r="F251" s="302">
        <v>0.1019106988880193</v>
      </c>
      <c r="G251" s="302">
        <v>0.3049602262714543</v>
      </c>
      <c r="H251" s="302">
        <f t="shared" si="80"/>
        <v>0.4068709251594736</v>
      </c>
      <c r="I251" s="303"/>
      <c r="J251" s="302">
        <v>0.12847032107630596</v>
      </c>
      <c r="K251" s="302">
        <v>0.22388646929695075</v>
      </c>
      <c r="L251" s="302">
        <f t="shared" si="81"/>
        <v>0.35235679037325673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9.6423487898256027E-2</v>
      </c>
      <c r="C252" s="302">
        <v>0.14889674919310503</v>
      </c>
      <c r="D252" s="302">
        <f t="shared" si="79"/>
        <v>0.24532023709136105</v>
      </c>
      <c r="E252" s="303"/>
      <c r="F252" s="302">
        <v>0.1333900749592542</v>
      </c>
      <c r="G252" s="302">
        <v>0.12085518347309131</v>
      </c>
      <c r="H252" s="302">
        <f t="shared" si="80"/>
        <v>0.25424525843234552</v>
      </c>
      <c r="I252" s="303"/>
      <c r="J252" s="302">
        <v>0.15624195109481034</v>
      </c>
      <c r="K252" s="302">
        <v>0.12891379329622976</v>
      </c>
      <c r="L252" s="302">
        <f t="shared" si="81"/>
        <v>0.28515574439104008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2.4213132917298674</v>
      </c>
      <c r="C253" s="302">
        <v>1.6511050947760022</v>
      </c>
      <c r="D253" s="302">
        <f t="shared" si="79"/>
        <v>4.0724183865058698</v>
      </c>
      <c r="E253" s="303"/>
      <c r="F253" s="302">
        <v>2.2380285547802345</v>
      </c>
      <c r="G253" s="302">
        <v>1.3390918193078216</v>
      </c>
      <c r="H253" s="302">
        <f t="shared" si="80"/>
        <v>3.5771203740880564</v>
      </c>
      <c r="I253" s="303"/>
      <c r="J253" s="302">
        <v>2.002351743279815</v>
      </c>
      <c r="K253" s="302">
        <v>1.4879992629507757</v>
      </c>
      <c r="L253" s="302">
        <f t="shared" si="81"/>
        <v>3.4903510062305907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6.5208120852786766E-2</v>
      </c>
      <c r="C254" s="302">
        <v>0.17407429770490329</v>
      </c>
      <c r="D254" s="302">
        <f t="shared" si="79"/>
        <v>0.23928241855769006</v>
      </c>
      <c r="E254" s="303"/>
      <c r="F254" s="302">
        <v>5.2759991368540864E-2</v>
      </c>
      <c r="G254" s="302">
        <v>0.15142664469280931</v>
      </c>
      <c r="H254" s="302">
        <f t="shared" si="80"/>
        <v>0.20418663606135018</v>
      </c>
      <c r="I254" s="303"/>
      <c r="J254" s="302">
        <v>7.6931030458056854E-2</v>
      </c>
      <c r="K254" s="302">
        <v>0.15870515026657298</v>
      </c>
      <c r="L254" s="302">
        <f t="shared" si="81"/>
        <v>0.23563618072462983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0.23337219218418639</v>
      </c>
      <c r="C255" s="302">
        <v>0.42190091888387793</v>
      </c>
      <c r="D255" s="302">
        <f t="shared" si="79"/>
        <v>0.6552731110680643</v>
      </c>
      <c r="E255" s="303"/>
      <c r="F255" s="302">
        <v>0.23525296648357069</v>
      </c>
      <c r="G255" s="302">
        <v>0.29900390137166816</v>
      </c>
      <c r="H255" s="302">
        <f t="shared" si="80"/>
        <v>0.53425686785523885</v>
      </c>
      <c r="I255" s="303"/>
      <c r="J255" s="302">
        <v>0.30109535495010636</v>
      </c>
      <c r="K255" s="302">
        <v>0.26147739328013919</v>
      </c>
      <c r="L255" s="302">
        <f t="shared" si="81"/>
        <v>0.56257274823024561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21.826985306702721</v>
      </c>
      <c r="C257" s="311">
        <f t="shared" ref="C257:D257" si="82">SUM(C247:C255)</f>
        <v>21.440014693297329</v>
      </c>
      <c r="D257" s="311">
        <f t="shared" si="82"/>
        <v>43.267000000000046</v>
      </c>
      <c r="E257" s="311"/>
      <c r="F257" s="311">
        <f t="shared" ref="F257:H257" si="83">SUM(F247:F255)</f>
        <v>21.983739492381478</v>
      </c>
      <c r="G257" s="311">
        <f t="shared" si="83"/>
        <v>20.879260507618525</v>
      </c>
      <c r="H257" s="311">
        <f t="shared" si="83"/>
        <v>42.863000000000007</v>
      </c>
      <c r="I257" s="311"/>
      <c r="J257" s="311">
        <f t="shared" ref="J257:L257" si="84">SUM(J247:J255)</f>
        <v>21.311341492166527</v>
      </c>
      <c r="K257" s="311">
        <f t="shared" si="84"/>
        <v>20.59765850783343</v>
      </c>
      <c r="L257" s="311">
        <f t="shared" si="84"/>
        <v>41.908999999999963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1.7592534037208811</v>
      </c>
      <c r="C264" s="302">
        <v>3.1503177229165531</v>
      </c>
      <c r="D264" s="302">
        <f>SUM(B264:C264)</f>
        <v>4.9095711266374344</v>
      </c>
      <c r="E264" s="303"/>
      <c r="F264" s="302">
        <v>1.8570578714773152</v>
      </c>
      <c r="G264" s="302">
        <v>2.9944221709382837</v>
      </c>
      <c r="H264" s="302">
        <f>SUM(F264:G264)</f>
        <v>4.8514800424155986</v>
      </c>
      <c r="I264" s="303"/>
      <c r="J264" s="302">
        <v>2.0894281034520099</v>
      </c>
      <c r="K264" s="302">
        <v>3.6415102343062329</v>
      </c>
      <c r="L264" s="302">
        <f>SUM(J264:K264)</f>
        <v>5.7309383377582428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1.3057027828788046</v>
      </c>
      <c r="C265" s="302">
        <v>2.1312591608486975</v>
      </c>
      <c r="D265" s="302">
        <f t="shared" ref="D265:D272" si="85">SUM(B265:C265)</f>
        <v>3.4369619437275021</v>
      </c>
      <c r="E265" s="303"/>
      <c r="F265" s="302">
        <v>1.5646499376415433</v>
      </c>
      <c r="G265" s="302">
        <v>2.4772236307058093</v>
      </c>
      <c r="H265" s="302">
        <f t="shared" ref="H265:H272" si="86">SUM(F265:G265)</f>
        <v>4.0418735683473521</v>
      </c>
      <c r="I265" s="303"/>
      <c r="J265" s="302">
        <v>2.0391030711622911</v>
      </c>
      <c r="K265" s="302">
        <v>3.2123134572285683</v>
      </c>
      <c r="L265" s="302">
        <f t="shared" ref="L265:L272" si="87">SUM(J265:K265)</f>
        <v>5.2514165283908589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1.4867755024628364</v>
      </c>
      <c r="C266" s="302">
        <v>2.0115243239508982</v>
      </c>
      <c r="D266" s="302">
        <f t="shared" si="85"/>
        <v>3.4982998264137346</v>
      </c>
      <c r="E266" s="303"/>
      <c r="F266" s="302">
        <v>1.6077496031675771</v>
      </c>
      <c r="G266" s="302">
        <v>2.0472925769863415</v>
      </c>
      <c r="H266" s="302">
        <f t="shared" si="86"/>
        <v>3.6550421801539184</v>
      </c>
      <c r="I266" s="303"/>
      <c r="J266" s="302">
        <v>2.3905436603539867</v>
      </c>
      <c r="K266" s="302">
        <v>2.3632167381570235</v>
      </c>
      <c r="L266" s="302">
        <f t="shared" si="87"/>
        <v>4.7537603985110106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4.8295229518896194</v>
      </c>
      <c r="C267" s="302">
        <v>1.6096770376578569</v>
      </c>
      <c r="D267" s="302">
        <f t="shared" si="85"/>
        <v>6.4391999895474763</v>
      </c>
      <c r="E267" s="303"/>
      <c r="F267" s="302">
        <v>4.056428605410642</v>
      </c>
      <c r="G267" s="302">
        <v>1.6225571926408582</v>
      </c>
      <c r="H267" s="302">
        <f t="shared" si="86"/>
        <v>5.6789857980515004</v>
      </c>
      <c r="I267" s="303"/>
      <c r="J267" s="302">
        <v>4.0331174776558294</v>
      </c>
      <c r="K267" s="302">
        <v>2.1610928928891768</v>
      </c>
      <c r="L267" s="302">
        <f t="shared" si="87"/>
        <v>6.1942103705450062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0.43560902381101768</v>
      </c>
      <c r="C268" s="302">
        <v>1.9286154494747278</v>
      </c>
      <c r="D268" s="302">
        <f t="shared" si="85"/>
        <v>2.3642244732857454</v>
      </c>
      <c r="E268" s="303"/>
      <c r="F268" s="302">
        <v>0.41106813086451111</v>
      </c>
      <c r="G268" s="302">
        <v>1.2398373278367925</v>
      </c>
      <c r="H268" s="302">
        <f t="shared" si="86"/>
        <v>1.6509054587013035</v>
      </c>
      <c r="I268" s="303"/>
      <c r="J268" s="302">
        <v>0.9451920224878847</v>
      </c>
      <c r="K268" s="302">
        <v>1.3718379097123765</v>
      </c>
      <c r="L268" s="302">
        <f t="shared" si="87"/>
        <v>2.3170299322002612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0.47822977153446655</v>
      </c>
      <c r="C269" s="302">
        <v>0.41925755293397982</v>
      </c>
      <c r="D269" s="302">
        <f t="shared" si="85"/>
        <v>0.89748732446844637</v>
      </c>
      <c r="E269" s="303"/>
      <c r="F269" s="302">
        <v>0.39839555105608254</v>
      </c>
      <c r="G269" s="302">
        <v>0.37390161635334801</v>
      </c>
      <c r="H269" s="302">
        <f t="shared" si="86"/>
        <v>0.77229716740943055</v>
      </c>
      <c r="I269" s="303"/>
      <c r="J269" s="302">
        <v>0.53387344336237252</v>
      </c>
      <c r="K269" s="302">
        <v>0.41348440694635619</v>
      </c>
      <c r="L269" s="302">
        <f t="shared" si="87"/>
        <v>0.94735785030872877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3.2900540228352919</v>
      </c>
      <c r="C270" s="302">
        <v>1.6359086136537566</v>
      </c>
      <c r="D270" s="302">
        <f t="shared" si="85"/>
        <v>4.9259626364890483</v>
      </c>
      <c r="E270" s="303"/>
      <c r="F270" s="302">
        <v>2.5854432028744934</v>
      </c>
      <c r="G270" s="302">
        <v>1.3647588937777144</v>
      </c>
      <c r="H270" s="302">
        <f t="shared" si="86"/>
        <v>3.950202096652208</v>
      </c>
      <c r="I270" s="303"/>
      <c r="J270" s="302">
        <v>3.1826733349089733</v>
      </c>
      <c r="K270" s="302">
        <v>1.6143919367364408</v>
      </c>
      <c r="L270" s="302">
        <f t="shared" si="87"/>
        <v>4.7970652716454136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3.3505221652234712E-2</v>
      </c>
      <c r="C271" s="302">
        <v>0.44441851227386708</v>
      </c>
      <c r="D271" s="302">
        <f t="shared" si="85"/>
        <v>0.47792373392610177</v>
      </c>
      <c r="E271" s="303"/>
      <c r="F271" s="302">
        <v>2.7053128433318356E-2</v>
      </c>
      <c r="G271" s="302">
        <v>0.33988321201773974</v>
      </c>
      <c r="H271" s="302">
        <f t="shared" si="86"/>
        <v>0.36693634045105811</v>
      </c>
      <c r="I271" s="303"/>
      <c r="J271" s="302">
        <v>6.0222381999055712E-2</v>
      </c>
      <c r="K271" s="302">
        <v>0.30225331191980526</v>
      </c>
      <c r="L271" s="302">
        <f t="shared" si="87"/>
        <v>0.36247569391886098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0.43465626429945514</v>
      </c>
      <c r="C272" s="302">
        <v>0.78671268120505333</v>
      </c>
      <c r="D272" s="302">
        <f t="shared" si="85"/>
        <v>1.2213689455045085</v>
      </c>
      <c r="E272" s="303"/>
      <c r="F272" s="302">
        <v>0.30611653509337544</v>
      </c>
      <c r="G272" s="302">
        <v>0.57416081272426478</v>
      </c>
      <c r="H272" s="302">
        <f t="shared" si="86"/>
        <v>0.88027734781764022</v>
      </c>
      <c r="I272" s="303"/>
      <c r="J272" s="302">
        <v>0.41716311585647847</v>
      </c>
      <c r="K272" s="302">
        <v>0.67458250086521776</v>
      </c>
      <c r="L272" s="302">
        <f t="shared" si="87"/>
        <v>1.0917456167216963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14.053308945084609</v>
      </c>
      <c r="C274" s="311">
        <f t="shared" ref="C274:D274" si="88">SUM(C264:C272)</f>
        <v>14.117691054915388</v>
      </c>
      <c r="D274" s="311">
        <f t="shared" si="88"/>
        <v>28.170999999999996</v>
      </c>
      <c r="E274" s="311"/>
      <c r="F274" s="311">
        <f t="shared" ref="F274:H274" si="89">SUM(F264:F272)</f>
        <v>12.813962566018859</v>
      </c>
      <c r="G274" s="311">
        <f t="shared" si="89"/>
        <v>13.034037433981155</v>
      </c>
      <c r="H274" s="311">
        <f t="shared" si="89"/>
        <v>25.84800000000001</v>
      </c>
      <c r="I274" s="311"/>
      <c r="J274" s="311">
        <f t="shared" ref="J274:L274" si="90">SUM(J264:J272)</f>
        <v>15.69131661123888</v>
      </c>
      <c r="K274" s="311">
        <f t="shared" si="90"/>
        <v>15.754683388761197</v>
      </c>
      <c r="L274" s="311">
        <f t="shared" si="90"/>
        <v>31.446000000000076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3.884547177514265</v>
      </c>
      <c r="C281" s="302">
        <v>8.974806692553372</v>
      </c>
      <c r="D281" s="302">
        <f>SUM(B281:C281)</f>
        <v>12.859353870067636</v>
      </c>
      <c r="E281" s="303"/>
      <c r="F281" s="302">
        <v>5.2567859721554919</v>
      </c>
      <c r="G281" s="302">
        <v>10.34779428890729</v>
      </c>
      <c r="H281" s="302">
        <f>SUM(F281:G281)</f>
        <v>15.604580261062782</v>
      </c>
      <c r="I281" s="303"/>
      <c r="J281" s="302">
        <v>6.3621445317894958</v>
      </c>
      <c r="K281" s="302">
        <v>9.7940843207533259</v>
      </c>
      <c r="L281" s="302">
        <f>SUM(J281:K281)</f>
        <v>16.156228852542821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13.531898566839065</v>
      </c>
      <c r="C282" s="302">
        <v>30.122337082472566</v>
      </c>
      <c r="D282" s="302">
        <f t="shared" ref="D282:D289" si="91">SUM(B282:C282)</f>
        <v>43.65423564931163</v>
      </c>
      <c r="E282" s="303"/>
      <c r="F282" s="302">
        <v>18.195242215034799</v>
      </c>
      <c r="G282" s="302">
        <v>35.49829876850859</v>
      </c>
      <c r="H282" s="302">
        <f t="shared" ref="H282:H289" si="92">SUM(F282:G282)</f>
        <v>53.693540983543386</v>
      </c>
      <c r="I282" s="303"/>
      <c r="J282" s="302">
        <v>24.809993103333202</v>
      </c>
      <c r="K282" s="302">
        <v>39.891460221501006</v>
      </c>
      <c r="L282" s="302">
        <f t="shared" ref="L282:L289" si="93">SUM(J282:K282)</f>
        <v>64.701453324834205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8.8934860727745715</v>
      </c>
      <c r="C283" s="302">
        <v>13.251320114873968</v>
      </c>
      <c r="D283" s="302">
        <f t="shared" si="91"/>
        <v>22.144806187648541</v>
      </c>
      <c r="E283" s="303"/>
      <c r="F283" s="302">
        <v>10.469637494129625</v>
      </c>
      <c r="G283" s="302">
        <v>16.007214193916163</v>
      </c>
      <c r="H283" s="302">
        <f t="shared" si="92"/>
        <v>26.476851688045787</v>
      </c>
      <c r="I283" s="303"/>
      <c r="J283" s="302">
        <v>13.76899424635428</v>
      </c>
      <c r="K283" s="302">
        <v>15.400608776748133</v>
      </c>
      <c r="L283" s="302">
        <f t="shared" si="93"/>
        <v>29.169603023102411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20.525157867033727</v>
      </c>
      <c r="C284" s="302">
        <v>10.72486750356704</v>
      </c>
      <c r="D284" s="302">
        <f t="shared" si="91"/>
        <v>31.250025370600767</v>
      </c>
      <c r="E284" s="303"/>
      <c r="F284" s="302">
        <v>20.975214247606949</v>
      </c>
      <c r="G284" s="302">
        <v>15.488331905538189</v>
      </c>
      <c r="H284" s="302">
        <f t="shared" si="92"/>
        <v>36.463546153145138</v>
      </c>
      <c r="I284" s="303"/>
      <c r="J284" s="302">
        <v>17.867792417872515</v>
      </c>
      <c r="K284" s="302">
        <v>19.924216092776021</v>
      </c>
      <c r="L284" s="302">
        <f t="shared" si="93"/>
        <v>37.792008510648536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0.36284007126527168</v>
      </c>
      <c r="C285" s="302">
        <v>3.6627328470665281</v>
      </c>
      <c r="D285" s="302">
        <f t="shared" si="91"/>
        <v>4.0255729183317994</v>
      </c>
      <c r="E285" s="303"/>
      <c r="F285" s="302">
        <v>0.42385799363595755</v>
      </c>
      <c r="G285" s="302">
        <v>2.8931722302001504</v>
      </c>
      <c r="H285" s="302">
        <f t="shared" si="92"/>
        <v>3.3170302238361078</v>
      </c>
      <c r="I285" s="303"/>
      <c r="J285" s="302">
        <v>0.75174816001141098</v>
      </c>
      <c r="K285" s="302">
        <v>2.3888015428293712</v>
      </c>
      <c r="L285" s="302">
        <f t="shared" si="93"/>
        <v>3.1405497028407821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1.4512252720318153</v>
      </c>
      <c r="C286" s="302">
        <v>0.83708847111357332</v>
      </c>
      <c r="D286" s="302">
        <f t="shared" si="91"/>
        <v>2.2883137431453884</v>
      </c>
      <c r="E286" s="303"/>
      <c r="F286" s="302">
        <v>1.5817485141313503</v>
      </c>
      <c r="G286" s="302">
        <v>0.8217712939228754</v>
      </c>
      <c r="H286" s="302">
        <f t="shared" si="92"/>
        <v>2.4035198080542255</v>
      </c>
      <c r="I286" s="303"/>
      <c r="J286" s="302">
        <v>1.7565310262045022</v>
      </c>
      <c r="K286" s="302">
        <v>1.1858842743137177</v>
      </c>
      <c r="L286" s="302">
        <f t="shared" si="93"/>
        <v>2.9424153005182196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4.0146604477282022</v>
      </c>
      <c r="C287" s="302">
        <v>2.4213023911696903</v>
      </c>
      <c r="D287" s="302">
        <f t="shared" si="91"/>
        <v>6.4359628388978924</v>
      </c>
      <c r="E287" s="303"/>
      <c r="F287" s="302">
        <v>3.8949439646911408</v>
      </c>
      <c r="G287" s="302">
        <v>2.805533471942149</v>
      </c>
      <c r="H287" s="302">
        <f t="shared" si="92"/>
        <v>6.7004774366332898</v>
      </c>
      <c r="I287" s="303"/>
      <c r="J287" s="302">
        <v>3.9191879705059662</v>
      </c>
      <c r="K287" s="302">
        <v>3.5991162646696639</v>
      </c>
      <c r="L287" s="302">
        <f t="shared" si="93"/>
        <v>7.5183042351756306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0.23462255731836862</v>
      </c>
      <c r="C288" s="302">
        <v>1.266259227648161</v>
      </c>
      <c r="D288" s="302">
        <f t="shared" si="91"/>
        <v>1.5008817849665297</v>
      </c>
      <c r="E288" s="303"/>
      <c r="F288" s="302">
        <v>0.22205044658092227</v>
      </c>
      <c r="G288" s="302">
        <v>1.2316066384392708</v>
      </c>
      <c r="H288" s="302">
        <f t="shared" si="92"/>
        <v>1.4536570850201931</v>
      </c>
      <c r="I288" s="303"/>
      <c r="J288" s="302">
        <v>0.32370879164210009</v>
      </c>
      <c r="K288" s="302">
        <v>1.0655337370906695</v>
      </c>
      <c r="L288" s="302">
        <f t="shared" si="93"/>
        <v>1.3892425287327694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1.7457946431952984</v>
      </c>
      <c r="C289" s="302">
        <v>2.1390529938343974</v>
      </c>
      <c r="D289" s="302">
        <f t="shared" si="91"/>
        <v>3.8848476370296958</v>
      </c>
      <c r="E289" s="303"/>
      <c r="F289" s="302">
        <v>1.5659902192702577</v>
      </c>
      <c r="G289" s="302">
        <v>2.1138061413887046</v>
      </c>
      <c r="H289" s="302">
        <f t="shared" si="92"/>
        <v>3.6797963606589623</v>
      </c>
      <c r="I289" s="303"/>
      <c r="J289" s="302">
        <v>1.9622800128881313</v>
      </c>
      <c r="K289" s="302">
        <v>2.1189145087165753</v>
      </c>
      <c r="L289" s="302">
        <f t="shared" si="93"/>
        <v>4.0811945216047061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54.644232675700586</v>
      </c>
      <c r="C291" s="311">
        <f t="shared" ref="C291:D291" si="94">SUM(C281:C289)</f>
        <v>73.399767324299305</v>
      </c>
      <c r="D291" s="311">
        <f t="shared" si="94"/>
        <v>128.0439999999999</v>
      </c>
      <c r="E291" s="311"/>
      <c r="F291" s="311">
        <f t="shared" ref="F291:H291" si="95">SUM(F281:F289)</f>
        <v>62.58547106723649</v>
      </c>
      <c r="G291" s="311">
        <f t="shared" si="95"/>
        <v>87.207528932763395</v>
      </c>
      <c r="H291" s="311">
        <f t="shared" si="95"/>
        <v>149.79299999999986</v>
      </c>
      <c r="I291" s="311"/>
      <c r="J291" s="311">
        <f t="shared" ref="J291:L291" si="96">SUM(J281:J289)</f>
        <v>71.522380260601608</v>
      </c>
      <c r="K291" s="311">
        <f t="shared" si="96"/>
        <v>95.368619739398483</v>
      </c>
      <c r="L291" s="311">
        <f t="shared" si="96"/>
        <v>166.8910000000001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3.6599194833557842</v>
      </c>
      <c r="C298" s="302">
        <v>5.8981030983944613</v>
      </c>
      <c r="D298" s="302">
        <f>SUM(B298:C298)</f>
        <v>9.5580225817502455</v>
      </c>
      <c r="E298" s="303"/>
      <c r="F298" s="302">
        <v>5.047070076039458</v>
      </c>
      <c r="G298" s="302">
        <v>6.4957978440362734</v>
      </c>
      <c r="H298" s="302">
        <f>SUM(F298:G298)</f>
        <v>11.542867920075732</v>
      </c>
      <c r="I298" s="303"/>
      <c r="J298" s="302">
        <v>5.5842223785463778</v>
      </c>
      <c r="K298" s="302">
        <v>6.5554906915210358</v>
      </c>
      <c r="L298" s="302">
        <f>SUM(J298:K298)</f>
        <v>12.139713070067414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4.8187787497005514</v>
      </c>
      <c r="C299" s="302">
        <v>6.4856732283336349</v>
      </c>
      <c r="D299" s="302">
        <f t="shared" ref="D299:D306" si="97">SUM(B299:C299)</f>
        <v>11.304451978034187</v>
      </c>
      <c r="E299" s="303"/>
      <c r="F299" s="302">
        <v>6.5221018064380223</v>
      </c>
      <c r="G299" s="302">
        <v>8.2383751019432161</v>
      </c>
      <c r="H299" s="302">
        <f t="shared" ref="H299:H306" si="98">SUM(F299:G299)</f>
        <v>14.760476908381239</v>
      </c>
      <c r="I299" s="303"/>
      <c r="J299" s="302">
        <v>7.8472100539165677</v>
      </c>
      <c r="K299" s="302">
        <v>10.983242786086011</v>
      </c>
      <c r="L299" s="302">
        <f t="shared" ref="L299:L306" si="99">SUM(J299:K299)</f>
        <v>18.830452840002579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4.9490111478573233</v>
      </c>
      <c r="C300" s="302">
        <v>9.030062735975811</v>
      </c>
      <c r="D300" s="302">
        <f t="shared" si="97"/>
        <v>13.979073883833134</v>
      </c>
      <c r="E300" s="303"/>
      <c r="F300" s="302">
        <v>6.1554724006627355</v>
      </c>
      <c r="G300" s="302">
        <v>10.344686960242377</v>
      </c>
      <c r="H300" s="302">
        <f t="shared" si="98"/>
        <v>16.500159360905112</v>
      </c>
      <c r="I300" s="303"/>
      <c r="J300" s="302">
        <v>7.4708691265160843</v>
      </c>
      <c r="K300" s="302">
        <v>9.9763086959628602</v>
      </c>
      <c r="L300" s="302">
        <f t="shared" si="99"/>
        <v>17.447177822478945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12.725031962220999</v>
      </c>
      <c r="C301" s="302">
        <v>8.5330897252809841</v>
      </c>
      <c r="D301" s="302">
        <f t="shared" si="97"/>
        <v>21.258121687501983</v>
      </c>
      <c r="E301" s="303"/>
      <c r="F301" s="302">
        <v>12.960613985452971</v>
      </c>
      <c r="G301" s="302">
        <v>10.066826936874508</v>
      </c>
      <c r="H301" s="302">
        <f t="shared" si="98"/>
        <v>23.027440922327479</v>
      </c>
      <c r="I301" s="303"/>
      <c r="J301" s="302">
        <v>12.169076935920199</v>
      </c>
      <c r="K301" s="302">
        <v>13.907157919107913</v>
      </c>
      <c r="L301" s="302">
        <f t="shared" si="99"/>
        <v>26.076234855028112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0.82966448564065665</v>
      </c>
      <c r="C302" s="302">
        <v>4.2512848180488065</v>
      </c>
      <c r="D302" s="302">
        <f t="shared" si="97"/>
        <v>5.0809493036894633</v>
      </c>
      <c r="E302" s="303"/>
      <c r="F302" s="302">
        <v>0.98421747750401112</v>
      </c>
      <c r="G302" s="302">
        <v>3.1478416879387585</v>
      </c>
      <c r="H302" s="302">
        <f t="shared" si="98"/>
        <v>4.1320591654427696</v>
      </c>
      <c r="I302" s="303"/>
      <c r="J302" s="302">
        <v>2.2264804068183892</v>
      </c>
      <c r="K302" s="302">
        <v>2.7324389703330692</v>
      </c>
      <c r="L302" s="302">
        <f t="shared" si="99"/>
        <v>4.9589193771514584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5.9537484116949537</v>
      </c>
      <c r="C303" s="302">
        <v>2.4889178136031394</v>
      </c>
      <c r="D303" s="302">
        <f t="shared" si="97"/>
        <v>8.442666225298094</v>
      </c>
      <c r="E303" s="303"/>
      <c r="F303" s="302">
        <v>6.1804502737803064</v>
      </c>
      <c r="G303" s="302">
        <v>2.863702484301204</v>
      </c>
      <c r="H303" s="302">
        <f t="shared" si="98"/>
        <v>9.0441527580815109</v>
      </c>
      <c r="I303" s="303"/>
      <c r="J303" s="302">
        <v>6.3823973191505958</v>
      </c>
      <c r="K303" s="302">
        <v>3.2227744571831423</v>
      </c>
      <c r="L303" s="302">
        <f t="shared" si="99"/>
        <v>9.6051717763337372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5.2215281169979386</v>
      </c>
      <c r="C304" s="302">
        <v>7.7944984471850551</v>
      </c>
      <c r="D304" s="302">
        <f t="shared" si="97"/>
        <v>13.016026564182994</v>
      </c>
      <c r="E304" s="303"/>
      <c r="F304" s="302">
        <v>5.5722078640444703</v>
      </c>
      <c r="G304" s="302">
        <v>8.0872805846224018</v>
      </c>
      <c r="H304" s="302">
        <f t="shared" si="98"/>
        <v>13.659488448666872</v>
      </c>
      <c r="I304" s="303"/>
      <c r="J304" s="302">
        <v>6.7565108258495146</v>
      </c>
      <c r="K304" s="302">
        <v>9.7337518202073614</v>
      </c>
      <c r="L304" s="302">
        <f t="shared" si="99"/>
        <v>16.490262646056877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0.68604480478485097</v>
      </c>
      <c r="C305" s="302">
        <v>5.5222054819434296</v>
      </c>
      <c r="D305" s="302">
        <f t="shared" si="97"/>
        <v>6.2082502867282807</v>
      </c>
      <c r="E305" s="303"/>
      <c r="F305" s="302">
        <v>0.58999181132429068</v>
      </c>
      <c r="G305" s="302">
        <v>5.134180539595631</v>
      </c>
      <c r="H305" s="302">
        <f t="shared" si="98"/>
        <v>5.7241723509199218</v>
      </c>
      <c r="I305" s="303"/>
      <c r="J305" s="302">
        <v>0.87545073849531163</v>
      </c>
      <c r="K305" s="302">
        <v>4.7237685134276006</v>
      </c>
      <c r="L305" s="302">
        <f t="shared" si="99"/>
        <v>5.5992192519229125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11.192415103145265</v>
      </c>
      <c r="C306" s="302">
        <v>26.282022385836619</v>
      </c>
      <c r="D306" s="302">
        <f t="shared" si="97"/>
        <v>37.474437488981884</v>
      </c>
      <c r="E306" s="303"/>
      <c r="F306" s="302">
        <v>10.008501250962219</v>
      </c>
      <c r="G306" s="302">
        <v>24.328680914237214</v>
      </c>
      <c r="H306" s="302">
        <f t="shared" si="98"/>
        <v>34.337182165199437</v>
      </c>
      <c r="I306" s="303"/>
      <c r="J306" s="302">
        <v>11.1857238993954</v>
      </c>
      <c r="K306" s="302">
        <v>26.077124461562644</v>
      </c>
      <c r="L306" s="302">
        <f t="shared" si="99"/>
        <v>37.262848360958046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50.036142265398318</v>
      </c>
      <c r="C308" s="311">
        <f t="shared" ref="C308:D308" si="100">SUM(C298:C306)</f>
        <v>76.285857734601933</v>
      </c>
      <c r="D308" s="311">
        <f t="shared" si="100"/>
        <v>126.32200000000029</v>
      </c>
      <c r="E308" s="311"/>
      <c r="F308" s="311">
        <f t="shared" ref="F308:H308" si="101">SUM(F298:F306)</f>
        <v>54.020626946208488</v>
      </c>
      <c r="G308" s="311">
        <f t="shared" si="101"/>
        <v>78.707373053791585</v>
      </c>
      <c r="H308" s="311">
        <f t="shared" si="101"/>
        <v>132.72800000000009</v>
      </c>
      <c r="I308" s="311"/>
      <c r="J308" s="311">
        <f t="shared" ref="J308:L308" si="102">SUM(J298:J306)</f>
        <v>60.497941684608442</v>
      </c>
      <c r="K308" s="311">
        <f t="shared" si="102"/>
        <v>87.912058315391633</v>
      </c>
      <c r="L308" s="311">
        <f t="shared" si="102"/>
        <v>148.41000000000008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1.4691112735644363</v>
      </c>
      <c r="C315" s="302">
        <v>1.9693357788903649</v>
      </c>
      <c r="D315" s="302">
        <f>SUM(B315:C315)</f>
        <v>3.4384470524548014</v>
      </c>
      <c r="E315" s="303"/>
      <c r="F315" s="302">
        <v>1.8607373329921859</v>
      </c>
      <c r="G315" s="302">
        <v>2.2621882263849162</v>
      </c>
      <c r="H315" s="302">
        <f>SUM(F315:G315)</f>
        <v>4.1229255593771024</v>
      </c>
      <c r="I315" s="303"/>
      <c r="J315" s="302">
        <v>1.9757996569993517</v>
      </c>
      <c r="K315" s="302">
        <v>2.1385781549707832</v>
      </c>
      <c r="L315" s="302">
        <f>SUM(J315:K315)</f>
        <v>4.1143778119701349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6.5193020818292551</v>
      </c>
      <c r="C316" s="302">
        <v>4.0536576976020147</v>
      </c>
      <c r="D316" s="302">
        <f t="shared" ref="D316:D323" si="103">SUM(B316:C316)</f>
        <v>10.572959779431269</v>
      </c>
      <c r="E316" s="303"/>
      <c r="F316" s="302">
        <v>8.1462156979037648</v>
      </c>
      <c r="G316" s="302">
        <v>5.1887490340145392</v>
      </c>
      <c r="H316" s="302">
        <f t="shared" ref="H316:H323" si="104">SUM(F316:G316)</f>
        <v>13.334964731918305</v>
      </c>
      <c r="I316" s="303"/>
      <c r="J316" s="302">
        <v>9.1019385969071074</v>
      </c>
      <c r="K316" s="302">
        <v>6.2521193163973097</v>
      </c>
      <c r="L316" s="302">
        <f t="shared" ref="L316:L323" si="105">SUM(J316:K316)</f>
        <v>15.354057913304416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6.1350430558086009</v>
      </c>
      <c r="C317" s="302">
        <v>8.7108881185177065</v>
      </c>
      <c r="D317" s="302">
        <f t="shared" si="103"/>
        <v>14.845931174326306</v>
      </c>
      <c r="E317" s="303"/>
      <c r="F317" s="302">
        <v>7.087448504900558</v>
      </c>
      <c r="G317" s="302">
        <v>9.4769010019930171</v>
      </c>
      <c r="H317" s="302">
        <f t="shared" si="104"/>
        <v>16.564349506893574</v>
      </c>
      <c r="I317" s="303"/>
      <c r="J317" s="302">
        <v>8.8573969944332713</v>
      </c>
      <c r="K317" s="302">
        <v>7.6565366418096268</v>
      </c>
      <c r="L317" s="302">
        <f t="shared" si="105"/>
        <v>16.513933636242896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12.747127901109637</v>
      </c>
      <c r="C318" s="302">
        <v>4.5273050955186918</v>
      </c>
      <c r="D318" s="302">
        <f t="shared" si="103"/>
        <v>17.274432996628327</v>
      </c>
      <c r="E318" s="303"/>
      <c r="F318" s="302">
        <v>11.449807799013012</v>
      </c>
      <c r="G318" s="302">
        <v>4.7058800798612186</v>
      </c>
      <c r="H318" s="302">
        <f t="shared" si="104"/>
        <v>16.155687878874232</v>
      </c>
      <c r="I318" s="303"/>
      <c r="J318" s="302">
        <v>8.9757578448836952</v>
      </c>
      <c r="K318" s="302">
        <v>5.412963219663208</v>
      </c>
      <c r="L318" s="302">
        <f t="shared" si="105"/>
        <v>14.388721064546903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0.14109612589387491</v>
      </c>
      <c r="C319" s="302">
        <v>0.45168695278546384</v>
      </c>
      <c r="D319" s="302">
        <f t="shared" si="103"/>
        <v>0.59278307867933877</v>
      </c>
      <c r="E319" s="303"/>
      <c r="F319" s="302">
        <v>0.15135878744519363</v>
      </c>
      <c r="G319" s="302">
        <v>0.36138824531386482</v>
      </c>
      <c r="H319" s="302">
        <f t="shared" si="104"/>
        <v>0.51274703275905842</v>
      </c>
      <c r="I319" s="303"/>
      <c r="J319" s="302">
        <v>0.29507479395090808</v>
      </c>
      <c r="K319" s="302">
        <v>0.31823522746830812</v>
      </c>
      <c r="L319" s="302">
        <f t="shared" si="105"/>
        <v>0.6133100214192162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2.7692564721283417</v>
      </c>
      <c r="C320" s="302">
        <v>0.59313350438641255</v>
      </c>
      <c r="D320" s="302">
        <f t="shared" si="103"/>
        <v>3.3623899765147542</v>
      </c>
      <c r="E320" s="303"/>
      <c r="F320" s="302">
        <v>2.6262489021296322</v>
      </c>
      <c r="G320" s="302">
        <v>0.59758860421678195</v>
      </c>
      <c r="H320" s="302">
        <f t="shared" si="104"/>
        <v>3.2238375063464142</v>
      </c>
      <c r="I320" s="303"/>
      <c r="J320" s="302">
        <v>2.7123145866865626</v>
      </c>
      <c r="K320" s="302">
        <v>0.68279734250414004</v>
      </c>
      <c r="L320" s="302">
        <f t="shared" si="105"/>
        <v>3.3951119291907026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1.2357794823781709</v>
      </c>
      <c r="C321" s="302">
        <v>0.46746955378760524</v>
      </c>
      <c r="D321" s="302">
        <f t="shared" si="103"/>
        <v>1.7032490361657762</v>
      </c>
      <c r="E321" s="303"/>
      <c r="F321" s="302">
        <v>1.1828342254723589</v>
      </c>
      <c r="G321" s="302">
        <v>0.44740707529432122</v>
      </c>
      <c r="H321" s="302">
        <f t="shared" si="104"/>
        <v>1.6302413007666803</v>
      </c>
      <c r="I321" s="303"/>
      <c r="J321" s="302">
        <v>1.2125983374718199</v>
      </c>
      <c r="K321" s="302">
        <v>0.57227282022176307</v>
      </c>
      <c r="L321" s="302">
        <f t="shared" si="105"/>
        <v>1.784871157693583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0.13279811586976953</v>
      </c>
      <c r="C322" s="302">
        <v>0.31948134712554876</v>
      </c>
      <c r="D322" s="302">
        <f t="shared" si="103"/>
        <v>0.45227946299531829</v>
      </c>
      <c r="E322" s="303"/>
      <c r="F322" s="302">
        <v>0.10862625689201889</v>
      </c>
      <c r="G322" s="302">
        <v>0.26516007050712415</v>
      </c>
      <c r="H322" s="302">
        <f t="shared" si="104"/>
        <v>0.37378632739914303</v>
      </c>
      <c r="I322" s="303"/>
      <c r="J322" s="302">
        <v>0.25365995616533299</v>
      </c>
      <c r="K322" s="302">
        <v>0.23932831869068247</v>
      </c>
      <c r="L322" s="302">
        <f t="shared" si="105"/>
        <v>0.49298827485601548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1.9162097424826916</v>
      </c>
      <c r="C323" s="302">
        <v>0.88631770032146751</v>
      </c>
      <c r="D323" s="302">
        <f t="shared" si="103"/>
        <v>2.8025274428041591</v>
      </c>
      <c r="E323" s="303"/>
      <c r="F323" s="302">
        <v>1.5077335355132797</v>
      </c>
      <c r="G323" s="302">
        <v>0.68572662015230135</v>
      </c>
      <c r="H323" s="302">
        <f t="shared" si="104"/>
        <v>2.1934601556655808</v>
      </c>
      <c r="I323" s="303"/>
      <c r="J323" s="302">
        <v>1.689775917187609</v>
      </c>
      <c r="K323" s="302">
        <v>0.60985227358853167</v>
      </c>
      <c r="L323" s="302">
        <f t="shared" si="105"/>
        <v>2.2996281907761409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33.065724251064772</v>
      </c>
      <c r="C325" s="311">
        <f t="shared" ref="C325:D325" si="106">SUM(C315:C323)</f>
        <v>21.979275748935276</v>
      </c>
      <c r="D325" s="311">
        <f t="shared" si="106"/>
        <v>55.045000000000059</v>
      </c>
      <c r="E325" s="311"/>
      <c r="F325" s="311">
        <f t="shared" ref="F325:H325" si="107">SUM(F315:F323)</f>
        <v>34.121011042262005</v>
      </c>
      <c r="G325" s="311">
        <f t="shared" si="107"/>
        <v>23.990988957738089</v>
      </c>
      <c r="H325" s="311">
        <f t="shared" si="107"/>
        <v>58.112000000000087</v>
      </c>
      <c r="I325" s="311"/>
      <c r="J325" s="311">
        <f t="shared" ref="J325:L325" si="108">SUM(J315:J323)</f>
        <v>35.074316684685662</v>
      </c>
      <c r="K325" s="311">
        <f t="shared" si="108"/>
        <v>23.882683315314353</v>
      </c>
      <c r="L325" s="311">
        <f t="shared" si="108"/>
        <v>58.957000000000015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1.0110114079520187</v>
      </c>
      <c r="C332" s="302">
        <v>1.1814257212412287</v>
      </c>
      <c r="D332" s="302">
        <f>SUM(B332:C332)</f>
        <v>2.1924371291932472</v>
      </c>
      <c r="E332" s="303"/>
      <c r="F332" s="302">
        <v>1.2630159424837635</v>
      </c>
      <c r="G332" s="302">
        <v>1.3506778116338825</v>
      </c>
      <c r="H332" s="302">
        <f>SUM(F332:G332)</f>
        <v>2.6136937541176462</v>
      </c>
      <c r="I332" s="303"/>
      <c r="J332" s="302">
        <v>1.4966117331209521</v>
      </c>
      <c r="K332" s="302">
        <v>1.1889686280457068</v>
      </c>
      <c r="L332" s="302">
        <f>SUM(J332:K332)</f>
        <v>2.6855803611666591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37.376277798654904</v>
      </c>
      <c r="C333" s="302">
        <v>22.739797014477571</v>
      </c>
      <c r="D333" s="302">
        <f t="shared" ref="D333:D340" si="109">SUM(B333:C333)</f>
        <v>60.116074813132471</v>
      </c>
      <c r="E333" s="303"/>
      <c r="F333" s="302">
        <v>44.521860125823515</v>
      </c>
      <c r="G333" s="302">
        <v>27.235514468384142</v>
      </c>
      <c r="H333" s="302">
        <f t="shared" ref="H333:H340" si="110">SUM(F333:G333)</f>
        <v>71.757374594207661</v>
      </c>
      <c r="I333" s="303"/>
      <c r="J333" s="302">
        <v>53.178425818798793</v>
      </c>
      <c r="K333" s="302">
        <v>30.919373395222838</v>
      </c>
      <c r="L333" s="302">
        <f t="shared" ref="L333:L340" si="111">SUM(J333:K333)</f>
        <v>84.097799214021634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4.8084594985095448</v>
      </c>
      <c r="C334" s="302">
        <v>3.418307214846072</v>
      </c>
      <c r="D334" s="302">
        <f t="shared" si="109"/>
        <v>8.2267667133556159</v>
      </c>
      <c r="E334" s="303"/>
      <c r="F334" s="302">
        <v>5.4829403996093742</v>
      </c>
      <c r="G334" s="302">
        <v>3.9525619353678429</v>
      </c>
      <c r="H334" s="302">
        <f t="shared" si="110"/>
        <v>9.4355023349772171</v>
      </c>
      <c r="I334" s="303"/>
      <c r="J334" s="302">
        <v>8.6818935402935882</v>
      </c>
      <c r="K334" s="302">
        <v>3.1913700464189128</v>
      </c>
      <c r="L334" s="302">
        <f t="shared" si="111"/>
        <v>11.8732635867125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5.4666340557092203</v>
      </c>
      <c r="C335" s="302">
        <v>1.0701254209897435</v>
      </c>
      <c r="D335" s="302">
        <f t="shared" si="109"/>
        <v>6.5367594766989638</v>
      </c>
      <c r="E335" s="303"/>
      <c r="F335" s="302">
        <v>5.2677957319613959</v>
      </c>
      <c r="G335" s="302">
        <v>0.9820756186859787</v>
      </c>
      <c r="H335" s="302">
        <f t="shared" si="110"/>
        <v>6.2498713506473749</v>
      </c>
      <c r="I335" s="303"/>
      <c r="J335" s="302">
        <v>3.0066039756020033</v>
      </c>
      <c r="K335" s="302">
        <v>0.88612135061859298</v>
      </c>
      <c r="L335" s="302">
        <f t="shared" si="111"/>
        <v>3.8927253262205963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0.80019457134592065</v>
      </c>
      <c r="C336" s="302">
        <v>0.74244263914737396</v>
      </c>
      <c r="D336" s="302">
        <f t="shared" si="109"/>
        <v>1.5426372104932946</v>
      </c>
      <c r="E336" s="303"/>
      <c r="F336" s="302">
        <v>0.69141788887480649</v>
      </c>
      <c r="G336" s="302">
        <v>0.59014147217256896</v>
      </c>
      <c r="H336" s="302">
        <f t="shared" si="110"/>
        <v>1.2815593610473754</v>
      </c>
      <c r="I336" s="303"/>
      <c r="J336" s="302">
        <v>0.303342785966977</v>
      </c>
      <c r="K336" s="302">
        <v>0.73725836100427122</v>
      </c>
      <c r="L336" s="302">
        <f t="shared" si="111"/>
        <v>1.0406011469712482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24.540863285745587</v>
      </c>
      <c r="C337" s="302">
        <v>2.819807459047619</v>
      </c>
      <c r="D337" s="302">
        <f t="shared" si="109"/>
        <v>27.360670744793207</v>
      </c>
      <c r="E337" s="303"/>
      <c r="F337" s="302">
        <v>24.44896195132435</v>
      </c>
      <c r="G337" s="302">
        <v>2.7739316244135939</v>
      </c>
      <c r="H337" s="302">
        <f t="shared" si="110"/>
        <v>27.222893575737942</v>
      </c>
      <c r="I337" s="303"/>
      <c r="J337" s="302">
        <v>27.398353637448654</v>
      </c>
      <c r="K337" s="302">
        <v>2.9704927480307362</v>
      </c>
      <c r="L337" s="302">
        <f t="shared" si="111"/>
        <v>30.36884638547939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0.59440153853194755</v>
      </c>
      <c r="C338" s="302">
        <v>0.24662918389563679</v>
      </c>
      <c r="D338" s="302">
        <f t="shared" si="109"/>
        <v>0.84103072242758437</v>
      </c>
      <c r="E338" s="303"/>
      <c r="F338" s="302">
        <v>0.55201833563214964</v>
      </c>
      <c r="G338" s="302">
        <v>0.22130362423740657</v>
      </c>
      <c r="H338" s="302">
        <f t="shared" si="110"/>
        <v>0.77332195986955621</v>
      </c>
      <c r="I338" s="303"/>
      <c r="J338" s="302">
        <v>0.55522620447081283</v>
      </c>
      <c r="K338" s="302">
        <v>0.29979502830074178</v>
      </c>
      <c r="L338" s="302">
        <f t="shared" si="111"/>
        <v>0.85502123277155462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0.40900666406408681</v>
      </c>
      <c r="C339" s="302">
        <v>1.4275020900569553</v>
      </c>
      <c r="D339" s="302">
        <f t="shared" si="109"/>
        <v>1.8365087541210421</v>
      </c>
      <c r="E339" s="303"/>
      <c r="F339" s="302">
        <v>0.41036422846899995</v>
      </c>
      <c r="G339" s="302">
        <v>1.8673216205652226</v>
      </c>
      <c r="H339" s="302">
        <f t="shared" si="110"/>
        <v>2.2776858490342224</v>
      </c>
      <c r="I339" s="303"/>
      <c r="J339" s="302">
        <v>0.42452496035034026</v>
      </c>
      <c r="K339" s="302">
        <v>2.3270774125081144</v>
      </c>
      <c r="L339" s="302">
        <f t="shared" si="111"/>
        <v>2.7516023728584544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6.7201129625015508</v>
      </c>
      <c r="C340" s="302">
        <v>0.7800014732831303</v>
      </c>
      <c r="D340" s="302">
        <f t="shared" si="109"/>
        <v>7.5001144357846812</v>
      </c>
      <c r="E340" s="303"/>
      <c r="F340" s="302">
        <v>5.7175295199081289</v>
      </c>
      <c r="G340" s="302">
        <v>0.58556770045279094</v>
      </c>
      <c r="H340" s="302">
        <f t="shared" si="110"/>
        <v>6.3030972203609199</v>
      </c>
      <c r="I340" s="303"/>
      <c r="J340" s="302">
        <v>2.4128671673860222</v>
      </c>
      <c r="K340" s="302">
        <v>0.70969320641207867</v>
      </c>
      <c r="L340" s="302">
        <f t="shared" si="111"/>
        <v>3.1225603737981009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81.726961783014772</v>
      </c>
      <c r="C342" s="311">
        <f t="shared" ref="C342:D342" si="112">SUM(C332:C340)</f>
        <v>34.426038216985333</v>
      </c>
      <c r="D342" s="311">
        <f t="shared" si="112"/>
        <v>116.15300000000012</v>
      </c>
      <c r="E342" s="311"/>
      <c r="F342" s="311">
        <f t="shared" ref="F342:H342" si="113">SUM(F332:F340)</f>
        <v>88.355904124086493</v>
      </c>
      <c r="G342" s="311">
        <f t="shared" si="113"/>
        <v>39.559095875913421</v>
      </c>
      <c r="H342" s="311">
        <f t="shared" si="113"/>
        <v>127.91499999999994</v>
      </c>
      <c r="I342" s="311"/>
      <c r="J342" s="311">
        <f t="shared" ref="J342:L342" si="114">SUM(J332:J340)</f>
        <v>97.457849823438139</v>
      </c>
      <c r="K342" s="311">
        <f t="shared" si="114"/>
        <v>43.230150176561992</v>
      </c>
      <c r="L342" s="311">
        <f t="shared" si="114"/>
        <v>140.68800000000016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3.8102243133924372</v>
      </c>
      <c r="C349" s="302">
        <v>2.6065594495519999</v>
      </c>
      <c r="D349" s="302">
        <f>SUM(B349:C349)</f>
        <v>6.4167837629444371</v>
      </c>
      <c r="E349" s="303"/>
      <c r="F349" s="302">
        <v>4.9696796285798905</v>
      </c>
      <c r="G349" s="302">
        <v>2.5550292125252221</v>
      </c>
      <c r="H349" s="302">
        <f>SUM(F349:G349)</f>
        <v>7.5247088411051131</v>
      </c>
      <c r="I349" s="303"/>
      <c r="J349" s="302">
        <v>5.7512955918276152</v>
      </c>
      <c r="K349" s="302">
        <v>2.4849760565429313</v>
      </c>
      <c r="L349" s="302">
        <f>SUM(J349:K349)</f>
        <v>8.2362716483705469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36.424091285164636</v>
      </c>
      <c r="C350" s="302">
        <v>15.384190224515038</v>
      </c>
      <c r="D350" s="302">
        <f t="shared" ref="D350:D357" si="115">SUM(B350:C350)</f>
        <v>51.808281509679674</v>
      </c>
      <c r="E350" s="303"/>
      <c r="F350" s="302">
        <v>44.386780165499502</v>
      </c>
      <c r="G350" s="302">
        <v>17.215809925222338</v>
      </c>
      <c r="H350" s="302">
        <f t="shared" ref="H350:H357" si="116">SUM(F350:G350)</f>
        <v>61.60259009072184</v>
      </c>
      <c r="I350" s="303"/>
      <c r="J350" s="302">
        <v>50.849183779299182</v>
      </c>
      <c r="K350" s="302">
        <v>18.681670442222245</v>
      </c>
      <c r="L350" s="302">
        <f t="shared" ref="L350:L357" si="117">SUM(J350:K350)</f>
        <v>69.530854221521423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16.743822923440543</v>
      </c>
      <c r="C351" s="302">
        <v>6.4958103912053327</v>
      </c>
      <c r="D351" s="302">
        <f t="shared" si="115"/>
        <v>23.239633314645875</v>
      </c>
      <c r="E351" s="303"/>
      <c r="F351" s="302">
        <v>20.332455264652104</v>
      </c>
      <c r="G351" s="302">
        <v>6.6900209127825274</v>
      </c>
      <c r="H351" s="302">
        <f t="shared" si="116"/>
        <v>27.022476177434633</v>
      </c>
      <c r="I351" s="303"/>
      <c r="J351" s="302">
        <v>37.414275515372246</v>
      </c>
      <c r="K351" s="302">
        <v>8.6762267830806969</v>
      </c>
      <c r="L351" s="302">
        <f t="shared" si="117"/>
        <v>46.090502298452947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13.614498446747849</v>
      </c>
      <c r="C352" s="302">
        <v>2.7648175859123509</v>
      </c>
      <c r="D352" s="302">
        <f t="shared" si="115"/>
        <v>16.379316032660199</v>
      </c>
      <c r="E352" s="303"/>
      <c r="F352" s="302">
        <v>13.037255778346402</v>
      </c>
      <c r="G352" s="302">
        <v>2.5499659756918804</v>
      </c>
      <c r="H352" s="302">
        <f t="shared" si="116"/>
        <v>15.587221754038282</v>
      </c>
      <c r="I352" s="303"/>
      <c r="J352" s="302">
        <v>7.5332407745991308</v>
      </c>
      <c r="K352" s="302">
        <v>2.3330038175381782</v>
      </c>
      <c r="L352" s="302">
        <f t="shared" si="117"/>
        <v>9.8662445921373099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1.1265740558555062</v>
      </c>
      <c r="C353" s="302">
        <v>1.0101015515236729</v>
      </c>
      <c r="D353" s="302">
        <f t="shared" si="115"/>
        <v>2.1366756073791793</v>
      </c>
      <c r="E353" s="303"/>
      <c r="F353" s="302">
        <v>0.99079748532340606</v>
      </c>
      <c r="G353" s="302">
        <v>0.66674300743808845</v>
      </c>
      <c r="H353" s="302">
        <f t="shared" si="116"/>
        <v>1.6575404927614945</v>
      </c>
      <c r="I353" s="303"/>
      <c r="J353" s="302">
        <v>0.63553159039170348</v>
      </c>
      <c r="K353" s="302">
        <v>0.50386950952933574</v>
      </c>
      <c r="L353" s="302">
        <f t="shared" si="117"/>
        <v>1.1394010999210393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57.932667235772904</v>
      </c>
      <c r="C354" s="302">
        <v>10.011461027165462</v>
      </c>
      <c r="D354" s="302">
        <f t="shared" si="115"/>
        <v>67.944128262938364</v>
      </c>
      <c r="E354" s="303"/>
      <c r="F354" s="302">
        <v>60.941449336582949</v>
      </c>
      <c r="G354" s="302">
        <v>9.8487161696806123</v>
      </c>
      <c r="H354" s="302">
        <f t="shared" si="116"/>
        <v>70.790165506263563</v>
      </c>
      <c r="I354" s="303"/>
      <c r="J354" s="302">
        <v>67.383553858253336</v>
      </c>
      <c r="K354" s="302">
        <v>13.76138078990952</v>
      </c>
      <c r="L354" s="302">
        <f t="shared" si="117"/>
        <v>81.14493464816286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2.0872415230282466</v>
      </c>
      <c r="C355" s="302">
        <v>0.54687654970400301</v>
      </c>
      <c r="D355" s="302">
        <f t="shared" si="115"/>
        <v>2.6341180727322495</v>
      </c>
      <c r="E355" s="303"/>
      <c r="F355" s="302">
        <v>2.0072429974626025</v>
      </c>
      <c r="G355" s="302">
        <v>0.43279875074459706</v>
      </c>
      <c r="H355" s="302">
        <f t="shared" si="116"/>
        <v>2.4400417482071997</v>
      </c>
      <c r="I355" s="303"/>
      <c r="J355" s="302">
        <v>2.1840273390771374</v>
      </c>
      <c r="K355" s="302">
        <v>0.43225464248578127</v>
      </c>
      <c r="L355" s="302">
        <f t="shared" si="117"/>
        <v>2.6162819815629188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0.44259218650340404</v>
      </c>
      <c r="C356" s="302">
        <v>0.53080894033662296</v>
      </c>
      <c r="D356" s="302">
        <f t="shared" si="115"/>
        <v>0.973401126840027</v>
      </c>
      <c r="E356" s="303"/>
      <c r="F356" s="302">
        <v>0.37960720830652944</v>
      </c>
      <c r="G356" s="302">
        <v>0.4051206870226004</v>
      </c>
      <c r="H356" s="302">
        <f t="shared" si="116"/>
        <v>0.7847278953291299</v>
      </c>
      <c r="I356" s="303"/>
      <c r="J356" s="302">
        <v>0.20581776723821787</v>
      </c>
      <c r="K356" s="302">
        <v>0.2223884826921852</v>
      </c>
      <c r="L356" s="302">
        <f t="shared" si="117"/>
        <v>0.42820624993040307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3.5660257416483923</v>
      </c>
      <c r="C357" s="302">
        <v>1.6746365685315969</v>
      </c>
      <c r="D357" s="302">
        <f t="shared" si="115"/>
        <v>5.2406623101799887</v>
      </c>
      <c r="E357" s="303"/>
      <c r="F357" s="302">
        <v>2.954671190681458</v>
      </c>
      <c r="G357" s="302">
        <v>1.1978563034572347</v>
      </c>
      <c r="H357" s="302">
        <f t="shared" si="116"/>
        <v>4.1525274941386927</v>
      </c>
      <c r="I357" s="303"/>
      <c r="J357" s="302">
        <v>1.7461505743772896</v>
      </c>
      <c r="K357" s="302">
        <v>0.89715268556380601</v>
      </c>
      <c r="L357" s="302">
        <f t="shared" si="117"/>
        <v>2.6433032599410957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135.7477377115539</v>
      </c>
      <c r="C359" s="311">
        <f t="shared" ref="C359:D359" si="118">SUM(C349:C357)</f>
        <v>41.025262288446072</v>
      </c>
      <c r="D359" s="311">
        <f t="shared" si="118"/>
        <v>176.773</v>
      </c>
      <c r="E359" s="311"/>
      <c r="F359" s="311">
        <f t="shared" ref="F359:H359" si="119">SUM(F349:F357)</f>
        <v>149.99993905543488</v>
      </c>
      <c r="G359" s="311">
        <f t="shared" si="119"/>
        <v>41.562060944565104</v>
      </c>
      <c r="H359" s="311">
        <f t="shared" si="119"/>
        <v>191.56199999999993</v>
      </c>
      <c r="I359" s="311"/>
      <c r="J359" s="311">
        <f t="shared" ref="J359:L359" si="120">SUM(J349:J357)</f>
        <v>173.70307679043589</v>
      </c>
      <c r="K359" s="311">
        <f t="shared" si="120"/>
        <v>47.99292320956468</v>
      </c>
      <c r="L359" s="311">
        <f t="shared" si="120"/>
        <v>221.69600000000054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1.6324405968457862</v>
      </c>
      <c r="C366" s="302">
        <v>1.0919819123903289</v>
      </c>
      <c r="D366" s="302">
        <f>SUM(B366:C366)</f>
        <v>2.7244225092361152</v>
      </c>
      <c r="E366" s="303"/>
      <c r="F366" s="302">
        <v>2.296093927752763</v>
      </c>
      <c r="G366" s="302">
        <v>1.3817885709639615</v>
      </c>
      <c r="H366" s="302">
        <f>SUM(F366:G366)</f>
        <v>3.6778824987167242</v>
      </c>
      <c r="I366" s="303"/>
      <c r="J366" s="302">
        <v>2.1278796938515718</v>
      </c>
      <c r="K366" s="302">
        <v>1.4655811446185505</v>
      </c>
      <c r="L366" s="302">
        <f>SUM(J366:K366)</f>
        <v>3.5934608384701221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1.5283542913126611</v>
      </c>
      <c r="C367" s="302">
        <v>1.6283641915363778</v>
      </c>
      <c r="D367" s="302">
        <f t="shared" ref="D367:D374" si="121">SUM(B367:C367)</f>
        <v>3.1567184828490387</v>
      </c>
      <c r="E367" s="303"/>
      <c r="F367" s="302">
        <v>2.3648917742344482</v>
      </c>
      <c r="G367" s="302">
        <v>2.3830810648167469</v>
      </c>
      <c r="H367" s="302">
        <f t="shared" ref="H367:H374" si="122">SUM(F367:G367)</f>
        <v>4.7479728390511955</v>
      </c>
      <c r="I367" s="303"/>
      <c r="J367" s="302">
        <v>2.4357302760338535</v>
      </c>
      <c r="K367" s="302">
        <v>2.7207845460013345</v>
      </c>
      <c r="L367" s="302">
        <f t="shared" ref="L367:L374" si="123">SUM(J367:K367)</f>
        <v>5.156514822035188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2.0798628966147845</v>
      </c>
      <c r="C368" s="302">
        <v>3.1685527290851159</v>
      </c>
      <c r="D368" s="302">
        <f t="shared" si="121"/>
        <v>5.2484156256999004</v>
      </c>
      <c r="E368" s="303"/>
      <c r="F368" s="302">
        <v>3.002958980921028</v>
      </c>
      <c r="G368" s="302">
        <v>4.2340712029536567</v>
      </c>
      <c r="H368" s="302">
        <f t="shared" si="122"/>
        <v>7.2370301838746851</v>
      </c>
      <c r="I368" s="303"/>
      <c r="J368" s="302">
        <v>2.9104232607313221</v>
      </c>
      <c r="K368" s="302">
        <v>3.6510574638371573</v>
      </c>
      <c r="L368" s="302">
        <f t="shared" si="123"/>
        <v>6.5614807245684794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4.3727803676907566</v>
      </c>
      <c r="C369" s="302">
        <v>2.3514164514722853</v>
      </c>
      <c r="D369" s="302">
        <f t="shared" si="121"/>
        <v>6.7241968191630423</v>
      </c>
      <c r="E369" s="303"/>
      <c r="F369" s="302">
        <v>5.4355320703684225</v>
      </c>
      <c r="G369" s="302">
        <v>3.1894501055728077</v>
      </c>
      <c r="H369" s="302">
        <f t="shared" si="122"/>
        <v>8.6249821759412306</v>
      </c>
      <c r="I369" s="303"/>
      <c r="J369" s="302">
        <v>5.4180837006713718</v>
      </c>
      <c r="K369" s="302">
        <v>3.7428386002449323</v>
      </c>
      <c r="L369" s="302">
        <f t="shared" si="123"/>
        <v>9.1609223009163046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0.57876799606116658</v>
      </c>
      <c r="C370" s="302">
        <v>1.9943497551756659</v>
      </c>
      <c r="D370" s="302">
        <f t="shared" si="121"/>
        <v>2.5731177512368326</v>
      </c>
      <c r="E370" s="303"/>
      <c r="F370" s="302">
        <v>0.79210619829768991</v>
      </c>
      <c r="G370" s="302">
        <v>1.9172753907091973</v>
      </c>
      <c r="H370" s="302">
        <f t="shared" si="122"/>
        <v>2.7093815890068873</v>
      </c>
      <c r="I370" s="303"/>
      <c r="J370" s="302">
        <v>1.0348762990399487</v>
      </c>
      <c r="K370" s="302">
        <v>1.7522694671485053</v>
      </c>
      <c r="L370" s="302">
        <f t="shared" si="123"/>
        <v>2.7871457661884538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1.9138383768719454</v>
      </c>
      <c r="C371" s="302">
        <v>1.518481886234297</v>
      </c>
      <c r="D371" s="302">
        <f t="shared" si="121"/>
        <v>3.4323202631062424</v>
      </c>
      <c r="E371" s="303"/>
      <c r="F371" s="302">
        <v>2.0326590585968343</v>
      </c>
      <c r="G371" s="302">
        <v>1.8613629338993061</v>
      </c>
      <c r="H371" s="302">
        <f t="shared" si="122"/>
        <v>3.8940219924961403</v>
      </c>
      <c r="I371" s="303"/>
      <c r="J371" s="302">
        <v>1.4883802528027976</v>
      </c>
      <c r="K371" s="302">
        <v>2.0517494973459747</v>
      </c>
      <c r="L371" s="302">
        <f t="shared" si="123"/>
        <v>3.5401297501487723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1.6194444984536347</v>
      </c>
      <c r="C372" s="302">
        <v>1.5687585828330488</v>
      </c>
      <c r="D372" s="302">
        <f t="shared" si="121"/>
        <v>3.1882030812866837</v>
      </c>
      <c r="E372" s="303"/>
      <c r="F372" s="302">
        <v>1.8843009192914477</v>
      </c>
      <c r="G372" s="302">
        <v>2.0545693206632767</v>
      </c>
      <c r="H372" s="302">
        <f t="shared" si="122"/>
        <v>3.9388702399547242</v>
      </c>
      <c r="I372" s="303"/>
      <c r="J372" s="302">
        <v>1.9330682351623851</v>
      </c>
      <c r="K372" s="302">
        <v>2.8733600051500359</v>
      </c>
      <c r="L372" s="302">
        <f t="shared" si="123"/>
        <v>4.806428240312421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4.8723190013969388E-2</v>
      </c>
      <c r="C373" s="302">
        <v>0.31709521852544492</v>
      </c>
      <c r="D373" s="302">
        <f t="shared" si="121"/>
        <v>0.36581840853941433</v>
      </c>
      <c r="E373" s="303"/>
      <c r="F373" s="302">
        <v>5.6402754745637836E-2</v>
      </c>
      <c r="G373" s="302">
        <v>0.33887218783077777</v>
      </c>
      <c r="H373" s="302">
        <f t="shared" si="122"/>
        <v>0.3952749425764156</v>
      </c>
      <c r="I373" s="303"/>
      <c r="J373" s="302">
        <v>0.11343470226481642</v>
      </c>
      <c r="K373" s="302">
        <v>0.29114453068092372</v>
      </c>
      <c r="L373" s="302">
        <f t="shared" si="123"/>
        <v>0.40457923294574016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1.2726017563146708</v>
      </c>
      <c r="C374" s="302">
        <v>2.4371853025680656</v>
      </c>
      <c r="D374" s="302">
        <f t="shared" si="121"/>
        <v>3.7097870588827364</v>
      </c>
      <c r="E374" s="303"/>
      <c r="F374" s="302">
        <v>1.3793881698414414</v>
      </c>
      <c r="G374" s="302">
        <v>2.6051953685405191</v>
      </c>
      <c r="H374" s="302">
        <f t="shared" si="122"/>
        <v>3.9845835383819606</v>
      </c>
      <c r="I374" s="303"/>
      <c r="J374" s="302">
        <v>1.2013379083113727</v>
      </c>
      <c r="K374" s="302">
        <v>2.0740004161031389</v>
      </c>
      <c r="L374" s="302">
        <f t="shared" si="123"/>
        <v>3.2753383244145118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15.046813970179377</v>
      </c>
      <c r="C376" s="311">
        <f t="shared" ref="C376:D376" si="124">SUM(C366:C374)</f>
        <v>16.076186029820629</v>
      </c>
      <c r="D376" s="311">
        <f t="shared" si="124"/>
        <v>31.123000000000005</v>
      </c>
      <c r="E376" s="311"/>
      <c r="F376" s="311">
        <f t="shared" ref="F376:H376" si="125">SUM(F366:F374)</f>
        <v>19.24433385404971</v>
      </c>
      <c r="G376" s="311">
        <f t="shared" si="125"/>
        <v>19.965666145950252</v>
      </c>
      <c r="H376" s="311">
        <f t="shared" si="125"/>
        <v>39.209999999999965</v>
      </c>
      <c r="I376" s="311"/>
      <c r="J376" s="311">
        <f t="shared" ref="J376:L376" si="126">SUM(J366:J374)</f>
        <v>18.663214328869437</v>
      </c>
      <c r="K376" s="311">
        <f t="shared" si="126"/>
        <v>20.622785671130554</v>
      </c>
      <c r="L376" s="311">
        <f t="shared" si="126"/>
        <v>39.285999999999994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1.7236910740171254</v>
      </c>
      <c r="C383" s="302">
        <v>1.241848239507868</v>
      </c>
      <c r="D383" s="302">
        <f>SUM(B383:C383)</f>
        <v>2.9655393135249932</v>
      </c>
      <c r="E383" s="303"/>
      <c r="F383" s="302">
        <v>1.9144528642370702</v>
      </c>
      <c r="G383" s="302">
        <v>1.9865880988069011</v>
      </c>
      <c r="H383" s="302">
        <f>SUM(F383:G383)</f>
        <v>3.9010409630439713</v>
      </c>
      <c r="I383" s="303"/>
      <c r="J383" s="302">
        <v>1.7650686525764521</v>
      </c>
      <c r="K383" s="302">
        <v>2.1402285237510541</v>
      </c>
      <c r="L383" s="302">
        <f>SUM(J383:K383)</f>
        <v>3.9052971763275064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3.8316956072778572</v>
      </c>
      <c r="C384" s="302">
        <v>2.1733733805949234</v>
      </c>
      <c r="D384" s="302">
        <f t="shared" ref="D384:D391" si="127">SUM(B384:C384)</f>
        <v>6.0050689878727805</v>
      </c>
      <c r="E384" s="303"/>
      <c r="F384" s="302">
        <v>4.2030643340897198</v>
      </c>
      <c r="G384" s="302">
        <v>2.5826466781109492</v>
      </c>
      <c r="H384" s="302">
        <f t="shared" ref="H384:H391" si="128">SUM(F384:G384)</f>
        <v>6.785711012200669</v>
      </c>
      <c r="I384" s="303"/>
      <c r="J384" s="302">
        <v>4.294785968161503</v>
      </c>
      <c r="K384" s="302">
        <v>2.930913064176552</v>
      </c>
      <c r="L384" s="302">
        <f t="shared" ref="L384:L391" si="129">SUM(J384:K384)</f>
        <v>7.2256990323380546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2.5276778257147727</v>
      </c>
      <c r="C385" s="302">
        <v>1.2828225118855312</v>
      </c>
      <c r="D385" s="302">
        <f t="shared" si="127"/>
        <v>3.8105003376003039</v>
      </c>
      <c r="E385" s="303"/>
      <c r="F385" s="302">
        <v>2.5194337461552663</v>
      </c>
      <c r="G385" s="302">
        <v>1.5788924181299362</v>
      </c>
      <c r="H385" s="302">
        <f t="shared" si="128"/>
        <v>4.0983261642852025</v>
      </c>
      <c r="I385" s="303"/>
      <c r="J385" s="302">
        <v>2.7716245373819781</v>
      </c>
      <c r="K385" s="302">
        <v>1.6960367669258389</v>
      </c>
      <c r="L385" s="302">
        <f t="shared" si="129"/>
        <v>4.4676613043078168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4.9607964208209552</v>
      </c>
      <c r="C386" s="302">
        <v>1.3061149595914747</v>
      </c>
      <c r="D386" s="302">
        <f t="shared" si="127"/>
        <v>6.2669113804124299</v>
      </c>
      <c r="E386" s="303"/>
      <c r="F386" s="302">
        <v>4.2951062051592759</v>
      </c>
      <c r="G386" s="302">
        <v>1.0704445188427791</v>
      </c>
      <c r="H386" s="302">
        <f t="shared" si="128"/>
        <v>5.3655507240020555</v>
      </c>
      <c r="I386" s="303"/>
      <c r="J386" s="302">
        <v>4.0190301811284694</v>
      </c>
      <c r="K386" s="302">
        <v>1.4028866756269622</v>
      </c>
      <c r="L386" s="302">
        <f t="shared" si="129"/>
        <v>5.4219168567554314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0.46009134174092875</v>
      </c>
      <c r="C387" s="302">
        <v>1.0294203211769963</v>
      </c>
      <c r="D387" s="302">
        <f t="shared" si="127"/>
        <v>1.489511662917925</v>
      </c>
      <c r="E387" s="303"/>
      <c r="F387" s="302">
        <v>0.48553874360937871</v>
      </c>
      <c r="G387" s="302">
        <v>1.123804887715151</v>
      </c>
      <c r="H387" s="302">
        <f t="shared" si="128"/>
        <v>1.6093436313245297</v>
      </c>
      <c r="I387" s="303"/>
      <c r="J387" s="302">
        <v>0.64805097824951663</v>
      </c>
      <c r="K387" s="302">
        <v>1.2813402465404837</v>
      </c>
      <c r="L387" s="302">
        <f t="shared" si="129"/>
        <v>1.9293912247900002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8.9712904545326815</v>
      </c>
      <c r="C388" s="302">
        <v>2.7176681566517069</v>
      </c>
      <c r="D388" s="302">
        <f t="shared" si="127"/>
        <v>11.688958611184388</v>
      </c>
      <c r="E388" s="303"/>
      <c r="F388" s="302">
        <v>7.5458634317114841</v>
      </c>
      <c r="G388" s="302">
        <v>2.334966092325752</v>
      </c>
      <c r="H388" s="302">
        <f t="shared" si="128"/>
        <v>9.8808295240372352</v>
      </c>
      <c r="I388" s="303"/>
      <c r="J388" s="302">
        <v>6.0903013173873664</v>
      </c>
      <c r="K388" s="302">
        <v>2.1027470430309689</v>
      </c>
      <c r="L388" s="302">
        <f t="shared" si="129"/>
        <v>8.1930483604183344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1.3302250720488351</v>
      </c>
      <c r="C389" s="302">
        <v>1.0094908929814639</v>
      </c>
      <c r="D389" s="302">
        <f t="shared" si="127"/>
        <v>2.3397159650302992</v>
      </c>
      <c r="E389" s="303"/>
      <c r="F389" s="302">
        <v>1.3334260449883004</v>
      </c>
      <c r="G389" s="302">
        <v>1.0989474761289537</v>
      </c>
      <c r="H389" s="302">
        <f t="shared" si="128"/>
        <v>2.4323735211172544</v>
      </c>
      <c r="I389" s="303"/>
      <c r="J389" s="302">
        <v>1.1461917763797544</v>
      </c>
      <c r="K389" s="302">
        <v>1.0651310125363092</v>
      </c>
      <c r="L389" s="302">
        <f t="shared" si="129"/>
        <v>2.2113227889160636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0.32345286985486715</v>
      </c>
      <c r="C390" s="302">
        <v>0.74250666347306093</v>
      </c>
      <c r="D390" s="302">
        <f t="shared" si="127"/>
        <v>1.0659595333279281</v>
      </c>
      <c r="E390" s="303"/>
      <c r="F390" s="302">
        <v>0.29804883904109808</v>
      </c>
      <c r="G390" s="302">
        <v>0.54633111467631268</v>
      </c>
      <c r="H390" s="302">
        <f t="shared" si="128"/>
        <v>0.84437995371741081</v>
      </c>
      <c r="I390" s="303"/>
      <c r="J390" s="302">
        <v>0.48158468652344821</v>
      </c>
      <c r="K390" s="302">
        <v>0.39727838181964864</v>
      </c>
      <c r="L390" s="302">
        <f t="shared" si="129"/>
        <v>0.87886306834309691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1.5933753838696065</v>
      </c>
      <c r="C391" s="302">
        <v>1.7404588242593526</v>
      </c>
      <c r="D391" s="302">
        <f t="shared" si="127"/>
        <v>3.3338342081289589</v>
      </c>
      <c r="E391" s="303"/>
      <c r="F391" s="302">
        <v>1.18234946246159</v>
      </c>
      <c r="G391" s="302">
        <v>1.2380950438100731</v>
      </c>
      <c r="H391" s="302">
        <f t="shared" si="128"/>
        <v>2.4204445062716631</v>
      </c>
      <c r="I391" s="303"/>
      <c r="J391" s="302">
        <v>0.9361110811365414</v>
      </c>
      <c r="K391" s="302">
        <v>1.1896891066671424</v>
      </c>
      <c r="L391" s="302">
        <f t="shared" si="129"/>
        <v>2.1258001878036836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25.722296049877631</v>
      </c>
      <c r="C393" s="311">
        <f t="shared" ref="C393:D393" si="130">SUM(C383:C391)</f>
        <v>13.243703950122377</v>
      </c>
      <c r="D393" s="311">
        <f t="shared" si="130"/>
        <v>38.966000000000008</v>
      </c>
      <c r="E393" s="311"/>
      <c r="F393" s="311">
        <f t="shared" ref="F393:H393" si="131">SUM(F383:F391)</f>
        <v>23.777283671453183</v>
      </c>
      <c r="G393" s="311">
        <f t="shared" si="131"/>
        <v>13.560716328546809</v>
      </c>
      <c r="H393" s="311">
        <f t="shared" si="131"/>
        <v>37.337999999999994</v>
      </c>
      <c r="I393" s="311"/>
      <c r="J393" s="311">
        <f t="shared" ref="J393:L393" si="132">SUM(J383:J391)</f>
        <v>22.152749178925028</v>
      </c>
      <c r="K393" s="311">
        <f t="shared" si="132"/>
        <v>14.206250821074958</v>
      </c>
      <c r="L393" s="311">
        <f t="shared" si="132"/>
        <v>36.35899999999998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Manchester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82.455219869073403</v>
      </c>
      <c r="C9" s="249">
        <f t="shared" ref="C9:D9" si="0">SUM(C26,C43,C60,C77,C94,C111,C128,C145,C162,C179,C196,C213,C230,C247,C264,C281,C298,C315,C332,C349,C366,C383)</f>
        <v>12.422925083598026</v>
      </c>
      <c r="D9" s="249">
        <f t="shared" si="0"/>
        <v>20.91953752988579</v>
      </c>
      <c r="E9" s="249">
        <f>SUM(B9:D9)</f>
        <v>115.79768248255722</v>
      </c>
      <c r="F9" s="238"/>
      <c r="G9" s="249">
        <f>SUM(G26,G43,G60,G77,G94,G111,G128,G145,G162,G179,G196,G213,G230,G247,G264,G281,G298,G315,G332,G349,G366,G383)</f>
        <v>96.021644513836037</v>
      </c>
      <c r="H9" s="249">
        <f t="shared" ref="H9:I9" si="1">SUM(H26,H43,H60,H77,H94,H111,H128,H145,H162,H179,H196,H213,H230,H247,H264,H281,H298,H315,H332,H349,H366,H383)</f>
        <v>20.008056460649936</v>
      </c>
      <c r="I9" s="249">
        <f t="shared" si="1"/>
        <v>23.823431146661537</v>
      </c>
      <c r="J9" s="249">
        <f>SUM(G9:I9)</f>
        <v>139.85313212114752</v>
      </c>
      <c r="K9" s="238"/>
      <c r="L9" s="249">
        <f>SUM(L26,L43,L60,L77,L94,L111,L128,L145,L162,L179,L196,L213,L230,L247,L264,L281,L298,L315,L332,L349,L366,L383)</f>
        <v>94.920680807434096</v>
      </c>
      <c r="M9" s="249">
        <f t="shared" ref="M9:N9" si="2">SUM(M26,M43,M60,M77,M94,M111,M128,M145,M162,M179,M196,M213,M230,M247,M264,M281,M298,M315,M332,M349,M366,M383)</f>
        <v>23.438167512377376</v>
      </c>
      <c r="N9" s="249">
        <f t="shared" si="2"/>
        <v>27.342867329759208</v>
      </c>
      <c r="O9" s="249">
        <f>SUM(L9:N9)</f>
        <v>145.70171564957067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188.99620726467171</v>
      </c>
      <c r="C10" s="249">
        <f t="shared" si="3"/>
        <v>42.98766067550271</v>
      </c>
      <c r="D10" s="249">
        <f t="shared" si="3"/>
        <v>28.389417253030881</v>
      </c>
      <c r="E10" s="249">
        <f t="shared" ref="E10:E17" si="4">SUM(B10:D10)</f>
        <v>260.37328519320533</v>
      </c>
      <c r="F10" s="238"/>
      <c r="G10" s="249">
        <f t="shared" ref="G10:I10" si="5">SUM(G27,G44,G61,G78,G95,G112,G129,G146,G163,G180,G197,G214,G231,G248,G265,G282,G299,G316,G333,G350,G367,G384)</f>
        <v>232.91361813767651</v>
      </c>
      <c r="H10" s="249">
        <f t="shared" si="5"/>
        <v>58.350815101138821</v>
      </c>
      <c r="I10" s="249">
        <f t="shared" si="5"/>
        <v>29.730010844123264</v>
      </c>
      <c r="J10" s="249">
        <f t="shared" ref="J10:J17" si="6">SUM(G10:I10)</f>
        <v>320.99444408293863</v>
      </c>
      <c r="K10" s="238"/>
      <c r="L10" s="249">
        <f t="shared" ref="L10:N10" si="7">SUM(L27,L44,L61,L78,L95,L112,L129,L146,L163,L180,L197,L214,L231,L248,L265,L282,L299,L316,L333,L350,L367,L384)</f>
        <v>281.70393158041367</v>
      </c>
      <c r="M10" s="249">
        <f t="shared" si="7"/>
        <v>70.584385122283891</v>
      </c>
      <c r="N10" s="249">
        <f t="shared" si="7"/>
        <v>30.31188654410423</v>
      </c>
      <c r="O10" s="249">
        <f t="shared" ref="O10:O17" si="8">SUM(L10:N10)</f>
        <v>382.60020324680181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105.71180883858491</v>
      </c>
      <c r="C11" s="249">
        <f t="shared" si="3"/>
        <v>27.358296464133861</v>
      </c>
      <c r="D11" s="249">
        <f t="shared" si="3"/>
        <v>18.735744074598472</v>
      </c>
      <c r="E11" s="249">
        <f t="shared" si="4"/>
        <v>151.80584937731726</v>
      </c>
      <c r="F11" s="238"/>
      <c r="G11" s="249">
        <f t="shared" ref="G11:I11" si="9">SUM(G28,G45,G62,G79,G96,G113,G130,G147,G164,G181,G198,G215,G232,G249,G266,G283,G300,G317,G334,G351,G368,G385)</f>
        <v>124.8244410364899</v>
      </c>
      <c r="H11" s="249">
        <f t="shared" si="9"/>
        <v>35.530326051974157</v>
      </c>
      <c r="I11" s="249">
        <f t="shared" si="9"/>
        <v>19.749809102907971</v>
      </c>
      <c r="J11" s="249">
        <f t="shared" si="6"/>
        <v>180.10457619137202</v>
      </c>
      <c r="K11" s="238"/>
      <c r="L11" s="249">
        <f t="shared" ref="L11:N11" si="10">SUM(L28,L45,L62,L79,L96,L113,L130,L147,L164,L181,L198,L215,L232,L249,L266,L283,L300,L317,L334,L351,L368,L385)</f>
        <v>141.71701945002397</v>
      </c>
      <c r="M11" s="249">
        <f t="shared" si="10"/>
        <v>45.784318937899371</v>
      </c>
      <c r="N11" s="249">
        <f t="shared" si="10"/>
        <v>21.864759667459502</v>
      </c>
      <c r="O11" s="249">
        <f t="shared" si="8"/>
        <v>209.36609805538285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110.12716946890626</v>
      </c>
      <c r="C12" s="249">
        <f t="shared" si="3"/>
        <v>65.266367493773856</v>
      </c>
      <c r="D12" s="249">
        <f t="shared" si="3"/>
        <v>5.9969479671874728</v>
      </c>
      <c r="E12" s="249">
        <f t="shared" si="4"/>
        <v>181.3904849298676</v>
      </c>
      <c r="F12" s="238"/>
      <c r="G12" s="249">
        <f t="shared" ref="G12:I12" si="11">SUM(G29,G46,G63,G80,G97,G114,G131,G148,G165,G182,G199,G216,G233,G250,G267,G284,G301,G318,G335,G352,G369,G386)</f>
        <v>113.26670278535654</v>
      </c>
      <c r="H12" s="249">
        <f t="shared" si="11"/>
        <v>74.082215487846824</v>
      </c>
      <c r="I12" s="249">
        <f t="shared" si="11"/>
        <v>6.0456534001410702</v>
      </c>
      <c r="J12" s="249">
        <f t="shared" si="6"/>
        <v>193.39457167334444</v>
      </c>
      <c r="K12" s="238"/>
      <c r="L12" s="249">
        <f t="shared" ref="L12:N12" si="12">SUM(L29,L46,L63,L80,L97,L114,L131,L148,L165,L182,L199,L216,L233,L250,L267,L284,L301,L318,L335,L352,L369,L386)</f>
        <v>119.54292977390453</v>
      </c>
      <c r="M12" s="249">
        <f t="shared" si="12"/>
        <v>67.812551562089027</v>
      </c>
      <c r="N12" s="249">
        <f t="shared" si="12"/>
        <v>5.5940145055734511</v>
      </c>
      <c r="O12" s="249">
        <f t="shared" si="8"/>
        <v>192.949495841567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79.130523208319531</v>
      </c>
      <c r="C13" s="249">
        <f t="shared" si="3"/>
        <v>13.275154200010494</v>
      </c>
      <c r="D13" s="249">
        <f t="shared" si="3"/>
        <v>36.739524845741443</v>
      </c>
      <c r="E13" s="249">
        <f t="shared" si="4"/>
        <v>129.14520225407148</v>
      </c>
      <c r="F13" s="238"/>
      <c r="G13" s="249">
        <f t="shared" ref="G13:I13" si="13">SUM(G30,G47,G64,G81,G98,G115,G132,G149,G166,G183,G200,G217,G234,G251,G268,G285,G302,G319,G336,G353,G370,G387)</f>
        <v>69.820181806818823</v>
      </c>
      <c r="H13" s="249">
        <f t="shared" si="13"/>
        <v>12.554246085017622</v>
      </c>
      <c r="I13" s="249">
        <f t="shared" si="13"/>
        <v>36.93582177635048</v>
      </c>
      <c r="J13" s="249">
        <f t="shared" si="6"/>
        <v>119.31024966818693</v>
      </c>
      <c r="K13" s="238"/>
      <c r="L13" s="249">
        <f t="shared" ref="L13:N13" si="14">SUM(L30,L47,L64,L81,L98,L115,L132,L149,L166,L183,L200,L217,L234,L251,L268,L285,L302,L319,L336,L353,L370,L387)</f>
        <v>57.089846100022768</v>
      </c>
      <c r="M13" s="249">
        <f t="shared" si="14"/>
        <v>16.236057231025868</v>
      </c>
      <c r="N13" s="249">
        <f t="shared" si="14"/>
        <v>38.839027905784008</v>
      </c>
      <c r="O13" s="249">
        <f t="shared" si="8"/>
        <v>112.16493123683264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67.09584358243464</v>
      </c>
      <c r="C14" s="249">
        <f t="shared" si="3"/>
        <v>60.120373252442015</v>
      </c>
      <c r="D14" s="249">
        <f t="shared" si="3"/>
        <v>12.191995564529266</v>
      </c>
      <c r="E14" s="249">
        <f t="shared" si="4"/>
        <v>139.40821239940593</v>
      </c>
      <c r="F14" s="238"/>
      <c r="G14" s="249">
        <f t="shared" ref="G14:I14" si="15">SUM(G31,G48,G65,G82,G99,G116,G133,G150,G167,G184,G201,G218,G235,G252,G269,G286,G303,G320,G337,G354,G371,G388)</f>
        <v>66.301669134079859</v>
      </c>
      <c r="H14" s="249">
        <f t="shared" si="15"/>
        <v>62.533129593813655</v>
      </c>
      <c r="I14" s="249">
        <f t="shared" si="15"/>
        <v>13.892975486034793</v>
      </c>
      <c r="J14" s="249">
        <f t="shared" si="6"/>
        <v>142.72777421392831</v>
      </c>
      <c r="K14" s="238"/>
      <c r="L14" s="249">
        <f t="shared" ref="L14:N14" si="16">SUM(L31,L48,L65,L82,L99,L116,L133,L150,L167,L184,L201,L218,L235,L252,L269,L286,L303,L320,L337,L354,L371,L388)</f>
        <v>77.24981363729222</v>
      </c>
      <c r="M14" s="249">
        <f t="shared" si="16"/>
        <v>63.973123639611195</v>
      </c>
      <c r="N14" s="249">
        <f t="shared" si="16"/>
        <v>15.675232087125242</v>
      </c>
      <c r="O14" s="249">
        <f t="shared" si="8"/>
        <v>156.89816936402866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58.342526393030795</v>
      </c>
      <c r="C15" s="249">
        <f t="shared" si="3"/>
        <v>73.51058041428567</v>
      </c>
      <c r="D15" s="249">
        <f t="shared" si="3"/>
        <v>8.1129602913369698</v>
      </c>
      <c r="E15" s="249">
        <f t="shared" si="4"/>
        <v>139.96606709865344</v>
      </c>
      <c r="F15" s="238"/>
      <c r="G15" s="249">
        <f t="shared" ref="G15:I15" si="17">SUM(G32,G49,G66,G83,G100,G117,G134,G151,G168,G185,G202,G219,G236,G253,G270,G287,G304,G321,G338,G355,G372,G389)</f>
        <v>56.784833662771995</v>
      </c>
      <c r="H15" s="249">
        <f t="shared" si="17"/>
        <v>82.878482922891621</v>
      </c>
      <c r="I15" s="249">
        <f t="shared" si="17"/>
        <v>6.7460277845682093</v>
      </c>
      <c r="J15" s="249">
        <f t="shared" si="6"/>
        <v>146.40934437023182</v>
      </c>
      <c r="K15" s="238"/>
      <c r="L15" s="249">
        <f t="shared" ref="L15:N15" si="18">SUM(L32,L49,L66,L83,L100,L117,L134,L151,L168,L185,L202,L219,L236,L253,L270,L287,L304,L321,L338,L355,L372,L389)</f>
        <v>58.090163394404691</v>
      </c>
      <c r="M15" s="249">
        <f t="shared" si="18"/>
        <v>88.582212795830145</v>
      </c>
      <c r="N15" s="249">
        <f t="shared" si="18"/>
        <v>5.3669236475539064</v>
      </c>
      <c r="O15" s="249">
        <f t="shared" si="8"/>
        <v>152.03929983778875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69.478451605680405</v>
      </c>
      <c r="C16" s="249">
        <f t="shared" si="3"/>
        <v>11.21634756900322</v>
      </c>
      <c r="D16" s="249">
        <f t="shared" si="3"/>
        <v>13.838899766663992</v>
      </c>
      <c r="E16" s="249">
        <f t="shared" si="4"/>
        <v>94.533698941347609</v>
      </c>
      <c r="F16" s="238"/>
      <c r="G16" s="249">
        <f t="shared" ref="G16:I16" si="19">SUM(G33,G50,G67,G84,G101,G118,G135,G152,G169,G186,G203,G220,G237,G254,G271,G288,G305,G322,G339,G356,G373,G390)</f>
        <v>64.724492557218539</v>
      </c>
      <c r="H16" s="249">
        <f t="shared" si="19"/>
        <v>13.461087610159813</v>
      </c>
      <c r="I16" s="249">
        <f t="shared" si="19"/>
        <v>16.80017117661103</v>
      </c>
      <c r="J16" s="249">
        <f t="shared" si="6"/>
        <v>94.985751343989378</v>
      </c>
      <c r="K16" s="238"/>
      <c r="L16" s="249">
        <f t="shared" ref="L16:N16" si="20">SUM(L33,L50,L67,L84,L101,L118,L135,L152,L169,L186,L203,L220,L237,L254,L271,L288,L305,L322,L339,L356,L373,L390)</f>
        <v>57.000936354098783</v>
      </c>
      <c r="M16" s="249">
        <f t="shared" si="20"/>
        <v>16.567374806259874</v>
      </c>
      <c r="N16" s="249">
        <f t="shared" si="20"/>
        <v>20.411876328408717</v>
      </c>
      <c r="O16" s="249">
        <f t="shared" si="8"/>
        <v>93.98018748876737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75.199033410063251</v>
      </c>
      <c r="C17" s="249">
        <f t="shared" si="3"/>
        <v>74.650689100461491</v>
      </c>
      <c r="D17" s="249">
        <f t="shared" si="3"/>
        <v>10.509794813049995</v>
      </c>
      <c r="E17" s="249">
        <f t="shared" si="4"/>
        <v>160.35951732357475</v>
      </c>
      <c r="F17" s="238"/>
      <c r="G17" s="249">
        <f t="shared" ref="G17:I17" si="21">SUM(G34,G51,G68,G85,G102,G119,G136,G153,G170,G187,G204,G221,G238,G255,G272,G289,G306,G323,G340,G357,G374,G391)</f>
        <v>66.677214267502848</v>
      </c>
      <c r="H17" s="249">
        <f t="shared" si="21"/>
        <v>73.427423246258257</v>
      </c>
      <c r="I17" s="249">
        <f t="shared" si="21"/>
        <v>9.7605188210999163</v>
      </c>
      <c r="J17" s="249">
        <f t="shared" si="6"/>
        <v>149.86515633486101</v>
      </c>
      <c r="K17" s="238"/>
      <c r="L17" s="249">
        <f t="shared" ref="L17:N17" si="22">SUM(L34,L51,L68,L85,L102,L119,L136,L153,L170,L187,L204,L221,L238,L255,L272,L289,L306,L323,L340,L357,L374,L391)</f>
        <v>73.831963981112523</v>
      </c>
      <c r="M17" s="249">
        <f t="shared" si="22"/>
        <v>66.36565458444116</v>
      </c>
      <c r="N17" s="249">
        <f t="shared" si="22"/>
        <v>13.164280713707612</v>
      </c>
      <c r="O17" s="249">
        <f t="shared" si="8"/>
        <v>153.36189927926131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836.53678364076507</v>
      </c>
      <c r="C19" s="247">
        <f t="shared" ref="C19:O19" si="23">SUM(C9:C17)</f>
        <v>380.80839425321136</v>
      </c>
      <c r="D19" s="247">
        <f t="shared" si="23"/>
        <v>155.43482210602428</v>
      </c>
      <c r="E19" s="247">
        <f t="shared" si="23"/>
        <v>1372.7800000000007</v>
      </c>
      <c r="F19" s="247"/>
      <c r="G19" s="247">
        <f t="shared" si="23"/>
        <v>891.33479790175102</v>
      </c>
      <c r="H19" s="247">
        <f t="shared" si="23"/>
        <v>432.82578255975079</v>
      </c>
      <c r="I19" s="247">
        <f t="shared" si="23"/>
        <v>163.48441953849829</v>
      </c>
      <c r="J19" s="247">
        <f t="shared" si="23"/>
        <v>1487.645</v>
      </c>
      <c r="K19" s="247"/>
      <c r="L19" s="247">
        <f t="shared" si="23"/>
        <v>961.14728507870734</v>
      </c>
      <c r="M19" s="247">
        <f t="shared" si="23"/>
        <v>459.34384619181787</v>
      </c>
      <c r="N19" s="247">
        <f t="shared" si="23"/>
        <v>178.57086872947588</v>
      </c>
      <c r="O19" s="247">
        <f t="shared" si="23"/>
        <v>1599.062000000001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0.26456865927755041</v>
      </c>
      <c r="C26" s="302">
        <v>1.3737575402822678E-2</v>
      </c>
      <c r="D26" s="302">
        <v>8.4744762022439191E-2</v>
      </c>
      <c r="E26" s="302">
        <f>SUM(B26:D26)</f>
        <v>0.36305099670281227</v>
      </c>
      <c r="F26" s="303"/>
      <c r="G26" s="302">
        <v>0.45038718213101619</v>
      </c>
      <c r="H26" s="302">
        <v>1.5170444785461531E-2</v>
      </c>
      <c r="I26" s="302">
        <v>8.3721449975837234E-2</v>
      </c>
      <c r="J26" s="302">
        <f>SUM(G26:I26)</f>
        <v>0.54927907689231492</v>
      </c>
      <c r="K26" s="303"/>
      <c r="L26" s="302">
        <v>0.63428208270674014</v>
      </c>
      <c r="M26" s="302">
        <v>9.9351268382512885E-3</v>
      </c>
      <c r="N26" s="302">
        <v>8.8138891264031766E-2</v>
      </c>
      <c r="O26" s="302">
        <f>SUM(L26:N26)</f>
        <v>0.73235610080902314</v>
      </c>
    </row>
    <row r="27" spans="1:15" s="236" customFormat="1" x14ac:dyDescent="0.2">
      <c r="A27" s="237" t="str">
        <f>name!E$5</f>
        <v>Professional occupations</v>
      </c>
      <c r="B27" s="302">
        <v>0.14940638619318758</v>
      </c>
      <c r="C27" s="302">
        <v>1.2418678285473913E-2</v>
      </c>
      <c r="D27" s="302">
        <v>4.8203644835281834E-2</v>
      </c>
      <c r="E27" s="302">
        <f t="shared" ref="E27:E34" si="24">SUM(B27:D27)</f>
        <v>0.21002870931394332</v>
      </c>
      <c r="F27" s="303"/>
      <c r="G27" s="302">
        <v>0.30966612065650451</v>
      </c>
      <c r="H27" s="302">
        <v>1.2558541696252801E-2</v>
      </c>
      <c r="I27" s="302">
        <v>7.4054089337973944E-2</v>
      </c>
      <c r="J27" s="302">
        <f t="shared" ref="J27:J34" si="25">SUM(G27:I27)</f>
        <v>0.39627875169073123</v>
      </c>
      <c r="K27" s="303"/>
      <c r="L27" s="302">
        <v>0.51414913751757452</v>
      </c>
      <c r="M27" s="302">
        <v>1.035393220970776E-2</v>
      </c>
      <c r="N27" s="302">
        <v>8.8888885416655225E-2</v>
      </c>
      <c r="O27" s="302">
        <f t="shared" ref="O27:O34" si="26">SUM(L27:N27)</f>
        <v>0.61339195514393741</v>
      </c>
    </row>
    <row r="28" spans="1:15" s="236" customFormat="1" x14ac:dyDescent="0.2">
      <c r="A28" s="237" t="str">
        <f>name!E$6</f>
        <v>Associate professional occupations</v>
      </c>
      <c r="B28" s="302">
        <v>9.589822695218532E-2</v>
      </c>
      <c r="C28" s="302">
        <v>1.311433931162314E-2</v>
      </c>
      <c r="D28" s="302">
        <v>2.7544199793545724E-2</v>
      </c>
      <c r="E28" s="302">
        <f t="shared" si="24"/>
        <v>0.13655676605735417</v>
      </c>
      <c r="F28" s="303"/>
      <c r="G28" s="302">
        <v>0.17036206044359084</v>
      </c>
      <c r="H28" s="302">
        <v>1.1290782463543387E-2</v>
      </c>
      <c r="I28" s="302">
        <v>3.5528798947431342E-2</v>
      </c>
      <c r="J28" s="302">
        <f t="shared" si="25"/>
        <v>0.21718164185456557</v>
      </c>
      <c r="K28" s="303"/>
      <c r="L28" s="302">
        <v>0.20353295645326377</v>
      </c>
      <c r="M28" s="302">
        <v>8.733753267020165E-3</v>
      </c>
      <c r="N28" s="302">
        <v>4.8404719567251037E-2</v>
      </c>
      <c r="O28" s="302">
        <f t="shared" si="26"/>
        <v>0.26067142928753495</v>
      </c>
    </row>
    <row r="29" spans="1:15" s="236" customFormat="1" x14ac:dyDescent="0.2">
      <c r="A29" s="237" t="str">
        <f>name!E$7</f>
        <v>Administrative and secretarial occupations</v>
      </c>
      <c r="B29" s="302">
        <v>0.1679687109530027</v>
      </c>
      <c r="C29" s="302">
        <v>0.10704319584246724</v>
      </c>
      <c r="D29" s="302">
        <v>2.904634265729145E-2</v>
      </c>
      <c r="E29" s="302">
        <f t="shared" si="24"/>
        <v>0.30405824945276139</v>
      </c>
      <c r="F29" s="303"/>
      <c r="G29" s="302">
        <v>0.21754140380248427</v>
      </c>
      <c r="H29" s="302">
        <v>7.9267281318399982E-2</v>
      </c>
      <c r="I29" s="302">
        <v>2.2404973121119113E-2</v>
      </c>
      <c r="J29" s="302">
        <f t="shared" si="25"/>
        <v>0.31921365824200337</v>
      </c>
      <c r="K29" s="303"/>
      <c r="L29" s="302">
        <v>0.2098881072984542</v>
      </c>
      <c r="M29" s="302">
        <v>4.3725749894381848E-2</v>
      </c>
      <c r="N29" s="302">
        <v>1.9634579939956678E-2</v>
      </c>
      <c r="O29" s="302">
        <f t="shared" si="26"/>
        <v>0.27324843713279268</v>
      </c>
    </row>
    <row r="30" spans="1:15" s="236" customFormat="1" x14ac:dyDescent="0.2">
      <c r="A30" s="237" t="str">
        <f>name!E$8</f>
        <v>Skilled trades occupations</v>
      </c>
      <c r="B30" s="302">
        <v>1.1809378565652717</v>
      </c>
      <c r="C30" s="302">
        <v>6.8460423642190002E-2</v>
      </c>
      <c r="D30" s="302">
        <v>2.9517691030172832</v>
      </c>
      <c r="E30" s="302">
        <f t="shared" si="24"/>
        <v>4.2011673832247451</v>
      </c>
      <c r="F30" s="303"/>
      <c r="G30" s="302">
        <v>1.6961906198285677</v>
      </c>
      <c r="H30" s="302">
        <v>3.9400446873519769E-2</v>
      </c>
      <c r="I30" s="302">
        <v>2.8130833923697396</v>
      </c>
      <c r="J30" s="302">
        <f>SUM(G30:I30)</f>
        <v>4.5486744590718269</v>
      </c>
      <c r="K30" s="303"/>
      <c r="L30" s="302">
        <v>1.9485089886918048</v>
      </c>
      <c r="M30" s="302">
        <v>3.6934727693764657E-2</v>
      </c>
      <c r="N30" s="302">
        <v>2.533610405990645</v>
      </c>
      <c r="O30" s="302">
        <f t="shared" si="26"/>
        <v>4.5190541223762146</v>
      </c>
    </row>
    <row r="31" spans="1:15" s="236" customFormat="1" x14ac:dyDescent="0.2">
      <c r="A31" s="237" t="str">
        <f>name!E$9</f>
        <v>Caring, leisure and other service occupations</v>
      </c>
      <c r="B31" s="302">
        <v>8.2770614816626134E-2</v>
      </c>
      <c r="C31" s="302">
        <v>2.357656756494448E-2</v>
      </c>
      <c r="D31" s="302">
        <v>8.4280354471108751E-2</v>
      </c>
      <c r="E31" s="302">
        <f t="shared" si="24"/>
        <v>0.19062753685267936</v>
      </c>
      <c r="F31" s="303"/>
      <c r="G31" s="302">
        <v>9.6181539422572765E-2</v>
      </c>
      <c r="H31" s="302">
        <v>1.7555734136240623E-2</v>
      </c>
      <c r="I31" s="302">
        <v>7.3190410231476016E-2</v>
      </c>
      <c r="J31" s="302">
        <f t="shared" si="25"/>
        <v>0.1869276837902894</v>
      </c>
      <c r="K31" s="303"/>
      <c r="L31" s="302">
        <v>9.4246135488959826E-2</v>
      </c>
      <c r="M31" s="302">
        <v>8.5911406869318939E-3</v>
      </c>
      <c r="N31" s="302">
        <v>0.11791117841145636</v>
      </c>
      <c r="O31" s="302">
        <f t="shared" si="26"/>
        <v>0.2207484545873481</v>
      </c>
    </row>
    <row r="32" spans="1:15" s="236" customFormat="1" x14ac:dyDescent="0.2">
      <c r="A32" s="237" t="str">
        <f>name!E$10</f>
        <v>Sales and customer service occupations</v>
      </c>
      <c r="B32" s="302">
        <v>5.2357513084695224E-2</v>
      </c>
      <c r="C32" s="302">
        <v>1.1455358718854371E-2</v>
      </c>
      <c r="D32" s="302">
        <v>3.0563691108246163E-2</v>
      </c>
      <c r="E32" s="302">
        <f t="shared" si="24"/>
        <v>9.4376562911795761E-2</v>
      </c>
      <c r="F32" s="303"/>
      <c r="G32" s="302">
        <v>7.3367634226726111E-2</v>
      </c>
      <c r="H32" s="302">
        <v>8.727762742644073E-3</v>
      </c>
      <c r="I32" s="302">
        <v>2.1480055055442218E-2</v>
      </c>
      <c r="J32" s="302">
        <f t="shared" si="25"/>
        <v>0.1035754520248124</v>
      </c>
      <c r="K32" s="303"/>
      <c r="L32" s="302">
        <v>9.5927008001857689E-2</v>
      </c>
      <c r="M32" s="302">
        <v>5.4891389218329157E-3</v>
      </c>
      <c r="N32" s="302">
        <v>1.4850166014283957E-2</v>
      </c>
      <c r="O32" s="302">
        <f t="shared" si="26"/>
        <v>0.11626631293797457</v>
      </c>
    </row>
    <row r="33" spans="1:15" s="236" customFormat="1" x14ac:dyDescent="0.2">
      <c r="A33" s="237" t="str">
        <f>name!E$11</f>
        <v>Process, plant and machine operatives</v>
      </c>
      <c r="B33" s="302">
        <v>9.0309432847169399E-2</v>
      </c>
      <c r="C33" s="302">
        <v>6.457375688946782E-3</v>
      </c>
      <c r="D33" s="302">
        <v>6.3441287028584065E-2</v>
      </c>
      <c r="E33" s="302">
        <f t="shared" si="24"/>
        <v>0.16020809556470023</v>
      </c>
      <c r="F33" s="303"/>
      <c r="G33" s="302">
        <v>9.7534782999648018E-2</v>
      </c>
      <c r="H33" s="302">
        <v>5.7059047615756336E-3</v>
      </c>
      <c r="I33" s="302">
        <v>8.0036502539641272E-2</v>
      </c>
      <c r="J33" s="302">
        <f t="shared" si="25"/>
        <v>0.18327719030086492</v>
      </c>
      <c r="K33" s="303"/>
      <c r="L33" s="302">
        <v>4.0392327594987343E-2</v>
      </c>
      <c r="M33" s="302">
        <v>8.4579370198798916E-3</v>
      </c>
      <c r="N33" s="302">
        <v>0.11942393339446182</v>
      </c>
      <c r="O33" s="302">
        <f t="shared" si="26"/>
        <v>0.16827419800932905</v>
      </c>
    </row>
    <row r="34" spans="1:15" s="236" customFormat="1" x14ac:dyDescent="0.2">
      <c r="A34" s="237" t="str">
        <f>name!E$12</f>
        <v>Elementary occupations</v>
      </c>
      <c r="B34" s="302">
        <v>0.20666608984297785</v>
      </c>
      <c r="C34" s="302">
        <v>4.7972385609475837E-2</v>
      </c>
      <c r="D34" s="302">
        <v>0.59028722446676751</v>
      </c>
      <c r="E34" s="302">
        <f t="shared" si="24"/>
        <v>0.84492569991922117</v>
      </c>
      <c r="F34" s="303"/>
      <c r="G34" s="302">
        <v>0.20680190020636516</v>
      </c>
      <c r="H34" s="302">
        <v>3.5883725217838107E-2</v>
      </c>
      <c r="I34" s="302">
        <v>0.51590646070838786</v>
      </c>
      <c r="J34" s="302">
        <f t="shared" si="25"/>
        <v>0.7585920861325911</v>
      </c>
      <c r="K34" s="303"/>
      <c r="L34" s="302">
        <v>0.12858429553092934</v>
      </c>
      <c r="M34" s="302">
        <v>8.5346633160102242E-2</v>
      </c>
      <c r="N34" s="302">
        <v>0.66805806102481446</v>
      </c>
      <c r="O34" s="302">
        <f t="shared" si="26"/>
        <v>0.88198898971584605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2.290883490532666</v>
      </c>
      <c r="C36" s="311">
        <f t="shared" ref="C36:O36" si="27">SUM(C26:C34)</f>
        <v>0.30423590006679846</v>
      </c>
      <c r="D36" s="311">
        <f t="shared" si="27"/>
        <v>3.9098806094005476</v>
      </c>
      <c r="E36" s="311">
        <f t="shared" si="27"/>
        <v>6.5050000000000132</v>
      </c>
      <c r="F36" s="311"/>
      <c r="G36" s="311">
        <f t="shared" si="27"/>
        <v>3.3180332437174753</v>
      </c>
      <c r="H36" s="311">
        <f t="shared" si="27"/>
        <v>0.22556062399547594</v>
      </c>
      <c r="I36" s="311">
        <f t="shared" si="27"/>
        <v>3.7194061322870491</v>
      </c>
      <c r="J36" s="311">
        <f t="shared" si="27"/>
        <v>7.2629999999999999</v>
      </c>
      <c r="K36" s="311"/>
      <c r="L36" s="311">
        <f t="shared" si="27"/>
        <v>3.8695110392845713</v>
      </c>
      <c r="M36" s="311">
        <f t="shared" si="27"/>
        <v>0.21756813969187266</v>
      </c>
      <c r="N36" s="311">
        <f t="shared" si="27"/>
        <v>3.6989208210235565</v>
      </c>
      <c r="O36" s="311">
        <f t="shared" si="27"/>
        <v>7.7860000000000005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2.3168169065628148E-2</v>
      </c>
      <c r="C43" s="302">
        <v>2.404660959562014E-4</v>
      </c>
      <c r="D43" s="302">
        <v>2.2323507846469751E-5</v>
      </c>
      <c r="E43" s="302">
        <f>SUM(B43:D43)</f>
        <v>2.3430958669430822E-2</v>
      </c>
      <c r="F43" s="303"/>
      <c r="G43" s="302">
        <v>6.6953596201433832E-2</v>
      </c>
      <c r="H43" s="302">
        <v>1.3202738221205362E-3</v>
      </c>
      <c r="I43" s="302">
        <v>0</v>
      </c>
      <c r="J43" s="302">
        <f>SUM(G43:I43)</f>
        <v>6.8273870023554367E-2</v>
      </c>
      <c r="K43" s="303"/>
      <c r="L43" s="302">
        <v>4.157473814367911E-2</v>
      </c>
      <c r="M43" s="302">
        <v>9.4909983537979086E-4</v>
      </c>
      <c r="N43" s="302">
        <v>0</v>
      </c>
      <c r="O43" s="302">
        <f>SUM(L43:N43)</f>
        <v>4.2523837979058898E-2</v>
      </c>
    </row>
    <row r="44" spans="1:15" s="236" customFormat="1" x14ac:dyDescent="0.2">
      <c r="A44" s="237" t="str">
        <f>name!E$5</f>
        <v>Professional occupations</v>
      </c>
      <c r="B44" s="302">
        <v>3.0738660279563894E-2</v>
      </c>
      <c r="C44" s="302">
        <v>9.6548066619361785E-4</v>
      </c>
      <c r="D44" s="302">
        <v>1.1623251730770833E-5</v>
      </c>
      <c r="E44" s="302">
        <f t="shared" ref="E44:E51" si="28">SUM(B44:D44)</f>
        <v>3.1715764197488283E-2</v>
      </c>
      <c r="F44" s="303"/>
      <c r="G44" s="302">
        <v>0.10365188460518179</v>
      </c>
      <c r="H44" s="302">
        <v>5.4216168862236411E-3</v>
      </c>
      <c r="I44" s="302">
        <v>0</v>
      </c>
      <c r="J44" s="302">
        <f t="shared" ref="J44:J46" si="29">SUM(G44:I44)</f>
        <v>0.10907350149140543</v>
      </c>
      <c r="K44" s="303"/>
      <c r="L44" s="302">
        <v>6.8140132737056214E-2</v>
      </c>
      <c r="M44" s="302">
        <v>3.9535564979719506E-3</v>
      </c>
      <c r="N44" s="302">
        <v>0</v>
      </c>
      <c r="O44" s="302">
        <f t="shared" ref="O44:O51" si="30">SUM(L44:N44)</f>
        <v>7.2093689235028166E-2</v>
      </c>
    </row>
    <row r="45" spans="1:15" s="236" customFormat="1" x14ac:dyDescent="0.2">
      <c r="A45" s="237" t="str">
        <f>name!E$6</f>
        <v>Associate professional occupations</v>
      </c>
      <c r="B45" s="302">
        <v>3.2645634403155509E-2</v>
      </c>
      <c r="C45" s="302">
        <v>3.4801697022794631E-4</v>
      </c>
      <c r="D45" s="302">
        <v>1.7165628496795043E-5</v>
      </c>
      <c r="E45" s="302">
        <f t="shared" si="28"/>
        <v>3.3010817001880251E-2</v>
      </c>
      <c r="F45" s="303"/>
      <c r="G45" s="302">
        <v>9.8598480591132937E-2</v>
      </c>
      <c r="H45" s="302">
        <v>1.6574214752354877E-3</v>
      </c>
      <c r="I45" s="302">
        <v>0</v>
      </c>
      <c r="J45" s="302">
        <f t="shared" si="29"/>
        <v>0.10025590206636842</v>
      </c>
      <c r="K45" s="303"/>
      <c r="L45" s="302">
        <v>6.7324967205501227E-2</v>
      </c>
      <c r="M45" s="302">
        <v>1.1027671425897305E-3</v>
      </c>
      <c r="N45" s="302">
        <v>0</v>
      </c>
      <c r="O45" s="302">
        <f t="shared" si="30"/>
        <v>6.8427734348090963E-2</v>
      </c>
    </row>
    <row r="46" spans="1:15" s="236" customFormat="1" x14ac:dyDescent="0.2">
      <c r="A46" s="237" t="str">
        <f>name!E$7</f>
        <v>Administrative and secretarial occupations</v>
      </c>
      <c r="B46" s="302">
        <v>9.0445805549346607E-3</v>
      </c>
      <c r="C46" s="302">
        <v>9.929176870389475E-4</v>
      </c>
      <c r="D46" s="302">
        <v>4.3087512838819923E-5</v>
      </c>
      <c r="E46" s="302">
        <f t="shared" si="28"/>
        <v>1.0080585754812429E-2</v>
      </c>
      <c r="F46" s="303"/>
      <c r="G46" s="302">
        <v>2.4763239445296809E-2</v>
      </c>
      <c r="H46" s="302">
        <v>4.3995834540981075E-3</v>
      </c>
      <c r="I46" s="302">
        <v>0</v>
      </c>
      <c r="J46" s="302">
        <f t="shared" si="29"/>
        <v>2.9162822899394918E-2</v>
      </c>
      <c r="K46" s="303"/>
      <c r="L46" s="302">
        <v>1.5768598723588902E-2</v>
      </c>
      <c r="M46" s="302">
        <v>1.9142958503254636E-3</v>
      </c>
      <c r="N46" s="302">
        <v>0</v>
      </c>
      <c r="O46" s="302">
        <f t="shared" si="30"/>
        <v>1.7682894573914365E-2</v>
      </c>
    </row>
    <row r="47" spans="1:15" s="236" customFormat="1" x14ac:dyDescent="0.2">
      <c r="A47" s="237" t="str">
        <f>name!E$8</f>
        <v>Skilled trades occupations</v>
      </c>
      <c r="B47" s="302">
        <v>4.5320459867780397E-2</v>
      </c>
      <c r="C47" s="302">
        <v>3.9574501175347013E-4</v>
      </c>
      <c r="D47" s="302">
        <v>2.4630373694637335E-6</v>
      </c>
      <c r="E47" s="302">
        <f t="shared" si="28"/>
        <v>4.5718667916903329E-2</v>
      </c>
      <c r="F47" s="303"/>
      <c r="G47" s="302">
        <v>9.3617137966250569E-2</v>
      </c>
      <c r="H47" s="302">
        <v>1.0331904594626754E-3</v>
      </c>
      <c r="I47" s="302">
        <v>0</v>
      </c>
      <c r="J47" s="302">
        <f>SUM(G47:I47)</f>
        <v>9.4650328425713248E-2</v>
      </c>
      <c r="K47" s="303"/>
      <c r="L47" s="302">
        <v>4.3469356859616996E-2</v>
      </c>
      <c r="M47" s="302">
        <v>9.1486791285274975E-4</v>
      </c>
      <c r="N47" s="302">
        <v>0</v>
      </c>
      <c r="O47" s="302">
        <f t="shared" si="30"/>
        <v>4.4384224772469748E-2</v>
      </c>
    </row>
    <row r="48" spans="1:15" s="236" customFormat="1" x14ac:dyDescent="0.2">
      <c r="A48" s="237" t="str">
        <f>name!E$9</f>
        <v>Caring, leisure and other service occupations</v>
      </c>
      <c r="B48" s="302">
        <v>4.449125350124203E-3</v>
      </c>
      <c r="C48" s="302">
        <v>5.5962680272472959E-4</v>
      </c>
      <c r="D48" s="302">
        <v>5.6496097551556237E-6</v>
      </c>
      <c r="E48" s="302">
        <f t="shared" si="28"/>
        <v>5.0144017626040883E-3</v>
      </c>
      <c r="F48" s="303"/>
      <c r="G48" s="302">
        <v>1.1984319785679567E-2</v>
      </c>
      <c r="H48" s="302">
        <v>2.1969796438877066E-3</v>
      </c>
      <c r="I48" s="302">
        <v>0</v>
      </c>
      <c r="J48" s="302">
        <f t="shared" ref="J48:J51" si="31">SUM(G48:I48)</f>
        <v>1.4181299429567274E-2</v>
      </c>
      <c r="K48" s="303"/>
      <c r="L48" s="302">
        <v>7.8343739253357962E-3</v>
      </c>
      <c r="M48" s="302">
        <v>1.4278443385184931E-3</v>
      </c>
      <c r="N48" s="302">
        <v>0</v>
      </c>
      <c r="O48" s="302">
        <f t="shared" si="30"/>
        <v>9.26221826385429E-3</v>
      </c>
    </row>
    <row r="49" spans="1:15" s="236" customFormat="1" x14ac:dyDescent="0.2">
      <c r="A49" s="237" t="str">
        <f>name!E$10</f>
        <v>Sales and customer service occupations</v>
      </c>
      <c r="B49" s="302">
        <v>3.7448272281031324E-3</v>
      </c>
      <c r="C49" s="302">
        <v>7.7724050260939139E-4</v>
      </c>
      <c r="D49" s="302">
        <v>9.3684587209579108E-6</v>
      </c>
      <c r="E49" s="302">
        <f t="shared" si="28"/>
        <v>4.5314361894334817E-3</v>
      </c>
      <c r="F49" s="303"/>
      <c r="G49" s="302">
        <v>9.2442970689945152E-3</v>
      </c>
      <c r="H49" s="302">
        <v>2.9132057827955002E-3</v>
      </c>
      <c r="I49" s="302">
        <v>0</v>
      </c>
      <c r="J49" s="302">
        <f t="shared" si="31"/>
        <v>1.2157502851790016E-2</v>
      </c>
      <c r="K49" s="303"/>
      <c r="L49" s="302">
        <v>4.5080003564214738E-3</v>
      </c>
      <c r="M49" s="302">
        <v>1.5399476985619254E-3</v>
      </c>
      <c r="N49" s="302">
        <v>0</v>
      </c>
      <c r="O49" s="302">
        <f t="shared" si="30"/>
        <v>6.0479480549833989E-3</v>
      </c>
    </row>
    <row r="50" spans="1:15" s="236" customFormat="1" x14ac:dyDescent="0.2">
      <c r="A50" s="237" t="str">
        <f>name!E$11</f>
        <v>Process, plant and machine operatives</v>
      </c>
      <c r="B50" s="302">
        <v>4.7639641107779337E-2</v>
      </c>
      <c r="C50" s="302">
        <v>5.7689778769283472E-4</v>
      </c>
      <c r="D50" s="302">
        <v>3.6843484870523261E-6</v>
      </c>
      <c r="E50" s="302">
        <f t="shared" si="28"/>
        <v>4.8220223243959227E-2</v>
      </c>
      <c r="F50" s="303"/>
      <c r="G50" s="302">
        <v>9.7819536028328588E-2</v>
      </c>
      <c r="H50" s="302">
        <v>1.6237834954903206E-3</v>
      </c>
      <c r="I50" s="302">
        <v>0</v>
      </c>
      <c r="J50" s="302">
        <f t="shared" si="31"/>
        <v>9.9443319523818907E-2</v>
      </c>
      <c r="K50" s="303"/>
      <c r="L50" s="302">
        <v>5.1595968573361205E-2</v>
      </c>
      <c r="M50" s="302">
        <v>1.0630580986458569E-3</v>
      </c>
      <c r="N50" s="302">
        <v>0</v>
      </c>
      <c r="O50" s="302">
        <f t="shared" si="30"/>
        <v>5.2659026672007059E-2</v>
      </c>
    </row>
    <row r="51" spans="1:15" s="236" customFormat="1" x14ac:dyDescent="0.2">
      <c r="A51" s="237" t="str">
        <f>name!E$12</f>
        <v>Elementary occupations</v>
      </c>
      <c r="B51" s="302">
        <v>3.7376060668572559E-3</v>
      </c>
      <c r="C51" s="302">
        <v>5.3243130574058214E-4</v>
      </c>
      <c r="D51" s="302">
        <v>7.1078908901676472E-6</v>
      </c>
      <c r="E51" s="302">
        <f t="shared" si="28"/>
        <v>4.2771452634880053E-3</v>
      </c>
      <c r="F51" s="303"/>
      <c r="G51" s="302">
        <v>7.5061809070634403E-3</v>
      </c>
      <c r="H51" s="302">
        <v>1.2952723813237802E-3</v>
      </c>
      <c r="I51" s="302">
        <v>0</v>
      </c>
      <c r="J51" s="302">
        <f t="shared" si="31"/>
        <v>8.8014532883872211E-3</v>
      </c>
      <c r="K51" s="303"/>
      <c r="L51" s="302">
        <v>3.9487985405085154E-3</v>
      </c>
      <c r="M51" s="302">
        <v>9.6962756008513596E-4</v>
      </c>
      <c r="N51" s="302">
        <v>0</v>
      </c>
      <c r="O51" s="302">
        <f t="shared" si="30"/>
        <v>4.9184261005936515E-3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0.20048870392392654</v>
      </c>
      <c r="C53" s="311">
        <f t="shared" ref="C53:E53" si="32">SUM(C43:C51)</f>
        <v>5.3888228299377207E-3</v>
      </c>
      <c r="D53" s="311">
        <f t="shared" si="32"/>
        <v>1.224732461356528E-4</v>
      </c>
      <c r="E53" s="311">
        <f t="shared" si="32"/>
        <v>0.20599999999999991</v>
      </c>
      <c r="F53" s="311"/>
      <c r="G53" s="311">
        <f t="shared" ref="G53:J53" si="33">SUM(G43:G51)</f>
        <v>0.51413867259936208</v>
      </c>
      <c r="H53" s="311">
        <f t="shared" si="33"/>
        <v>2.1861327400637755E-2</v>
      </c>
      <c r="I53" s="311">
        <f t="shared" si="33"/>
        <v>0</v>
      </c>
      <c r="J53" s="311">
        <f t="shared" si="33"/>
        <v>0.5359999999999997</v>
      </c>
      <c r="K53" s="311"/>
      <c r="L53" s="311">
        <f t="shared" ref="L53:O53" si="34">SUM(L43:L51)</f>
        <v>0.30416493506506942</v>
      </c>
      <c r="M53" s="311">
        <f t="shared" si="34"/>
        <v>1.3835064934931097E-2</v>
      </c>
      <c r="N53" s="311">
        <f t="shared" si="34"/>
        <v>0</v>
      </c>
      <c r="O53" s="311">
        <f t="shared" si="34"/>
        <v>0.31800000000000056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1.5589570209227721</v>
      </c>
      <c r="C60" s="302">
        <v>0.10179890695404006</v>
      </c>
      <c r="D60" s="302">
        <v>0.11390184155113239</v>
      </c>
      <c r="E60" s="302">
        <f>SUM(B60:D60)</f>
        <v>1.7746577694279446</v>
      </c>
      <c r="F60" s="303"/>
      <c r="G60" s="302">
        <v>1.8612542300503934</v>
      </c>
      <c r="H60" s="302">
        <v>0.22415714630038724</v>
      </c>
      <c r="I60" s="302">
        <v>5.3307390172380821E-2</v>
      </c>
      <c r="J60" s="302">
        <f>SUM(G60:I60)</f>
        <v>2.1387187665231613</v>
      </c>
      <c r="K60" s="303"/>
      <c r="L60" s="302">
        <v>1.5450832475316698</v>
      </c>
      <c r="M60" s="302">
        <v>0.20617789104264581</v>
      </c>
      <c r="N60" s="302">
        <v>4.3630283414108934E-2</v>
      </c>
      <c r="O60" s="302">
        <f>SUM(L60:N60)</f>
        <v>1.7948914219884244</v>
      </c>
    </row>
    <row r="61" spans="1:15" s="236" customFormat="1" x14ac:dyDescent="0.2">
      <c r="A61" s="237" t="str">
        <f>name!E$5</f>
        <v>Professional occupations</v>
      </c>
      <c r="B61" s="302">
        <v>1.3258578467791839</v>
      </c>
      <c r="C61" s="302">
        <v>6.102479797306877E-2</v>
      </c>
      <c r="D61" s="302">
        <v>1.6609528218237676E-2</v>
      </c>
      <c r="E61" s="302">
        <f t="shared" ref="E61:E68" si="35">SUM(B61:D61)</f>
        <v>1.4034921729704903</v>
      </c>
      <c r="F61" s="303"/>
      <c r="G61" s="302">
        <v>1.7640325562403398</v>
      </c>
      <c r="H61" s="302">
        <v>0.12460007826756012</v>
      </c>
      <c r="I61" s="302">
        <v>1.3433607400846072E-2</v>
      </c>
      <c r="J61" s="302">
        <f t="shared" ref="J61:J63" si="36">SUM(G61:I61)</f>
        <v>1.902066241908746</v>
      </c>
      <c r="K61" s="303"/>
      <c r="L61" s="302">
        <v>2.2329667158137716</v>
      </c>
      <c r="M61" s="302">
        <v>0.1172258212080947</v>
      </c>
      <c r="N61" s="302">
        <v>7.8578040384229258E-3</v>
      </c>
      <c r="O61" s="302">
        <f t="shared" ref="O61:O68" si="37">SUM(L61:N61)</f>
        <v>2.3580503410602893</v>
      </c>
    </row>
    <row r="62" spans="1:15" s="236" customFormat="1" x14ac:dyDescent="0.2">
      <c r="A62" s="237" t="str">
        <f>name!E$6</f>
        <v>Associate professional occupations</v>
      </c>
      <c r="B62" s="302">
        <v>1.6266558838114689</v>
      </c>
      <c r="C62" s="302">
        <v>0.15590823210826851</v>
      </c>
      <c r="D62" s="302">
        <v>1.2444133931954787E-2</v>
      </c>
      <c r="E62" s="302">
        <f t="shared" si="35"/>
        <v>1.7950082498516922</v>
      </c>
      <c r="F62" s="303"/>
      <c r="G62" s="302">
        <v>2.0225473438800736</v>
      </c>
      <c r="H62" s="302">
        <v>0.25616614690947004</v>
      </c>
      <c r="I62" s="302">
        <v>9.8454658531259773E-3</v>
      </c>
      <c r="J62" s="302">
        <f t="shared" si="36"/>
        <v>2.2885589566426701</v>
      </c>
      <c r="K62" s="303"/>
      <c r="L62" s="302">
        <v>1.9022623957850928</v>
      </c>
      <c r="M62" s="302">
        <v>0.21451136628541778</v>
      </c>
      <c r="N62" s="302">
        <v>4.8951176480629653E-3</v>
      </c>
      <c r="O62" s="302">
        <f t="shared" si="37"/>
        <v>2.1216688797185737</v>
      </c>
    </row>
    <row r="63" spans="1:15" s="236" customFormat="1" x14ac:dyDescent="0.2">
      <c r="A63" s="237" t="str">
        <f>name!E$7</f>
        <v>Administrative and secretarial occupations</v>
      </c>
      <c r="B63" s="302">
        <v>0.68287149527168123</v>
      </c>
      <c r="C63" s="302">
        <v>0.88421693111231503</v>
      </c>
      <c r="D63" s="302">
        <v>7.0844197413865674E-3</v>
      </c>
      <c r="E63" s="302">
        <f t="shared" si="35"/>
        <v>1.5741728461253828</v>
      </c>
      <c r="F63" s="303"/>
      <c r="G63" s="302">
        <v>0.7898472689485595</v>
      </c>
      <c r="H63" s="302">
        <v>0.89086608262884415</v>
      </c>
      <c r="I63" s="302">
        <v>5.6348427722818176E-3</v>
      </c>
      <c r="J63" s="302">
        <f t="shared" si="36"/>
        <v>1.6863481943496854</v>
      </c>
      <c r="K63" s="303"/>
      <c r="L63" s="302">
        <v>0.78889772502295819</v>
      </c>
      <c r="M63" s="302">
        <v>0.67460884615899919</v>
      </c>
      <c r="N63" s="302">
        <v>6.0983096863179258E-3</v>
      </c>
      <c r="O63" s="302">
        <f t="shared" si="37"/>
        <v>1.4696048808682753</v>
      </c>
    </row>
    <row r="64" spans="1:15" s="236" customFormat="1" x14ac:dyDescent="0.2">
      <c r="A64" s="237" t="str">
        <f>name!E$8</f>
        <v>Skilled trades occupations</v>
      </c>
      <c r="B64" s="302">
        <v>3.0500837309101181</v>
      </c>
      <c r="C64" s="302">
        <v>5.2462488086834708E-2</v>
      </c>
      <c r="D64" s="302">
        <v>5.7669577919914332E-2</v>
      </c>
      <c r="E64" s="302">
        <f t="shared" si="35"/>
        <v>3.1602157969168672</v>
      </c>
      <c r="F64" s="303"/>
      <c r="G64" s="302">
        <v>2.4993659273926978</v>
      </c>
      <c r="H64" s="302">
        <v>5.2932144597660838E-2</v>
      </c>
      <c r="I64" s="302">
        <v>3.0667280091869573E-2</v>
      </c>
      <c r="J64" s="302">
        <f>SUM(G64:I64)</f>
        <v>2.582965352082228</v>
      </c>
      <c r="K64" s="303"/>
      <c r="L64" s="302">
        <v>2.0374136066407802</v>
      </c>
      <c r="M64" s="302">
        <v>2.1154030410285952E-2</v>
      </c>
      <c r="N64" s="302">
        <v>1.2706072323741957E-2</v>
      </c>
      <c r="O64" s="302">
        <f t="shared" si="37"/>
        <v>2.0712737093748079</v>
      </c>
    </row>
    <row r="65" spans="1:15" s="236" customFormat="1" x14ac:dyDescent="0.2">
      <c r="A65" s="237" t="str">
        <f>name!E$9</f>
        <v>Caring, leisure and other service occupations</v>
      </c>
      <c r="B65" s="302">
        <v>0.12300318265090596</v>
      </c>
      <c r="C65" s="302">
        <v>3.5648701254663566E-2</v>
      </c>
      <c r="D65" s="302">
        <v>8.5327581858049475E-3</v>
      </c>
      <c r="E65" s="302">
        <f t="shared" si="35"/>
        <v>0.16718464209137449</v>
      </c>
      <c r="F65" s="303"/>
      <c r="G65" s="302">
        <v>0.13457626599111194</v>
      </c>
      <c r="H65" s="302">
        <v>5.144770640035335E-2</v>
      </c>
      <c r="I65" s="302">
        <v>1.2333801745450452E-2</v>
      </c>
      <c r="J65" s="302">
        <f t="shared" ref="J65:J68" si="38">SUM(G65:I65)</f>
        <v>0.19835777413691574</v>
      </c>
      <c r="K65" s="303"/>
      <c r="L65" s="302">
        <v>0.10800034807946148</v>
      </c>
      <c r="M65" s="302">
        <v>3.2422371340657292E-2</v>
      </c>
      <c r="N65" s="302">
        <v>9.4017848102850837E-3</v>
      </c>
      <c r="O65" s="302">
        <f t="shared" si="37"/>
        <v>0.14982450423040386</v>
      </c>
    </row>
    <row r="66" spans="1:15" s="236" customFormat="1" x14ac:dyDescent="0.2">
      <c r="A66" s="237" t="str">
        <f>name!E$10</f>
        <v>Sales and customer service occupations</v>
      </c>
      <c r="B66" s="302">
        <v>0.45356003643173648</v>
      </c>
      <c r="C66" s="302">
        <v>0.45463314437358937</v>
      </c>
      <c r="D66" s="302">
        <v>4.4226181159258575E-2</v>
      </c>
      <c r="E66" s="302">
        <f t="shared" si="35"/>
        <v>0.95241936196458443</v>
      </c>
      <c r="F66" s="303"/>
      <c r="G66" s="302">
        <v>0.46170001590982135</v>
      </c>
      <c r="H66" s="302">
        <v>0.50557866806456919</v>
      </c>
      <c r="I66" s="302">
        <v>1.5735658530274373E-2</v>
      </c>
      <c r="J66" s="302">
        <f t="shared" si="38"/>
        <v>0.98301434250466491</v>
      </c>
      <c r="K66" s="303"/>
      <c r="L66" s="302">
        <v>0.47706207954192037</v>
      </c>
      <c r="M66" s="302">
        <v>0.36672984967935052</v>
      </c>
      <c r="N66" s="302">
        <v>1.2895592137124655E-2</v>
      </c>
      <c r="O66" s="302">
        <f t="shared" si="37"/>
        <v>0.85668752135839554</v>
      </c>
    </row>
    <row r="67" spans="1:15" s="236" customFormat="1" x14ac:dyDescent="0.2">
      <c r="A67" s="237" t="str">
        <f>name!E$11</f>
        <v>Process, plant and machine operatives</v>
      </c>
      <c r="B67" s="302">
        <v>6.3076033146545853</v>
      </c>
      <c r="C67" s="302">
        <v>0.25488251722010258</v>
      </c>
      <c r="D67" s="302">
        <v>7.7878450959377885E-2</v>
      </c>
      <c r="E67" s="302">
        <f t="shared" si="35"/>
        <v>6.6403642828340654</v>
      </c>
      <c r="F67" s="303"/>
      <c r="G67" s="302">
        <v>5.3286100766653144</v>
      </c>
      <c r="H67" s="302">
        <v>0.2734177006907681</v>
      </c>
      <c r="I67" s="302">
        <v>0.10866857801444059</v>
      </c>
      <c r="J67" s="302">
        <f t="shared" si="38"/>
        <v>5.7106963553705228</v>
      </c>
      <c r="K67" s="303"/>
      <c r="L67" s="302">
        <v>4.1233623624222213</v>
      </c>
      <c r="M67" s="302">
        <v>0.10060307320080342</v>
      </c>
      <c r="N67" s="302">
        <v>0.1038389731029402</v>
      </c>
      <c r="O67" s="302">
        <f t="shared" si="37"/>
        <v>4.3278044087259646</v>
      </c>
    </row>
    <row r="68" spans="1:15" s="236" customFormat="1" x14ac:dyDescent="0.2">
      <c r="A68" s="237" t="str">
        <f>name!E$12</f>
        <v>Elementary occupations</v>
      </c>
      <c r="B68" s="302">
        <v>3.4736674695889196</v>
      </c>
      <c r="C68" s="302">
        <v>0.59214229785230466</v>
      </c>
      <c r="D68" s="302">
        <v>6.7675110376373873E-2</v>
      </c>
      <c r="E68" s="302">
        <f t="shared" si="35"/>
        <v>4.1334848778175983</v>
      </c>
      <c r="F68" s="303"/>
      <c r="G68" s="302">
        <v>2.9035721242193295</v>
      </c>
      <c r="H68" s="302">
        <v>0.57202026036601339</v>
      </c>
      <c r="I68" s="302">
        <v>5.5681631896027699E-2</v>
      </c>
      <c r="J68" s="302">
        <f t="shared" si="38"/>
        <v>3.5312740164813707</v>
      </c>
      <c r="K68" s="303"/>
      <c r="L68" s="302">
        <v>2.9962884346328429</v>
      </c>
      <c r="M68" s="302">
        <v>0.90916350867530715</v>
      </c>
      <c r="N68" s="302">
        <v>9.1742389366704563E-2</v>
      </c>
      <c r="O68" s="302">
        <f t="shared" si="37"/>
        <v>3.9971943326748547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18.602259981021373</v>
      </c>
      <c r="C70" s="311">
        <f t="shared" ref="C70:E70" si="39">SUM(C60:C68)</f>
        <v>2.5927180169351871</v>
      </c>
      <c r="D70" s="311">
        <f t="shared" si="39"/>
        <v>0.40602200204344102</v>
      </c>
      <c r="E70" s="311">
        <f t="shared" si="39"/>
        <v>21.601000000000003</v>
      </c>
      <c r="F70" s="311"/>
      <c r="G70" s="311">
        <f t="shared" ref="G70:J70" si="40">SUM(G60:G68)</f>
        <v>17.765505809297643</v>
      </c>
      <c r="H70" s="311">
        <f t="shared" si="40"/>
        <v>2.9511859342256264</v>
      </c>
      <c r="I70" s="311">
        <f t="shared" si="40"/>
        <v>0.30530825647669735</v>
      </c>
      <c r="J70" s="311">
        <f t="shared" si="40"/>
        <v>21.021999999999963</v>
      </c>
      <c r="K70" s="311"/>
      <c r="L70" s="311">
        <f t="shared" ref="L70:O70" si="41">SUM(L60:L68)</f>
        <v>16.211336915470717</v>
      </c>
      <c r="M70" s="311">
        <f t="shared" si="41"/>
        <v>2.6425967580015617</v>
      </c>
      <c r="N70" s="311">
        <f t="shared" si="41"/>
        <v>0.29306632652770925</v>
      </c>
      <c r="O70" s="311">
        <f t="shared" si="41"/>
        <v>19.146999999999991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2.0074857835405111</v>
      </c>
      <c r="C77" s="302">
        <v>9.1353248563115816E-2</v>
      </c>
      <c r="D77" s="302">
        <v>9.9681491718452531E-2</v>
      </c>
      <c r="E77" s="302">
        <f>SUM(B77:D77)</f>
        <v>2.1985205238220793</v>
      </c>
      <c r="F77" s="303"/>
      <c r="G77" s="302">
        <v>1.7680676564874502</v>
      </c>
      <c r="H77" s="302">
        <v>0.10760282267445004</v>
      </c>
      <c r="I77" s="302">
        <v>9.6840131546831201E-2</v>
      </c>
      <c r="J77" s="302">
        <f>SUM(G77:I77)</f>
        <v>1.9725106107087316</v>
      </c>
      <c r="K77" s="303"/>
      <c r="L77" s="302">
        <v>1.6740518001697191</v>
      </c>
      <c r="M77" s="302">
        <v>0.12811479366546241</v>
      </c>
      <c r="N77" s="302">
        <v>9.8511738337555124E-2</v>
      </c>
      <c r="O77" s="302">
        <f>SUM(L77:N77)</f>
        <v>1.9006783321727367</v>
      </c>
    </row>
    <row r="78" spans="1:15" s="236" customFormat="1" x14ac:dyDescent="0.2">
      <c r="A78" s="237" t="str">
        <f>name!E$5</f>
        <v>Professional occupations</v>
      </c>
      <c r="B78" s="302">
        <v>4.2538779475275126</v>
      </c>
      <c r="C78" s="302">
        <v>0.10926440322972952</v>
      </c>
      <c r="D78" s="302">
        <v>8.8869691535918796E-2</v>
      </c>
      <c r="E78" s="302">
        <f t="shared" ref="E78:E85" si="42">SUM(B78:D78)</f>
        <v>4.4520120422931608</v>
      </c>
      <c r="F78" s="303"/>
      <c r="G78" s="302">
        <v>4.2865129620064204</v>
      </c>
      <c r="H78" s="302">
        <v>0.12795076741152156</v>
      </c>
      <c r="I78" s="302">
        <v>6.9047459726275254E-2</v>
      </c>
      <c r="J78" s="302">
        <f t="shared" ref="J78:J80" si="43">SUM(G78:I78)</f>
        <v>4.4835111891442168</v>
      </c>
      <c r="K78" s="303"/>
      <c r="L78" s="302">
        <v>5.5817957973230277</v>
      </c>
      <c r="M78" s="302">
        <v>0.15746656703645731</v>
      </c>
      <c r="N78" s="302">
        <v>5.4125872943115536E-2</v>
      </c>
      <c r="O78" s="302">
        <f t="shared" ref="O78:O85" si="44">SUM(L78:N78)</f>
        <v>5.7933882373026</v>
      </c>
    </row>
    <row r="79" spans="1:15" s="236" customFormat="1" x14ac:dyDescent="0.2">
      <c r="A79" s="237" t="str">
        <f>name!E$6</f>
        <v>Associate professional occupations</v>
      </c>
      <c r="B79" s="302">
        <v>2.1761305871719006</v>
      </c>
      <c r="C79" s="302">
        <v>9.5938269285359243E-2</v>
      </c>
      <c r="D79" s="302">
        <v>4.0768080663564674E-2</v>
      </c>
      <c r="E79" s="302">
        <f t="shared" si="42"/>
        <v>2.3128369371208244</v>
      </c>
      <c r="F79" s="303"/>
      <c r="G79" s="302">
        <v>2.0584854668738735</v>
      </c>
      <c r="H79" s="302">
        <v>8.7068451129300797E-2</v>
      </c>
      <c r="I79" s="302">
        <v>3.1380067064499459E-2</v>
      </c>
      <c r="J79" s="302">
        <f t="shared" si="43"/>
        <v>2.1769339850676737</v>
      </c>
      <c r="K79" s="303"/>
      <c r="L79" s="302">
        <v>2.1077215761417802</v>
      </c>
      <c r="M79" s="302">
        <v>8.7711147136779632E-2</v>
      </c>
      <c r="N79" s="302">
        <v>2.6786737035816816E-2</v>
      </c>
      <c r="O79" s="302">
        <f t="shared" si="44"/>
        <v>2.2222194603143768</v>
      </c>
    </row>
    <row r="80" spans="1:15" s="236" customFormat="1" x14ac:dyDescent="0.2">
      <c r="A80" s="237" t="str">
        <f>name!E$7</f>
        <v>Administrative and secretarial occupations</v>
      </c>
      <c r="B80" s="302">
        <v>0.93050463796333982</v>
      </c>
      <c r="C80" s="302">
        <v>0.26997260134199624</v>
      </c>
      <c r="D80" s="302">
        <v>1.6143796512373507E-2</v>
      </c>
      <c r="E80" s="302">
        <f t="shared" si="42"/>
        <v>1.2166210358177094</v>
      </c>
      <c r="F80" s="303"/>
      <c r="G80" s="302">
        <v>0.79002502527715468</v>
      </c>
      <c r="H80" s="302">
        <v>0.20935710198305355</v>
      </c>
      <c r="I80" s="302">
        <v>2.1128975095629905E-2</v>
      </c>
      <c r="J80" s="302">
        <f t="shared" si="43"/>
        <v>1.0205111023558382</v>
      </c>
      <c r="K80" s="303"/>
      <c r="L80" s="302">
        <v>0.79502114459464246</v>
      </c>
      <c r="M80" s="302">
        <v>0.14760289065863078</v>
      </c>
      <c r="N80" s="302">
        <v>1.4816352870075858E-2</v>
      </c>
      <c r="O80" s="302">
        <f t="shared" si="44"/>
        <v>0.95744038812334908</v>
      </c>
    </row>
    <row r="81" spans="1:15" s="236" customFormat="1" x14ac:dyDescent="0.2">
      <c r="A81" s="237" t="str">
        <f>name!E$8</f>
        <v>Skilled trades occupations</v>
      </c>
      <c r="B81" s="302">
        <v>3.0243457873892594</v>
      </c>
      <c r="C81" s="302">
        <v>0.12419622030870547</v>
      </c>
      <c r="D81" s="302">
        <v>0.16599651157639803</v>
      </c>
      <c r="E81" s="302">
        <f t="shared" si="42"/>
        <v>3.3145385192743628</v>
      </c>
      <c r="F81" s="303"/>
      <c r="G81" s="302">
        <v>1.7980384965774825</v>
      </c>
      <c r="H81" s="302">
        <v>8.2202633934698857E-2</v>
      </c>
      <c r="I81" s="302">
        <v>8.2285154643643513E-2</v>
      </c>
      <c r="J81" s="302">
        <f>SUM(G81:I81)</f>
        <v>1.9625262851558249</v>
      </c>
      <c r="K81" s="303"/>
      <c r="L81" s="302">
        <v>1.3133698319453235</v>
      </c>
      <c r="M81" s="302">
        <v>9.6929586515563687E-2</v>
      </c>
      <c r="N81" s="302">
        <v>0.10951228683150652</v>
      </c>
      <c r="O81" s="302">
        <f t="shared" si="44"/>
        <v>1.5198117052923938</v>
      </c>
    </row>
    <row r="82" spans="1:15" s="236" customFormat="1" x14ac:dyDescent="0.2">
      <c r="A82" s="237" t="str">
        <f>name!E$9</f>
        <v>Caring, leisure and other service occupations</v>
      </c>
      <c r="B82" s="302">
        <v>7.7633387532655113E-2</v>
      </c>
      <c r="C82" s="302">
        <v>3.0437181416516655E-2</v>
      </c>
      <c r="D82" s="302">
        <v>7.5359914994174541E-3</v>
      </c>
      <c r="E82" s="302">
        <f t="shared" si="42"/>
        <v>0.11560656044858923</v>
      </c>
      <c r="F82" s="303"/>
      <c r="G82" s="302">
        <v>5.9551932403846236E-2</v>
      </c>
      <c r="H82" s="302">
        <v>1.8845926397910186E-2</v>
      </c>
      <c r="I82" s="302">
        <v>1.8261596801197329E-2</v>
      </c>
      <c r="J82" s="302">
        <f t="shared" ref="J82:J85" si="45">SUM(G82:I82)</f>
        <v>9.6659455602953748E-2</v>
      </c>
      <c r="K82" s="303"/>
      <c r="L82" s="302">
        <v>5.7547678961830252E-2</v>
      </c>
      <c r="M82" s="302">
        <v>1.2911977049404326E-2</v>
      </c>
      <c r="N82" s="302">
        <v>1.9943048643212401E-2</v>
      </c>
      <c r="O82" s="302">
        <f t="shared" si="44"/>
        <v>9.0402704654446983E-2</v>
      </c>
    </row>
    <row r="83" spans="1:15" s="236" customFormat="1" x14ac:dyDescent="0.2">
      <c r="A83" s="237" t="str">
        <f>name!E$10</f>
        <v>Sales and customer service occupations</v>
      </c>
      <c r="B83" s="302">
        <v>0.41721595910505849</v>
      </c>
      <c r="C83" s="302">
        <v>8.3599623973572651E-2</v>
      </c>
      <c r="D83" s="302">
        <v>1.2548428436543344E-2</v>
      </c>
      <c r="E83" s="302">
        <f t="shared" si="42"/>
        <v>0.51336401151517452</v>
      </c>
      <c r="F83" s="303"/>
      <c r="G83" s="302">
        <v>0.32496025644376436</v>
      </c>
      <c r="H83" s="302">
        <v>6.3451504363964573E-2</v>
      </c>
      <c r="I83" s="302">
        <v>9.6769071787918184E-3</v>
      </c>
      <c r="J83" s="302">
        <f t="shared" si="45"/>
        <v>0.39808866798652076</v>
      </c>
      <c r="K83" s="303"/>
      <c r="L83" s="302">
        <v>0.35528460227726621</v>
      </c>
      <c r="M83" s="302">
        <v>9.0536475067540298E-2</v>
      </c>
      <c r="N83" s="302">
        <v>7.5037216413167997E-3</v>
      </c>
      <c r="O83" s="302">
        <f t="shared" si="44"/>
        <v>0.45332479898612332</v>
      </c>
    </row>
    <row r="84" spans="1:15" s="236" customFormat="1" x14ac:dyDescent="0.2">
      <c r="A84" s="237" t="str">
        <f>name!E$11</f>
        <v>Process, plant and machine operatives</v>
      </c>
      <c r="B84" s="302">
        <v>1.7190444303694723</v>
      </c>
      <c r="C84" s="302">
        <v>0.18479169967994213</v>
      </c>
      <c r="D84" s="302">
        <v>3.609061076741802E-2</v>
      </c>
      <c r="E84" s="302">
        <f t="shared" si="42"/>
        <v>1.9399267408168324</v>
      </c>
      <c r="F84" s="303"/>
      <c r="G84" s="302">
        <v>0.97253320845240787</v>
      </c>
      <c r="H84" s="302">
        <v>0.11612231726881185</v>
      </c>
      <c r="I84" s="302">
        <v>4.5154035480817332E-2</v>
      </c>
      <c r="J84" s="302">
        <f t="shared" si="45"/>
        <v>1.1338095612020371</v>
      </c>
      <c r="K84" s="303"/>
      <c r="L84" s="302">
        <v>0.81044978680155166</v>
      </c>
      <c r="M84" s="302">
        <v>0.10051244322319132</v>
      </c>
      <c r="N84" s="302">
        <v>8.1887843625002288E-2</v>
      </c>
      <c r="O84" s="302">
        <f t="shared" si="44"/>
        <v>0.9928500736497452</v>
      </c>
    </row>
    <row r="85" spans="1:15" s="236" customFormat="1" x14ac:dyDescent="0.2">
      <c r="A85" s="237" t="str">
        <f>name!E$12</f>
        <v>Elementary occupations</v>
      </c>
      <c r="B85" s="302">
        <v>0.6682230298638776</v>
      </c>
      <c r="C85" s="302">
        <v>0.1409593342751807</v>
      </c>
      <c r="D85" s="302">
        <v>2.0391264752232578E-2</v>
      </c>
      <c r="E85" s="302">
        <f t="shared" si="42"/>
        <v>0.82957362889129094</v>
      </c>
      <c r="F85" s="303"/>
      <c r="G85" s="302">
        <v>0.3611775683109435</v>
      </c>
      <c r="H85" s="302">
        <v>7.8985486627486862E-2</v>
      </c>
      <c r="I85" s="302">
        <v>1.8286087837785594E-2</v>
      </c>
      <c r="J85" s="302">
        <f t="shared" si="45"/>
        <v>0.4584491427762159</v>
      </c>
      <c r="K85" s="303"/>
      <c r="L85" s="302">
        <v>0.36522825393051145</v>
      </c>
      <c r="M85" s="302">
        <v>0.14829379330240333</v>
      </c>
      <c r="N85" s="302">
        <v>3.336225227131781E-2</v>
      </c>
      <c r="O85" s="302">
        <f t="shared" si="44"/>
        <v>0.54688429950423256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15.274461550463588</v>
      </c>
      <c r="C87" s="311">
        <f t="shared" ref="C87:E87" si="46">SUM(C77:C85)</f>
        <v>1.1305125820741184</v>
      </c>
      <c r="D87" s="311">
        <f t="shared" si="46"/>
        <v>0.48802586746231902</v>
      </c>
      <c r="E87" s="311">
        <f t="shared" si="46"/>
        <v>16.893000000000022</v>
      </c>
      <c r="F87" s="311"/>
      <c r="G87" s="311">
        <f t="shared" ref="G87:J87" si="47">SUM(G77:G85)</f>
        <v>12.419352572833343</v>
      </c>
      <c r="H87" s="311">
        <f t="shared" si="47"/>
        <v>0.89158701179119826</v>
      </c>
      <c r="I87" s="311">
        <f t="shared" si="47"/>
        <v>0.39206041537547137</v>
      </c>
      <c r="J87" s="311">
        <f t="shared" si="47"/>
        <v>13.703000000000012</v>
      </c>
      <c r="K87" s="311"/>
      <c r="L87" s="311">
        <f t="shared" ref="L87:O87" si="48">SUM(L77:L85)</f>
        <v>13.060470472145653</v>
      </c>
      <c r="M87" s="311">
        <f t="shared" si="48"/>
        <v>0.97007967365543302</v>
      </c>
      <c r="N87" s="311">
        <f t="shared" si="48"/>
        <v>0.44644985419891914</v>
      </c>
      <c r="O87" s="311">
        <f t="shared" si="48"/>
        <v>14.477000000000006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6.2417473213486501</v>
      </c>
      <c r="C94" s="302">
        <v>0.32749021883874985</v>
      </c>
      <c r="D94" s="302">
        <v>0.91499857032774934</v>
      </c>
      <c r="E94" s="302">
        <f>SUM(B94:D94)</f>
        <v>7.4842361105151491</v>
      </c>
      <c r="F94" s="303"/>
      <c r="G94" s="302">
        <v>6.9899261645422177</v>
      </c>
      <c r="H94" s="302">
        <v>0.45339972941105694</v>
      </c>
      <c r="I94" s="302">
        <v>0.79888163642201993</v>
      </c>
      <c r="J94" s="302">
        <f>SUM(G94:I94)</f>
        <v>8.2422075303752944</v>
      </c>
      <c r="K94" s="303"/>
      <c r="L94" s="302">
        <v>5.4941728403353389</v>
      </c>
      <c r="M94" s="302">
        <v>0.40234390429215844</v>
      </c>
      <c r="N94" s="302">
        <v>0.73238578558928091</v>
      </c>
      <c r="O94" s="302">
        <f>SUM(L94:N94)</f>
        <v>6.6289025302167781</v>
      </c>
    </row>
    <row r="95" spans="1:15" s="236" customFormat="1" x14ac:dyDescent="0.2">
      <c r="A95" s="237" t="str">
        <f>name!E$5</f>
        <v>Professional occupations</v>
      </c>
      <c r="B95" s="302">
        <v>11.969716034873583</v>
      </c>
      <c r="C95" s="302">
        <v>0.35488227650100862</v>
      </c>
      <c r="D95" s="302">
        <v>0.50364391474150061</v>
      </c>
      <c r="E95" s="302">
        <f t="shared" ref="E95:E102" si="49">SUM(B95:D95)</f>
        <v>12.828242226116092</v>
      </c>
      <c r="F95" s="303"/>
      <c r="G95" s="302">
        <v>14.691334874688856</v>
      </c>
      <c r="H95" s="302">
        <v>0.45779628227883779</v>
      </c>
      <c r="I95" s="302">
        <v>0.48892320730816308</v>
      </c>
      <c r="J95" s="302">
        <f t="shared" ref="J95:J97" si="50">SUM(G95:I95)</f>
        <v>15.638054364275858</v>
      </c>
      <c r="K95" s="303"/>
      <c r="L95" s="302">
        <v>15.902632558893988</v>
      </c>
      <c r="M95" s="302">
        <v>0.42680036370651264</v>
      </c>
      <c r="N95" s="302">
        <v>0.34811090905145947</v>
      </c>
      <c r="O95" s="302">
        <f t="shared" ref="O95:O102" si="51">SUM(L95:N95)</f>
        <v>16.67754383165196</v>
      </c>
    </row>
    <row r="96" spans="1:15" s="236" customFormat="1" x14ac:dyDescent="0.2">
      <c r="A96" s="237" t="str">
        <f>name!E$6</f>
        <v>Associate professional occupations</v>
      </c>
      <c r="B96" s="302">
        <v>6.5674154422319138</v>
      </c>
      <c r="C96" s="302">
        <v>0.43976400689136708</v>
      </c>
      <c r="D96" s="302">
        <v>0.4303565725877343</v>
      </c>
      <c r="E96" s="302">
        <f t="shared" si="49"/>
        <v>7.4375360217110149</v>
      </c>
      <c r="F96" s="303"/>
      <c r="G96" s="302">
        <v>7.7860895114866544</v>
      </c>
      <c r="H96" s="302">
        <v>0.50516520160750666</v>
      </c>
      <c r="I96" s="302">
        <v>0.32819182275164988</v>
      </c>
      <c r="J96" s="302">
        <f t="shared" si="50"/>
        <v>8.6194465358458121</v>
      </c>
      <c r="K96" s="303"/>
      <c r="L96" s="302">
        <v>6.6173303657313776</v>
      </c>
      <c r="M96" s="302">
        <v>0.34775509556337297</v>
      </c>
      <c r="N96" s="302">
        <v>0.31270408634547947</v>
      </c>
      <c r="O96" s="302">
        <f t="shared" si="51"/>
        <v>7.2777895476402295</v>
      </c>
    </row>
    <row r="97" spans="1:15" s="236" customFormat="1" x14ac:dyDescent="0.2">
      <c r="A97" s="237" t="str">
        <f>name!E$7</f>
        <v>Administrative and secretarial occupations</v>
      </c>
      <c r="B97" s="302">
        <v>4.1487299611928909</v>
      </c>
      <c r="C97" s="302">
        <v>1.5505591022758514</v>
      </c>
      <c r="D97" s="302">
        <v>0.16129158412418573</v>
      </c>
      <c r="E97" s="302">
        <f t="shared" si="49"/>
        <v>5.8605806475929283</v>
      </c>
      <c r="F97" s="303"/>
      <c r="G97" s="302">
        <v>4.2453880428115927</v>
      </c>
      <c r="H97" s="302">
        <v>1.1716306151453399</v>
      </c>
      <c r="I97" s="302">
        <v>0.14130180730205213</v>
      </c>
      <c r="J97" s="302">
        <f t="shared" si="50"/>
        <v>5.5583204652589844</v>
      </c>
      <c r="K97" s="303"/>
      <c r="L97" s="302">
        <v>3.6803511911340721</v>
      </c>
      <c r="M97" s="302">
        <v>0.8101922706917426</v>
      </c>
      <c r="N97" s="302">
        <v>0.12660666627866299</v>
      </c>
      <c r="O97" s="302">
        <f t="shared" si="51"/>
        <v>4.6171501281044778</v>
      </c>
    </row>
    <row r="98" spans="1:15" s="236" customFormat="1" x14ac:dyDescent="0.2">
      <c r="A98" s="237" t="str">
        <f>name!E$8</f>
        <v>Skilled trades occupations</v>
      </c>
      <c r="B98" s="302">
        <v>15.750458435814958</v>
      </c>
      <c r="C98" s="302">
        <v>0.66620089645807412</v>
      </c>
      <c r="D98" s="302">
        <v>2.0807227993250614</v>
      </c>
      <c r="E98" s="302">
        <f t="shared" si="49"/>
        <v>18.497382131598094</v>
      </c>
      <c r="F98" s="303"/>
      <c r="G98" s="302">
        <v>13.035250184471966</v>
      </c>
      <c r="H98" s="302">
        <v>0.54840938652456572</v>
      </c>
      <c r="I98" s="302">
        <v>1.5250237365135144</v>
      </c>
      <c r="J98" s="302">
        <f>SUM(G98:I98)</f>
        <v>15.108683307510047</v>
      </c>
      <c r="K98" s="303"/>
      <c r="L98" s="302">
        <v>9.4987734844724585</v>
      </c>
      <c r="M98" s="302">
        <v>0.54385710151313438</v>
      </c>
      <c r="N98" s="302">
        <v>1.2310503260183572</v>
      </c>
      <c r="O98" s="302">
        <f t="shared" si="51"/>
        <v>11.27368091200395</v>
      </c>
    </row>
    <row r="99" spans="1:15" s="236" customFormat="1" x14ac:dyDescent="0.2">
      <c r="A99" s="237" t="str">
        <f>name!E$9</f>
        <v>Caring, leisure and other service occupations</v>
      </c>
      <c r="B99" s="302">
        <v>0.6176810654609054</v>
      </c>
      <c r="C99" s="302">
        <v>0.15748354353539723</v>
      </c>
      <c r="D99" s="302">
        <v>0.1450406694229133</v>
      </c>
      <c r="E99" s="302">
        <f t="shared" si="49"/>
        <v>0.92020527841921596</v>
      </c>
      <c r="F99" s="303"/>
      <c r="G99" s="302">
        <v>0.62250559670686822</v>
      </c>
      <c r="H99" s="302">
        <v>0.12292220309155336</v>
      </c>
      <c r="I99" s="302">
        <v>0.30420323851968989</v>
      </c>
      <c r="J99" s="302">
        <f t="shared" ref="J99:J102" si="52">SUM(G99:I99)</f>
        <v>1.0496310383181116</v>
      </c>
      <c r="K99" s="303"/>
      <c r="L99" s="302">
        <v>0.57490806324670807</v>
      </c>
      <c r="M99" s="302">
        <v>7.8358541789545516E-2</v>
      </c>
      <c r="N99" s="302">
        <v>0.23798980740556627</v>
      </c>
      <c r="O99" s="302">
        <f t="shared" si="51"/>
        <v>0.89125641244181986</v>
      </c>
    </row>
    <row r="100" spans="1:15" s="236" customFormat="1" x14ac:dyDescent="0.2">
      <c r="A100" s="237" t="str">
        <f>name!E$10</f>
        <v>Sales and customer service occupations</v>
      </c>
      <c r="B100" s="302">
        <v>1.3660683273686947</v>
      </c>
      <c r="C100" s="302">
        <v>0.45640012129660212</v>
      </c>
      <c r="D100" s="302">
        <v>0.25277333258717272</v>
      </c>
      <c r="E100" s="302">
        <f t="shared" si="49"/>
        <v>2.0752417812524695</v>
      </c>
      <c r="F100" s="303"/>
      <c r="G100" s="302">
        <v>1.3196979949295464</v>
      </c>
      <c r="H100" s="302">
        <v>0.37727588850312882</v>
      </c>
      <c r="I100" s="302">
        <v>0.19942512078625377</v>
      </c>
      <c r="J100" s="302">
        <f t="shared" si="52"/>
        <v>1.8963990042189292</v>
      </c>
      <c r="K100" s="303"/>
      <c r="L100" s="302">
        <v>1.2097821617649764</v>
      </c>
      <c r="M100" s="302">
        <v>0.33148636335393827</v>
      </c>
      <c r="N100" s="302">
        <v>0.15045461783085515</v>
      </c>
      <c r="O100" s="302">
        <f t="shared" si="51"/>
        <v>1.6917231429497699</v>
      </c>
    </row>
    <row r="101" spans="1:15" s="236" customFormat="1" x14ac:dyDescent="0.2">
      <c r="A101" s="237" t="str">
        <f>name!E$11</f>
        <v>Process, plant and machine operatives</v>
      </c>
      <c r="B101" s="302">
        <v>11.281055717030759</v>
      </c>
      <c r="C101" s="302">
        <v>0.98219398290298798</v>
      </c>
      <c r="D101" s="302">
        <v>0.65911090916241577</v>
      </c>
      <c r="E101" s="302">
        <f t="shared" si="49"/>
        <v>12.922360609096163</v>
      </c>
      <c r="F101" s="303"/>
      <c r="G101" s="302">
        <v>9.0450401795047775</v>
      </c>
      <c r="H101" s="302">
        <v>0.80964625042492211</v>
      </c>
      <c r="I101" s="302">
        <v>0.55840887479972068</v>
      </c>
      <c r="J101" s="302">
        <f t="shared" si="52"/>
        <v>10.413095304729421</v>
      </c>
      <c r="K101" s="303"/>
      <c r="L101" s="302">
        <v>6.5667261908966612</v>
      </c>
      <c r="M101" s="302">
        <v>0.74139372280132698</v>
      </c>
      <c r="N101" s="302">
        <v>0.53269438362020616</v>
      </c>
      <c r="O101" s="302">
        <f t="shared" si="51"/>
        <v>7.840814297318194</v>
      </c>
    </row>
    <row r="102" spans="1:15" s="236" customFormat="1" x14ac:dyDescent="0.2">
      <c r="A102" s="237" t="str">
        <f>name!E$12</f>
        <v>Elementary occupations</v>
      </c>
      <c r="B102" s="302">
        <v>2.6870837574217132</v>
      </c>
      <c r="C102" s="302">
        <v>0.75284792068570261</v>
      </c>
      <c r="D102" s="302">
        <v>0.64428351559145203</v>
      </c>
      <c r="E102" s="302">
        <f t="shared" si="49"/>
        <v>4.084215193698868</v>
      </c>
      <c r="F102" s="303"/>
      <c r="G102" s="302">
        <v>2.0456220276007033</v>
      </c>
      <c r="H102" s="302">
        <v>0.61143212097902622</v>
      </c>
      <c r="I102" s="302">
        <v>0.6191083008877436</v>
      </c>
      <c r="J102" s="302">
        <f t="shared" si="52"/>
        <v>3.2761624494674733</v>
      </c>
      <c r="K102" s="303"/>
      <c r="L102" s="302">
        <v>1.6049135785030393</v>
      </c>
      <c r="M102" s="302">
        <v>0.79816515331451465</v>
      </c>
      <c r="N102" s="302">
        <v>0.66506046585526901</v>
      </c>
      <c r="O102" s="302">
        <f t="shared" si="51"/>
        <v>3.0681391976728229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60.629956062744064</v>
      </c>
      <c r="C104" s="311">
        <f t="shared" ref="C104:E104" si="53">SUM(C94:C102)</f>
        <v>5.6878220693857404</v>
      </c>
      <c r="D104" s="311">
        <f t="shared" si="53"/>
        <v>5.7922218678701842</v>
      </c>
      <c r="E104" s="311">
        <f t="shared" si="53"/>
        <v>72.11</v>
      </c>
      <c r="F104" s="311"/>
      <c r="G104" s="311">
        <f t="shared" ref="G104:J104" si="54">SUM(G94:G102)</f>
        <v>59.780854576743181</v>
      </c>
      <c r="H104" s="311">
        <f t="shared" si="54"/>
        <v>5.0576776779659376</v>
      </c>
      <c r="I104" s="311">
        <f t="shared" si="54"/>
        <v>4.9634677452908083</v>
      </c>
      <c r="J104" s="311">
        <f t="shared" si="54"/>
        <v>69.801999999999936</v>
      </c>
      <c r="K104" s="311"/>
      <c r="L104" s="311">
        <f t="shared" ref="L104:O104" si="55">SUM(L94:L102)</f>
        <v>51.149590434978613</v>
      </c>
      <c r="M104" s="311">
        <f t="shared" si="55"/>
        <v>4.4803525170262466</v>
      </c>
      <c r="N104" s="311">
        <f t="shared" si="55"/>
        <v>4.3370570479951365</v>
      </c>
      <c r="O104" s="311">
        <f t="shared" si="55"/>
        <v>59.967000000000006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0.73609341320328747</v>
      </c>
      <c r="C111" s="302">
        <v>2.8501460605346102E-2</v>
      </c>
      <c r="D111" s="302">
        <v>0.11216247885322181</v>
      </c>
      <c r="E111" s="302">
        <f>SUM(B111:D111)</f>
        <v>0.87675735266185539</v>
      </c>
      <c r="F111" s="303"/>
      <c r="G111" s="302">
        <v>1.347265155049149</v>
      </c>
      <c r="H111" s="302">
        <v>7.1720999656291293E-2</v>
      </c>
      <c r="I111" s="302">
        <v>0</v>
      </c>
      <c r="J111" s="302">
        <f>SUM(G111:I111)</f>
        <v>1.4189861547054403</v>
      </c>
      <c r="K111" s="303"/>
      <c r="L111" s="302">
        <v>1.0999071571508652</v>
      </c>
      <c r="M111" s="302">
        <v>8.0450430431522432E-2</v>
      </c>
      <c r="N111" s="302">
        <v>0</v>
      </c>
      <c r="O111" s="302">
        <f>SUM(L111:N111)</f>
        <v>1.1803575875823875</v>
      </c>
    </row>
    <row r="112" spans="1:15" s="236" customFormat="1" x14ac:dyDescent="0.2">
      <c r="A112" s="237" t="str">
        <f>name!E$5</f>
        <v>Professional occupations</v>
      </c>
      <c r="B112" s="302">
        <v>1.3363132695186655</v>
      </c>
      <c r="C112" s="302">
        <v>3.579560411690616E-2</v>
      </c>
      <c r="D112" s="302">
        <v>0.14232112843432645</v>
      </c>
      <c r="E112" s="302">
        <f t="shared" ref="E112:E119" si="56">SUM(B112:D112)</f>
        <v>1.514430002069898</v>
      </c>
      <c r="F112" s="303"/>
      <c r="G112" s="302">
        <v>2.7834327278739912</v>
      </c>
      <c r="H112" s="302">
        <v>7.0967685215702042E-2</v>
      </c>
      <c r="I112" s="302">
        <v>0</v>
      </c>
      <c r="J112" s="302">
        <f t="shared" ref="J112:J114" si="57">SUM(G112:I112)</f>
        <v>2.8544004130896932</v>
      </c>
      <c r="K112" s="303"/>
      <c r="L112" s="302">
        <v>2.948657358525069</v>
      </c>
      <c r="M112" s="302">
        <v>6.6665236662356145E-2</v>
      </c>
      <c r="N112" s="302">
        <v>0</v>
      </c>
      <c r="O112" s="302">
        <f t="shared" ref="O112:O119" si="58">SUM(L112:N112)</f>
        <v>3.0153225951874254</v>
      </c>
    </row>
    <row r="113" spans="1:15" s="236" customFormat="1" x14ac:dyDescent="0.2">
      <c r="A113" s="237" t="str">
        <f>name!E$6</f>
        <v>Associate professional occupations</v>
      </c>
      <c r="B113" s="302">
        <v>0.88248637302408661</v>
      </c>
      <c r="C113" s="302">
        <v>4.2431288455494653E-2</v>
      </c>
      <c r="D113" s="302">
        <v>5.4830989022563476E-2</v>
      </c>
      <c r="E113" s="302">
        <f t="shared" si="56"/>
        <v>0.97974865050214477</v>
      </c>
      <c r="F113" s="303"/>
      <c r="G113" s="302">
        <v>1.7671054249211522</v>
      </c>
      <c r="H113" s="302">
        <v>8.2470915434308845E-2</v>
      </c>
      <c r="I113" s="302">
        <v>0</v>
      </c>
      <c r="J113" s="302">
        <f t="shared" si="57"/>
        <v>1.849576340355461</v>
      </c>
      <c r="K113" s="303"/>
      <c r="L113" s="302">
        <v>1.4149881235259683</v>
      </c>
      <c r="M113" s="302">
        <v>8.2247169948226451E-2</v>
      </c>
      <c r="N113" s="302">
        <v>0</v>
      </c>
      <c r="O113" s="302">
        <f t="shared" si="58"/>
        <v>1.4972352934741946</v>
      </c>
    </row>
    <row r="114" spans="1:15" s="236" customFormat="1" x14ac:dyDescent="0.2">
      <c r="A114" s="237" t="str">
        <f>name!E$7</f>
        <v>Administrative and secretarial occupations</v>
      </c>
      <c r="B114" s="302">
        <v>0.90005422396094015</v>
      </c>
      <c r="C114" s="302">
        <v>7.3881851763666517E-2</v>
      </c>
      <c r="D114" s="302">
        <v>3.0975763964313816E-2</v>
      </c>
      <c r="E114" s="302">
        <f t="shared" si="56"/>
        <v>1.0049118396889205</v>
      </c>
      <c r="F114" s="303"/>
      <c r="G114" s="302">
        <v>1.383558369550016</v>
      </c>
      <c r="H114" s="302">
        <v>0.12162229352946306</v>
      </c>
      <c r="I114" s="302">
        <v>0</v>
      </c>
      <c r="J114" s="302">
        <f t="shared" si="57"/>
        <v>1.5051806630794791</v>
      </c>
      <c r="K114" s="303"/>
      <c r="L114" s="302">
        <v>1.1090682732225032</v>
      </c>
      <c r="M114" s="302">
        <v>8.8131670621883929E-2</v>
      </c>
      <c r="N114" s="302">
        <v>0</v>
      </c>
      <c r="O114" s="302">
        <f t="shared" si="58"/>
        <v>1.1971999438443872</v>
      </c>
    </row>
    <row r="115" spans="1:15" s="236" customFormat="1" x14ac:dyDescent="0.2">
      <c r="A115" s="237" t="str">
        <f>name!E$8</f>
        <v>Skilled trades occupations</v>
      </c>
      <c r="B115" s="302">
        <v>1.0881092968881052</v>
      </c>
      <c r="C115" s="302">
        <v>3.8638056255706141E-2</v>
      </c>
      <c r="D115" s="302">
        <v>0.12614722909176376</v>
      </c>
      <c r="E115" s="302">
        <f t="shared" si="56"/>
        <v>1.252894582235575</v>
      </c>
      <c r="F115" s="303"/>
      <c r="G115" s="302">
        <v>1.4605388073056271</v>
      </c>
      <c r="H115" s="302">
        <v>3.4438931202448488E-2</v>
      </c>
      <c r="I115" s="302">
        <v>0</v>
      </c>
      <c r="J115" s="302">
        <f>SUM(G115:I115)</f>
        <v>1.4949777385080756</v>
      </c>
      <c r="K115" s="303"/>
      <c r="L115" s="302">
        <v>0.88761347328592388</v>
      </c>
      <c r="M115" s="302">
        <v>3.322089735003645E-2</v>
      </c>
      <c r="N115" s="302">
        <v>0</v>
      </c>
      <c r="O115" s="302">
        <f t="shared" si="58"/>
        <v>0.9208343706359603</v>
      </c>
    </row>
    <row r="116" spans="1:15" s="236" customFormat="1" x14ac:dyDescent="0.2">
      <c r="A116" s="237" t="str">
        <f>name!E$9</f>
        <v>Caring, leisure and other service occupations</v>
      </c>
      <c r="B116" s="302">
        <v>0.12110504961025879</v>
      </c>
      <c r="C116" s="302">
        <v>3.9849030281989384E-2</v>
      </c>
      <c r="D116" s="302">
        <v>3.6580252677604259E-3</v>
      </c>
      <c r="E116" s="302">
        <f t="shared" si="56"/>
        <v>0.16461210516000863</v>
      </c>
      <c r="F116" s="303"/>
      <c r="G116" s="302">
        <v>0.17613307743046872</v>
      </c>
      <c r="H116" s="302">
        <v>5.4148579961611661E-2</v>
      </c>
      <c r="I116" s="302">
        <v>0</v>
      </c>
      <c r="J116" s="302">
        <f t="shared" ref="J116:J119" si="59">SUM(G116:I116)</f>
        <v>0.23028165739208037</v>
      </c>
      <c r="K116" s="303"/>
      <c r="L116" s="302">
        <v>0.14477604660176008</v>
      </c>
      <c r="M116" s="302">
        <v>3.680626473393505E-2</v>
      </c>
      <c r="N116" s="302">
        <v>0</v>
      </c>
      <c r="O116" s="302">
        <f t="shared" si="58"/>
        <v>0.18158231133569513</v>
      </c>
    </row>
    <row r="117" spans="1:15" s="236" customFormat="1" x14ac:dyDescent="0.2">
      <c r="A117" s="237" t="str">
        <f>name!E$10</f>
        <v>Sales and customer service occupations</v>
      </c>
      <c r="B117" s="302">
        <v>0.72645468479157371</v>
      </c>
      <c r="C117" s="302">
        <v>0.18490602823647206</v>
      </c>
      <c r="D117" s="302">
        <v>3.0969665021755906E-2</v>
      </c>
      <c r="E117" s="302">
        <f t="shared" si="56"/>
        <v>0.94233037804980169</v>
      </c>
      <c r="F117" s="303"/>
      <c r="G117" s="302">
        <v>1.1118374317035467</v>
      </c>
      <c r="H117" s="302">
        <v>0.3103756720979482</v>
      </c>
      <c r="I117" s="302">
        <v>0</v>
      </c>
      <c r="J117" s="302">
        <f t="shared" si="59"/>
        <v>1.4222131038014949</v>
      </c>
      <c r="K117" s="303"/>
      <c r="L117" s="302">
        <v>1.109356217725892</v>
      </c>
      <c r="M117" s="302">
        <v>0.29622722054761502</v>
      </c>
      <c r="N117" s="302">
        <v>0</v>
      </c>
      <c r="O117" s="302">
        <f t="shared" si="58"/>
        <v>1.4055834382735071</v>
      </c>
    </row>
    <row r="118" spans="1:15" s="236" customFormat="1" x14ac:dyDescent="0.2">
      <c r="A118" s="237" t="str">
        <f>name!E$11</f>
        <v>Process, plant and machine operatives</v>
      </c>
      <c r="B118" s="302">
        <v>0.20907331285422937</v>
      </c>
      <c r="C118" s="302">
        <v>1.4887196244390968E-2</v>
      </c>
      <c r="D118" s="302">
        <v>4.4156096106114262E-2</v>
      </c>
      <c r="E118" s="302">
        <f t="shared" si="56"/>
        <v>0.26811660520473457</v>
      </c>
      <c r="F118" s="303"/>
      <c r="G118" s="302">
        <v>0.2833254075783932</v>
      </c>
      <c r="H118" s="302">
        <v>1.8887367837379692E-2</v>
      </c>
      <c r="I118" s="302">
        <v>0</v>
      </c>
      <c r="J118" s="302">
        <f t="shared" si="59"/>
        <v>0.30221277541577291</v>
      </c>
      <c r="K118" s="303"/>
      <c r="L118" s="302">
        <v>0.20424462614279137</v>
      </c>
      <c r="M118" s="302">
        <v>2.2116896703647675E-2</v>
      </c>
      <c r="N118" s="302">
        <v>0</v>
      </c>
      <c r="O118" s="302">
        <f t="shared" si="58"/>
        <v>0.22636152284643904</v>
      </c>
    </row>
    <row r="119" spans="1:15" s="236" customFormat="1" x14ac:dyDescent="0.2">
      <c r="A119" s="237" t="str">
        <f>name!E$12</f>
        <v>Elementary occupations</v>
      </c>
      <c r="B119" s="302">
        <v>0.12670871268839728</v>
      </c>
      <c r="C119" s="302">
        <v>7.8108147352754745E-2</v>
      </c>
      <c r="D119" s="302">
        <v>1.5381624385901314E-2</v>
      </c>
      <c r="E119" s="302">
        <f t="shared" si="56"/>
        <v>0.22019848442705334</v>
      </c>
      <c r="F119" s="303"/>
      <c r="G119" s="302">
        <v>0.17153306073228342</v>
      </c>
      <c r="H119" s="302">
        <v>9.8638092920215609E-2</v>
      </c>
      <c r="I119" s="302">
        <v>0</v>
      </c>
      <c r="J119" s="302">
        <f t="shared" si="59"/>
        <v>0.270171153652499</v>
      </c>
      <c r="K119" s="303"/>
      <c r="L119" s="302">
        <v>0.11960064433422236</v>
      </c>
      <c r="M119" s="302">
        <v>5.0922292485782908E-2</v>
      </c>
      <c r="N119" s="302">
        <v>0</v>
      </c>
      <c r="O119" s="302">
        <f t="shared" si="58"/>
        <v>0.17052293682000527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6.1263983365395447</v>
      </c>
      <c r="C121" s="311">
        <f t="shared" ref="C121:E121" si="60">SUM(C111:C119)</f>
        <v>0.53699866331272672</v>
      </c>
      <c r="D121" s="311">
        <f t="shared" si="60"/>
        <v>0.56060300014772113</v>
      </c>
      <c r="E121" s="311">
        <f t="shared" si="60"/>
        <v>7.2239999999999904</v>
      </c>
      <c r="F121" s="311"/>
      <c r="G121" s="311">
        <f t="shared" ref="G121:J121" si="61">SUM(G111:G119)</f>
        <v>10.48472946214463</v>
      </c>
      <c r="H121" s="311">
        <f t="shared" si="61"/>
        <v>0.86327053785536889</v>
      </c>
      <c r="I121" s="311">
        <f t="shared" si="61"/>
        <v>0</v>
      </c>
      <c r="J121" s="311">
        <f t="shared" si="61"/>
        <v>11.347999999999995</v>
      </c>
      <c r="K121" s="311"/>
      <c r="L121" s="311">
        <f t="shared" ref="L121:O121" si="62">SUM(L111:L119)</f>
        <v>9.0382119205149962</v>
      </c>
      <c r="M121" s="311">
        <f t="shared" si="62"/>
        <v>0.75678807948500615</v>
      </c>
      <c r="N121" s="311">
        <f t="shared" si="62"/>
        <v>0</v>
      </c>
      <c r="O121" s="311">
        <f t="shared" si="62"/>
        <v>9.7949999999999999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0.52602585876298036</v>
      </c>
      <c r="C128" s="302">
        <v>4.9379706419053135E-2</v>
      </c>
      <c r="D128" s="302">
        <v>4.9706865262168901E-2</v>
      </c>
      <c r="E128" s="302">
        <f>SUM(B128:D128)</f>
        <v>0.62511243044420239</v>
      </c>
      <c r="F128" s="303"/>
      <c r="G128" s="302">
        <v>0.56416959914710685</v>
      </c>
      <c r="H128" s="302">
        <v>2.2728549650821495E-2</v>
      </c>
      <c r="I128" s="302">
        <v>5.2127268997428602E-2</v>
      </c>
      <c r="J128" s="302">
        <f>SUM(G128:I128)</f>
        <v>0.63902541779535693</v>
      </c>
      <c r="K128" s="303"/>
      <c r="L128" s="302">
        <v>0.56258305187976931</v>
      </c>
      <c r="M128" s="302">
        <v>1.3906597160050821E-2</v>
      </c>
      <c r="N128" s="302">
        <v>5.2532386324703965E-2</v>
      </c>
      <c r="O128" s="302">
        <f>SUM(L128:N128)</f>
        <v>0.62902203536452406</v>
      </c>
    </row>
    <row r="129" spans="1:15" s="236" customFormat="1" x14ac:dyDescent="0.2">
      <c r="A129" s="237" t="str">
        <f>name!E$5</f>
        <v>Professional occupations</v>
      </c>
      <c r="B129" s="302">
        <v>0.52114305017963003</v>
      </c>
      <c r="C129" s="302">
        <v>5.7145628927990771E-2</v>
      </c>
      <c r="D129" s="302">
        <v>1.7582189204589049E-2</v>
      </c>
      <c r="E129" s="302">
        <f t="shared" ref="E129:E136" si="63">SUM(B129:D129)</f>
        <v>0.59587086831220992</v>
      </c>
      <c r="F129" s="303"/>
      <c r="G129" s="302">
        <v>0.62066531554820048</v>
      </c>
      <c r="H129" s="302">
        <v>3.5756970344829962E-2</v>
      </c>
      <c r="I129" s="302">
        <v>1.8896878664846128E-2</v>
      </c>
      <c r="J129" s="302">
        <f t="shared" ref="J129:J131" si="64">SUM(G129:I129)</f>
        <v>0.67531916455787655</v>
      </c>
      <c r="K129" s="303"/>
      <c r="L129" s="302">
        <v>0.75459360901180117</v>
      </c>
      <c r="M129" s="302">
        <v>3.8878689391518395E-2</v>
      </c>
      <c r="N129" s="302">
        <v>1.7600736415400525E-2</v>
      </c>
      <c r="O129" s="302">
        <f t="shared" ref="O129:O136" si="65">SUM(L129:N129)</f>
        <v>0.81107303481872006</v>
      </c>
    </row>
    <row r="130" spans="1:15" s="236" customFormat="1" x14ac:dyDescent="0.2">
      <c r="A130" s="237" t="str">
        <f>name!E$6</f>
        <v>Associate professional occupations</v>
      </c>
      <c r="B130" s="302">
        <v>0.56331470456077504</v>
      </c>
      <c r="C130" s="302">
        <v>0.1480624912609361</v>
      </c>
      <c r="D130" s="302">
        <v>1.1569592795261516E-2</v>
      </c>
      <c r="E130" s="302">
        <f t="shared" si="63"/>
        <v>0.72294678861697259</v>
      </c>
      <c r="F130" s="303"/>
      <c r="G130" s="302">
        <v>0.62702198507183016</v>
      </c>
      <c r="H130" s="302">
        <v>8.5234542966486873E-2</v>
      </c>
      <c r="I130" s="302">
        <v>1.3207789235194448E-2</v>
      </c>
      <c r="J130" s="302">
        <f t="shared" si="64"/>
        <v>0.72546431727351157</v>
      </c>
      <c r="K130" s="303"/>
      <c r="L130" s="302">
        <v>0.69202543327434185</v>
      </c>
      <c r="M130" s="302">
        <v>8.0635548959406805E-2</v>
      </c>
      <c r="N130" s="302">
        <v>1.4970704267129065E-2</v>
      </c>
      <c r="O130" s="302">
        <f t="shared" si="65"/>
        <v>0.78763168650087778</v>
      </c>
    </row>
    <row r="131" spans="1:15" s="236" customFormat="1" x14ac:dyDescent="0.2">
      <c r="A131" s="237" t="str">
        <f>name!E$7</f>
        <v>Administrative and secretarial occupations</v>
      </c>
      <c r="B131" s="302">
        <v>0.70069885877865945</v>
      </c>
      <c r="C131" s="302">
        <v>0.30146388810972802</v>
      </c>
      <c r="D131" s="302">
        <v>2.2019314170649757E-3</v>
      </c>
      <c r="E131" s="302">
        <f t="shared" si="63"/>
        <v>1.0043646783054523</v>
      </c>
      <c r="F131" s="303"/>
      <c r="G131" s="302">
        <v>0.5940706889254882</v>
      </c>
      <c r="H131" s="302">
        <v>0.14962933898122474</v>
      </c>
      <c r="I131" s="302">
        <v>3.0323710164350441E-3</v>
      </c>
      <c r="J131" s="302">
        <f t="shared" si="64"/>
        <v>0.74673239892314802</v>
      </c>
      <c r="K131" s="303"/>
      <c r="L131" s="302">
        <v>0.61949901704816934</v>
      </c>
      <c r="M131" s="302">
        <v>0.14248739634370469</v>
      </c>
      <c r="N131" s="302">
        <v>3.4348195537660317E-3</v>
      </c>
      <c r="O131" s="302">
        <f t="shared" si="65"/>
        <v>0.76542123294564002</v>
      </c>
    </row>
    <row r="132" spans="1:15" s="236" customFormat="1" x14ac:dyDescent="0.2">
      <c r="A132" s="237" t="str">
        <f>name!E$8</f>
        <v>Skilled trades occupations</v>
      </c>
      <c r="B132" s="302">
        <v>0.43463543082892298</v>
      </c>
      <c r="C132" s="302">
        <v>0.1604193464514361</v>
      </c>
      <c r="D132" s="302">
        <v>0.14086376657394556</v>
      </c>
      <c r="E132" s="302">
        <f t="shared" si="63"/>
        <v>0.73591854385430455</v>
      </c>
      <c r="F132" s="303"/>
      <c r="G132" s="302">
        <v>0.35983850869283412</v>
      </c>
      <c r="H132" s="302">
        <v>2.0937606810895685E-2</v>
      </c>
      <c r="I132" s="302">
        <v>0.1068929954839285</v>
      </c>
      <c r="J132" s="302">
        <f>SUM(G132:I132)</f>
        <v>0.48766911098765831</v>
      </c>
      <c r="K132" s="303"/>
      <c r="L132" s="302">
        <v>0.3266370505000144</v>
      </c>
      <c r="M132" s="302">
        <v>8.2938329022934007E-3</v>
      </c>
      <c r="N132" s="302">
        <v>9.2059639059949017E-2</v>
      </c>
      <c r="O132" s="302">
        <f t="shared" si="65"/>
        <v>0.42699052246225683</v>
      </c>
    </row>
    <row r="133" spans="1:15" s="236" customFormat="1" x14ac:dyDescent="0.2">
      <c r="A133" s="237" t="str">
        <f>name!E$9</f>
        <v>Caring, leisure and other service occupations</v>
      </c>
      <c r="B133" s="302">
        <v>0.15539498814999594</v>
      </c>
      <c r="C133" s="302">
        <v>4.2935087808635412E-2</v>
      </c>
      <c r="D133" s="302">
        <v>1.7190243467625939E-3</v>
      </c>
      <c r="E133" s="302">
        <f t="shared" si="63"/>
        <v>0.20004910030539397</v>
      </c>
      <c r="F133" s="303"/>
      <c r="G133" s="302">
        <v>0.15445887684671339</v>
      </c>
      <c r="H133" s="302">
        <v>1.5526281987899609E-2</v>
      </c>
      <c r="I133" s="302">
        <v>2.3583861729840096E-3</v>
      </c>
      <c r="J133" s="302">
        <f t="shared" ref="J133:J136" si="66">SUM(G133:I133)</f>
        <v>0.17234354500759699</v>
      </c>
      <c r="K133" s="303"/>
      <c r="L133" s="302">
        <v>0.1860487207841848</v>
      </c>
      <c r="M133" s="302">
        <v>3.0860149044897325E-2</v>
      </c>
      <c r="N133" s="302">
        <v>2.7968257762593252E-3</v>
      </c>
      <c r="O133" s="302">
        <f t="shared" si="65"/>
        <v>0.21970569560534148</v>
      </c>
    </row>
    <row r="134" spans="1:15" s="236" customFormat="1" x14ac:dyDescent="0.2">
      <c r="A134" s="237" t="str">
        <f>name!E$10</f>
        <v>Sales and customer service occupations</v>
      </c>
      <c r="B134" s="302">
        <v>0.2041038072644942</v>
      </c>
      <c r="C134" s="302">
        <v>0.12262664566142002</v>
      </c>
      <c r="D134" s="302">
        <v>1.0348478290140206E-2</v>
      </c>
      <c r="E134" s="302">
        <f t="shared" si="63"/>
        <v>0.33707893121605442</v>
      </c>
      <c r="F134" s="303"/>
      <c r="G134" s="302">
        <v>0.16817380591316822</v>
      </c>
      <c r="H134" s="302">
        <v>3.7752838203253133E-2</v>
      </c>
      <c r="I134" s="302">
        <v>8.4857863078836911E-3</v>
      </c>
      <c r="J134" s="302">
        <f t="shared" si="66"/>
        <v>0.21441243042430505</v>
      </c>
      <c r="K134" s="303"/>
      <c r="L134" s="302">
        <v>0.20311355782959936</v>
      </c>
      <c r="M134" s="302">
        <v>6.438432516362963E-2</v>
      </c>
      <c r="N134" s="302">
        <v>6.8205770316207394E-3</v>
      </c>
      <c r="O134" s="302">
        <f t="shared" si="65"/>
        <v>0.27431846002484972</v>
      </c>
    </row>
    <row r="135" spans="1:15" s="236" customFormat="1" x14ac:dyDescent="0.2">
      <c r="A135" s="237" t="str">
        <f>name!E$11</f>
        <v>Process, plant and machine operatives</v>
      </c>
      <c r="B135" s="302">
        <v>1.8111170599297644</v>
      </c>
      <c r="C135" s="302">
        <v>0.10557879217511902</v>
      </c>
      <c r="D135" s="302">
        <v>2.1819208945836232E-2</v>
      </c>
      <c r="E135" s="302">
        <f t="shared" si="63"/>
        <v>1.9385150610507196</v>
      </c>
      <c r="F135" s="303"/>
      <c r="G135" s="302">
        <v>1.5558334431518428</v>
      </c>
      <c r="H135" s="302">
        <v>2.6078684002354538E-2</v>
      </c>
      <c r="I135" s="302">
        <v>2.6395756998068318E-2</v>
      </c>
      <c r="J135" s="302">
        <f t="shared" si="66"/>
        <v>1.6083078841522658</v>
      </c>
      <c r="K135" s="303"/>
      <c r="L135" s="302">
        <v>1.6688989920638657</v>
      </c>
      <c r="M135" s="302">
        <v>5.5194129460137643E-3</v>
      </c>
      <c r="N135" s="302">
        <v>2.0971746106399871E-2</v>
      </c>
      <c r="O135" s="302">
        <f t="shared" si="65"/>
        <v>1.6953901511162792</v>
      </c>
    </row>
    <row r="136" spans="1:15" s="236" customFormat="1" x14ac:dyDescent="0.2">
      <c r="A136" s="237" t="str">
        <f>name!E$12</f>
        <v>Elementary occupations</v>
      </c>
      <c r="B136" s="302">
        <v>1.5873357844130627</v>
      </c>
      <c r="C136" s="302">
        <v>0.28607955916854011</v>
      </c>
      <c r="D136" s="302">
        <v>1.3728254313085194E-2</v>
      </c>
      <c r="E136" s="302">
        <f t="shared" si="63"/>
        <v>1.887143597894688</v>
      </c>
      <c r="F136" s="303"/>
      <c r="G136" s="302">
        <v>1.4140150568505949</v>
      </c>
      <c r="H136" s="302">
        <v>0.10563247626488288</v>
      </c>
      <c r="I136" s="302">
        <v>1.4078197762802227E-2</v>
      </c>
      <c r="J136" s="302">
        <f t="shared" si="66"/>
        <v>1.5337257308782799</v>
      </c>
      <c r="K136" s="303"/>
      <c r="L136" s="302">
        <v>1.4171331194645125</v>
      </c>
      <c r="M136" s="302">
        <v>0.15711096111808787</v>
      </c>
      <c r="N136" s="302">
        <v>1.9203100578906333E-2</v>
      </c>
      <c r="O136" s="302">
        <f t="shared" si="65"/>
        <v>1.5934471811615067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6.5037695428682847</v>
      </c>
      <c r="C138" s="311">
        <f t="shared" ref="C138:E138" si="67">SUM(C128:C136)</f>
        <v>1.2736911459828586</v>
      </c>
      <c r="D138" s="311">
        <f t="shared" si="67"/>
        <v>0.26953931114885427</v>
      </c>
      <c r="E138" s="311">
        <f t="shared" si="67"/>
        <v>8.0469999999999988</v>
      </c>
      <c r="F138" s="311"/>
      <c r="G138" s="311">
        <f t="shared" ref="G138:J138" si="68">SUM(G128:G136)</f>
        <v>6.0582472801477785</v>
      </c>
      <c r="H138" s="311">
        <f t="shared" si="68"/>
        <v>0.49927728921264891</v>
      </c>
      <c r="I138" s="311">
        <f t="shared" si="68"/>
        <v>0.24547543063957095</v>
      </c>
      <c r="J138" s="311">
        <f t="shared" si="68"/>
        <v>6.802999999999999</v>
      </c>
      <c r="K138" s="311"/>
      <c r="L138" s="311">
        <f t="shared" ref="L138:O138" si="69">SUM(L128:L136)</f>
        <v>6.4305325518562588</v>
      </c>
      <c r="M138" s="311">
        <f t="shared" si="69"/>
        <v>0.5420769130296027</v>
      </c>
      <c r="N138" s="311">
        <f t="shared" si="69"/>
        <v>0.2303905351141349</v>
      </c>
      <c r="O138" s="311">
        <f t="shared" si="69"/>
        <v>7.2029999999999959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5.5565097947024187</v>
      </c>
      <c r="C145" s="302">
        <v>0.4755701463315351</v>
      </c>
      <c r="D145" s="302">
        <v>1.0895326773972818</v>
      </c>
      <c r="E145" s="302">
        <f>SUM(B145:D145)</f>
        <v>7.1216126184312349</v>
      </c>
      <c r="F145" s="303"/>
      <c r="G145" s="302">
        <v>7.1654747485054662</v>
      </c>
      <c r="H145" s="302">
        <v>1.0413366607218384</v>
      </c>
      <c r="I145" s="302">
        <v>2.181960961758493</v>
      </c>
      <c r="J145" s="302">
        <f>SUM(G145:I145)</f>
        <v>10.388772370985798</v>
      </c>
      <c r="K145" s="303"/>
      <c r="L145" s="302">
        <v>6.8028248889572822</v>
      </c>
      <c r="M145" s="302">
        <v>1.0453118059922295</v>
      </c>
      <c r="N145" s="302">
        <v>2.2473174504334446</v>
      </c>
      <c r="O145" s="302">
        <f>SUM(L145:N145)</f>
        <v>10.095454145382956</v>
      </c>
    </row>
    <row r="146" spans="1:15" s="236" customFormat="1" x14ac:dyDescent="0.2">
      <c r="A146" s="237" t="str">
        <f>name!E$5</f>
        <v>Professional occupations</v>
      </c>
      <c r="B146" s="302">
        <v>6.1282221683692466</v>
      </c>
      <c r="C146" s="302">
        <v>0.28485013573850881</v>
      </c>
      <c r="D146" s="302">
        <v>0.47325421651820759</v>
      </c>
      <c r="E146" s="302">
        <f t="shared" ref="E146:E153" si="70">SUM(B146:D146)</f>
        <v>6.8863265206259632</v>
      </c>
      <c r="F146" s="303"/>
      <c r="G146" s="302">
        <v>8.8564747270889637</v>
      </c>
      <c r="H146" s="302">
        <v>0.55926720880782388</v>
      </c>
      <c r="I146" s="302">
        <v>0.81273751500951152</v>
      </c>
      <c r="J146" s="302">
        <f t="shared" ref="J146:J148" si="71">SUM(G146:I146)</f>
        <v>10.228479450906299</v>
      </c>
      <c r="K146" s="303"/>
      <c r="L146" s="302">
        <v>11.917379209618524</v>
      </c>
      <c r="M146" s="302">
        <v>0.60670248958940398</v>
      </c>
      <c r="N146" s="302">
        <v>0.60699754172754683</v>
      </c>
      <c r="O146" s="302">
        <f t="shared" ref="O146:O153" si="72">SUM(L146:N146)</f>
        <v>13.131079240935474</v>
      </c>
    </row>
    <row r="147" spans="1:15" s="236" customFormat="1" x14ac:dyDescent="0.2">
      <c r="A147" s="237" t="str">
        <f>name!E$6</f>
        <v>Associate professional occupations</v>
      </c>
      <c r="B147" s="302">
        <v>4.3583599819295369</v>
      </c>
      <c r="C147" s="302">
        <v>0.39944683751976828</v>
      </c>
      <c r="D147" s="302">
        <v>0.25988132772542111</v>
      </c>
      <c r="E147" s="302">
        <f t="shared" si="70"/>
        <v>5.0176881471747263</v>
      </c>
      <c r="F147" s="303"/>
      <c r="G147" s="302">
        <v>5.9359596201425715</v>
      </c>
      <c r="H147" s="302">
        <v>0.67535099829635492</v>
      </c>
      <c r="I147" s="302">
        <v>0.40508761021421824</v>
      </c>
      <c r="J147" s="302">
        <f t="shared" si="71"/>
        <v>7.016398228653145</v>
      </c>
      <c r="K147" s="303"/>
      <c r="L147" s="302">
        <v>6.5247208080923</v>
      </c>
      <c r="M147" s="302">
        <v>0.58564651194187678</v>
      </c>
      <c r="N147" s="302">
        <v>0.43129660134352904</v>
      </c>
      <c r="O147" s="302">
        <f t="shared" si="72"/>
        <v>7.5416639213777064</v>
      </c>
    </row>
    <row r="148" spans="1:15" s="236" customFormat="1" x14ac:dyDescent="0.2">
      <c r="A148" s="237" t="str">
        <f>name!E$7</f>
        <v>Administrative and secretarial occupations</v>
      </c>
      <c r="B148" s="302">
        <v>2.8990817408238438</v>
      </c>
      <c r="C148" s="302">
        <v>2.3444477772457466</v>
      </c>
      <c r="D148" s="302">
        <v>0.27888449060985399</v>
      </c>
      <c r="E148" s="302">
        <f t="shared" si="70"/>
        <v>5.5224140086794442</v>
      </c>
      <c r="F148" s="303"/>
      <c r="G148" s="302">
        <v>3.2086449974156173</v>
      </c>
      <c r="H148" s="302">
        <v>2.5924065860471366</v>
      </c>
      <c r="I148" s="302">
        <v>0.32727758889800096</v>
      </c>
      <c r="J148" s="302">
        <f t="shared" si="71"/>
        <v>6.1283291723607549</v>
      </c>
      <c r="K148" s="303"/>
      <c r="L148" s="302">
        <v>2.4428796148153276</v>
      </c>
      <c r="M148" s="302">
        <v>2.5683033466774763</v>
      </c>
      <c r="N148" s="302">
        <v>0.20918279792075919</v>
      </c>
      <c r="O148" s="302">
        <f t="shared" si="72"/>
        <v>5.2203657594135624</v>
      </c>
    </row>
    <row r="149" spans="1:15" s="236" customFormat="1" x14ac:dyDescent="0.2">
      <c r="A149" s="237" t="str">
        <f>name!E$8</f>
        <v>Skilled trades occupations</v>
      </c>
      <c r="B149" s="302">
        <v>21.422331488167025</v>
      </c>
      <c r="C149" s="302">
        <v>0.89342371240653384</v>
      </c>
      <c r="D149" s="302">
        <v>20.024915673030549</v>
      </c>
      <c r="E149" s="302">
        <f t="shared" si="70"/>
        <v>42.340670873604111</v>
      </c>
      <c r="F149" s="303"/>
      <c r="G149" s="302">
        <v>19.132594313811346</v>
      </c>
      <c r="H149" s="302">
        <v>0.9667996433392595</v>
      </c>
      <c r="I149" s="302">
        <v>22.22951361600817</v>
      </c>
      <c r="J149" s="302">
        <f>SUM(G149:I149)</f>
        <v>42.328907573158773</v>
      </c>
      <c r="K149" s="303"/>
      <c r="L149" s="302">
        <v>15.740485215298861</v>
      </c>
      <c r="M149" s="302">
        <v>1.412935086582795</v>
      </c>
      <c r="N149" s="302">
        <v>22.568537177815458</v>
      </c>
      <c r="O149" s="302">
        <f t="shared" si="72"/>
        <v>39.72195747969711</v>
      </c>
    </row>
    <row r="150" spans="1:15" s="236" customFormat="1" x14ac:dyDescent="0.2">
      <c r="A150" s="237" t="str">
        <f>name!E$9</f>
        <v>Caring, leisure and other service occupations</v>
      </c>
      <c r="B150" s="302">
        <v>0.13346725106116122</v>
      </c>
      <c r="C150" s="302">
        <v>3.7149951137812783E-2</v>
      </c>
      <c r="D150" s="302">
        <v>1.3616659120910033E-2</v>
      </c>
      <c r="E150" s="302">
        <f t="shared" si="70"/>
        <v>0.18423386131988403</v>
      </c>
      <c r="F150" s="303"/>
      <c r="G150" s="302">
        <v>0.16036611887437838</v>
      </c>
      <c r="H150" s="302">
        <v>5.6616337786180915E-2</v>
      </c>
      <c r="I150" s="302">
        <v>2.0398847502444861E-2</v>
      </c>
      <c r="J150" s="302">
        <f t="shared" ref="J150:J153" si="73">SUM(G150:I150)</f>
        <v>0.23738130416300415</v>
      </c>
      <c r="K150" s="303"/>
      <c r="L150" s="302">
        <v>0.1385750643866914</v>
      </c>
      <c r="M150" s="302">
        <v>4.2785343572544009E-2</v>
      </c>
      <c r="N150" s="302">
        <v>2.756373208817918E-2</v>
      </c>
      <c r="O150" s="302">
        <f t="shared" si="72"/>
        <v>0.20892414004741461</v>
      </c>
    </row>
    <row r="151" spans="1:15" s="236" customFormat="1" x14ac:dyDescent="0.2">
      <c r="A151" s="237" t="str">
        <f>name!E$10</f>
        <v>Sales and customer service occupations</v>
      </c>
      <c r="B151" s="302">
        <v>0.86333880361914439</v>
      </c>
      <c r="C151" s="302">
        <v>0.42074408268397556</v>
      </c>
      <c r="D151" s="302">
        <v>0.11856757341279077</v>
      </c>
      <c r="E151" s="302">
        <f t="shared" si="70"/>
        <v>1.4026504597159106</v>
      </c>
      <c r="F151" s="303"/>
      <c r="G151" s="302">
        <v>0.95961383331494932</v>
      </c>
      <c r="H151" s="302">
        <v>0.5996490543752836</v>
      </c>
      <c r="I151" s="302">
        <v>0.15563739027571991</v>
      </c>
      <c r="J151" s="302">
        <f t="shared" si="73"/>
        <v>1.7149002779659528</v>
      </c>
      <c r="K151" s="303"/>
      <c r="L151" s="302">
        <v>0.98443998554204515</v>
      </c>
      <c r="M151" s="302">
        <v>0.5757862926381706</v>
      </c>
      <c r="N151" s="302">
        <v>0.15737015796142384</v>
      </c>
      <c r="O151" s="302">
        <f t="shared" si="72"/>
        <v>1.7175964361416396</v>
      </c>
    </row>
    <row r="152" spans="1:15" s="236" customFormat="1" x14ac:dyDescent="0.2">
      <c r="A152" s="237" t="str">
        <f>name!E$11</f>
        <v>Process, plant and machine operatives</v>
      </c>
      <c r="B152" s="302">
        <v>4.6349611221279252</v>
      </c>
      <c r="C152" s="302">
        <v>0.16843875854638668</v>
      </c>
      <c r="D152" s="302">
        <v>1.0477625913985067</v>
      </c>
      <c r="E152" s="302">
        <f t="shared" si="70"/>
        <v>5.8511624720728186</v>
      </c>
      <c r="F152" s="303"/>
      <c r="G152" s="302">
        <v>4.2152460197885393</v>
      </c>
      <c r="H152" s="302">
        <v>0.32721173442753432</v>
      </c>
      <c r="I152" s="302">
        <v>1.6253923518536266</v>
      </c>
      <c r="J152" s="302">
        <f t="shared" si="73"/>
        <v>6.1678501060697002</v>
      </c>
      <c r="K152" s="303"/>
      <c r="L152" s="302">
        <v>3.5482089630260258</v>
      </c>
      <c r="M152" s="302">
        <v>0.28731624885475759</v>
      </c>
      <c r="N152" s="302">
        <v>2.188930909349907</v>
      </c>
      <c r="O152" s="302">
        <f t="shared" si="72"/>
        <v>6.0244561212306902</v>
      </c>
    </row>
    <row r="153" spans="1:15" s="236" customFormat="1" x14ac:dyDescent="0.2">
      <c r="A153" s="237" t="str">
        <f>name!E$12</f>
        <v>Elementary occupations</v>
      </c>
      <c r="B153" s="302">
        <v>1.3732172029364829</v>
      </c>
      <c r="C153" s="302">
        <v>0.65682505469006969</v>
      </c>
      <c r="D153" s="302">
        <v>1.0991987807492873</v>
      </c>
      <c r="E153" s="302">
        <f t="shared" si="70"/>
        <v>3.1292410383758398</v>
      </c>
      <c r="F153" s="303"/>
      <c r="G153" s="302">
        <v>1.1913446132702894</v>
      </c>
      <c r="H153" s="302">
        <v>0.76260552689815475</v>
      </c>
      <c r="I153" s="302">
        <v>1.3590313755681118</v>
      </c>
      <c r="J153" s="302">
        <f t="shared" si="73"/>
        <v>3.3129815157365563</v>
      </c>
      <c r="K153" s="303"/>
      <c r="L153" s="302">
        <v>1.1282956244546687</v>
      </c>
      <c r="M153" s="302">
        <v>0.81820348491664674</v>
      </c>
      <c r="N153" s="302">
        <v>1.7440036464021502</v>
      </c>
      <c r="O153" s="302">
        <f t="shared" si="72"/>
        <v>3.6905027557734655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47.369489553736784</v>
      </c>
      <c r="C155" s="311">
        <f t="shared" ref="C155:E155" si="74">SUM(C145:C153)</f>
        <v>5.6808964563003368</v>
      </c>
      <c r="D155" s="311">
        <f t="shared" si="74"/>
        <v>24.405613989962806</v>
      </c>
      <c r="E155" s="311">
        <f t="shared" si="74"/>
        <v>77.455999999999932</v>
      </c>
      <c r="F155" s="311"/>
      <c r="G155" s="311">
        <f t="shared" ref="G155:J155" si="75">SUM(G145:G153)</f>
        <v>50.825718992212117</v>
      </c>
      <c r="H155" s="311">
        <f t="shared" si="75"/>
        <v>7.5812437506995671</v>
      </c>
      <c r="I155" s="311">
        <f t="shared" si="75"/>
        <v>29.117037257088299</v>
      </c>
      <c r="J155" s="311">
        <f t="shared" si="75"/>
        <v>87.523999999999987</v>
      </c>
      <c r="K155" s="311"/>
      <c r="L155" s="311">
        <f t="shared" ref="L155:O155" si="76">SUM(L145:L153)</f>
        <v>49.227809374191729</v>
      </c>
      <c r="M155" s="311">
        <f t="shared" si="76"/>
        <v>7.942990610765901</v>
      </c>
      <c r="N155" s="311">
        <f t="shared" si="76"/>
        <v>30.181200015042396</v>
      </c>
      <c r="O155" s="311">
        <f t="shared" si="76"/>
        <v>87.352000000000004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17.013884147305962</v>
      </c>
      <c r="C162" s="302">
        <v>1.1745166617485057</v>
      </c>
      <c r="D162" s="302">
        <v>6.4867965426643828</v>
      </c>
      <c r="E162" s="302">
        <f>SUM(B162:D162)</f>
        <v>24.67519735171885</v>
      </c>
      <c r="F162" s="303"/>
      <c r="G162" s="302">
        <v>20.623160245759156</v>
      </c>
      <c r="H162" s="302">
        <v>2.0783856788336563</v>
      </c>
      <c r="I162" s="302">
        <v>7.3004982254077362</v>
      </c>
      <c r="J162" s="302">
        <f>SUM(G162:I162)</f>
        <v>30.002044150000547</v>
      </c>
      <c r="K162" s="303"/>
      <c r="L162" s="302">
        <v>22.238133269081871</v>
      </c>
      <c r="M162" s="302">
        <v>2.1970931432335576</v>
      </c>
      <c r="N162" s="302">
        <v>8.5178688178488358</v>
      </c>
      <c r="O162" s="302">
        <f>SUM(L162:N162)</f>
        <v>32.953095230164266</v>
      </c>
    </row>
    <row r="163" spans="1:15" s="236" customFormat="1" x14ac:dyDescent="0.2">
      <c r="A163" s="237" t="str">
        <f>name!E$5</f>
        <v>Professional occupations</v>
      </c>
      <c r="B163" s="302">
        <v>10.906383851814192</v>
      </c>
      <c r="C163" s="302">
        <v>1.3696264944811518</v>
      </c>
      <c r="D163" s="302">
        <v>1.1613178103896717</v>
      </c>
      <c r="E163" s="302">
        <f t="shared" ref="E163:E170" si="77">SUM(B163:D163)</f>
        <v>13.437328156685016</v>
      </c>
      <c r="F163" s="303"/>
      <c r="G163" s="302">
        <v>15.134492483150618</v>
      </c>
      <c r="H163" s="302">
        <v>2.2658232675120198</v>
      </c>
      <c r="I163" s="302">
        <v>1.2801027168149972</v>
      </c>
      <c r="J163" s="302">
        <f t="shared" ref="J163:J165" si="78">SUM(G163:I163)</f>
        <v>18.680418467477637</v>
      </c>
      <c r="K163" s="303"/>
      <c r="L163" s="302">
        <v>20.9700682910293</v>
      </c>
      <c r="M163" s="302">
        <v>2.2127154921565544</v>
      </c>
      <c r="N163" s="302">
        <v>1.0997928191271384</v>
      </c>
      <c r="O163" s="302">
        <f t="shared" ref="O163:O170" si="79">SUM(L163:N163)</f>
        <v>24.282576602312993</v>
      </c>
    </row>
    <row r="164" spans="1:15" s="236" customFormat="1" x14ac:dyDescent="0.2">
      <c r="A164" s="237" t="str">
        <f>name!E$6</f>
        <v>Associate professional occupations</v>
      </c>
      <c r="B164" s="302">
        <v>11.541582781359514</v>
      </c>
      <c r="C164" s="302">
        <v>2.7811628161227677</v>
      </c>
      <c r="D164" s="302">
        <v>1.0831459319283026</v>
      </c>
      <c r="E164" s="302">
        <f t="shared" si="77"/>
        <v>15.405891529410585</v>
      </c>
      <c r="F164" s="303"/>
      <c r="G164" s="302">
        <v>14.831647287820845</v>
      </c>
      <c r="H164" s="302">
        <v>3.7363010172143314</v>
      </c>
      <c r="I164" s="302">
        <v>1.1279440143889456</v>
      </c>
      <c r="J164" s="302">
        <f t="shared" si="78"/>
        <v>19.695892319424122</v>
      </c>
      <c r="K164" s="303"/>
      <c r="L164" s="302">
        <v>17.996726002932142</v>
      </c>
      <c r="M164" s="302">
        <v>3.376973239266809</v>
      </c>
      <c r="N164" s="302">
        <v>1.22563915908747</v>
      </c>
      <c r="O164" s="302">
        <f t="shared" si="79"/>
        <v>22.599338401286424</v>
      </c>
    </row>
    <row r="165" spans="1:15" s="236" customFormat="1" x14ac:dyDescent="0.2">
      <c r="A165" s="237" t="str">
        <f>name!E$7</f>
        <v>Administrative and secretarial occupations</v>
      </c>
      <c r="B165" s="302">
        <v>13.578761689784306</v>
      </c>
      <c r="C165" s="302">
        <v>5.0903484155533469</v>
      </c>
      <c r="D165" s="302">
        <v>0.39002749491325273</v>
      </c>
      <c r="E165" s="302">
        <f t="shared" si="77"/>
        <v>19.059137600250903</v>
      </c>
      <c r="F165" s="303"/>
      <c r="G165" s="302">
        <v>16.296216208816471</v>
      </c>
      <c r="H165" s="302">
        <v>6.0292273640177152</v>
      </c>
      <c r="I165" s="302">
        <v>0.49744916529274169</v>
      </c>
      <c r="J165" s="302">
        <f t="shared" si="78"/>
        <v>22.822892738126928</v>
      </c>
      <c r="K165" s="303"/>
      <c r="L165" s="302">
        <v>19.561657657456678</v>
      </c>
      <c r="M165" s="302">
        <v>5.4339659677763503</v>
      </c>
      <c r="N165" s="302">
        <v>0.49086432594928636</v>
      </c>
      <c r="O165" s="302">
        <f t="shared" si="79"/>
        <v>25.486487951182315</v>
      </c>
    </row>
    <row r="166" spans="1:15" s="236" customFormat="1" x14ac:dyDescent="0.2">
      <c r="A166" s="237" t="str">
        <f>name!E$8</f>
        <v>Skilled trades occupations</v>
      </c>
      <c r="B166" s="302">
        <v>12.093295127518145</v>
      </c>
      <c r="C166" s="302">
        <v>1.9549862868432639</v>
      </c>
      <c r="D166" s="302">
        <v>3.6568534041815455</v>
      </c>
      <c r="E166" s="302">
        <f t="shared" si="77"/>
        <v>17.705134818542955</v>
      </c>
      <c r="F166" s="303"/>
      <c r="G166" s="302">
        <v>11.965071373960804</v>
      </c>
      <c r="H166" s="302">
        <v>1.7052621784518289</v>
      </c>
      <c r="I166" s="302">
        <v>3.6020116742757047</v>
      </c>
      <c r="J166" s="302">
        <f>SUM(G166:I166)</f>
        <v>17.272345226688337</v>
      </c>
      <c r="K166" s="303"/>
      <c r="L166" s="302">
        <v>10.903624588260977</v>
      </c>
      <c r="M166" s="302">
        <v>1.8465594725595189</v>
      </c>
      <c r="N166" s="302">
        <v>4.2014184970794526</v>
      </c>
      <c r="O166" s="302">
        <f t="shared" si="79"/>
        <v>16.95160255789995</v>
      </c>
    </row>
    <row r="167" spans="1:15" s="236" customFormat="1" x14ac:dyDescent="0.2">
      <c r="A167" s="237" t="str">
        <f>name!E$9</f>
        <v>Caring, leisure and other service occupations</v>
      </c>
      <c r="B167" s="302">
        <v>1.0344815925179551</v>
      </c>
      <c r="C167" s="302">
        <v>0.40702106137196886</v>
      </c>
      <c r="D167" s="302">
        <v>0.19362312458958855</v>
      </c>
      <c r="E167" s="302">
        <f t="shared" si="77"/>
        <v>1.6351257784795126</v>
      </c>
      <c r="F167" s="303"/>
      <c r="G167" s="302">
        <v>1.3285683173445977</v>
      </c>
      <c r="H167" s="302">
        <v>0.42190238864414453</v>
      </c>
      <c r="I167" s="302">
        <v>0.31658851334655141</v>
      </c>
      <c r="J167" s="302">
        <f t="shared" ref="J167:J170" si="80">SUM(G167:I167)</f>
        <v>2.0670592193352935</v>
      </c>
      <c r="K167" s="303"/>
      <c r="L167" s="302">
        <v>1.7273581429266991</v>
      </c>
      <c r="M167" s="302">
        <v>0.32232953583861107</v>
      </c>
      <c r="N167" s="302">
        <v>0.58427542073104077</v>
      </c>
      <c r="O167" s="302">
        <f t="shared" si="79"/>
        <v>2.6339630994963512</v>
      </c>
    </row>
    <row r="168" spans="1:15" s="236" customFormat="1" x14ac:dyDescent="0.2">
      <c r="A168" s="237" t="str">
        <f>name!E$10</f>
        <v>Sales and customer service occupations</v>
      </c>
      <c r="B168" s="302">
        <v>24.848612665095153</v>
      </c>
      <c r="C168" s="302">
        <v>53.126396939898477</v>
      </c>
      <c r="D168" s="302">
        <v>3.7838774606936165</v>
      </c>
      <c r="E168" s="302">
        <f t="shared" si="77"/>
        <v>81.758887065687247</v>
      </c>
      <c r="F168" s="303"/>
      <c r="G168" s="302">
        <v>23.895922265171542</v>
      </c>
      <c r="H168" s="302">
        <v>59.187341594758024</v>
      </c>
      <c r="I168" s="302">
        <v>3.0601702138735623</v>
      </c>
      <c r="J168" s="302">
        <f t="shared" si="80"/>
        <v>86.143434073803121</v>
      </c>
      <c r="K168" s="303"/>
      <c r="L168" s="302">
        <v>21.016941163652181</v>
      </c>
      <c r="M168" s="302">
        <v>56.750631283064784</v>
      </c>
      <c r="N168" s="302">
        <v>2.24965124969424</v>
      </c>
      <c r="O168" s="302">
        <f t="shared" si="79"/>
        <v>80.017223696411207</v>
      </c>
    </row>
    <row r="169" spans="1:15" s="236" customFormat="1" x14ac:dyDescent="0.2">
      <c r="A169" s="237" t="str">
        <f>name!E$11</f>
        <v>Process, plant and machine operatives</v>
      </c>
      <c r="B169" s="302">
        <v>13.64819646848755</v>
      </c>
      <c r="C169" s="302">
        <v>2.4480620380370883</v>
      </c>
      <c r="D169" s="302">
        <v>0.37137305736468068</v>
      </c>
      <c r="E169" s="302">
        <f t="shared" si="77"/>
        <v>16.46763156388932</v>
      </c>
      <c r="F169" s="303"/>
      <c r="G169" s="302">
        <v>11.870929627053521</v>
      </c>
      <c r="H169" s="302">
        <v>2.8832094285394798</v>
      </c>
      <c r="I169" s="302">
        <v>0.45888011643622084</v>
      </c>
      <c r="J169" s="302">
        <f t="shared" si="80"/>
        <v>15.213019172029222</v>
      </c>
      <c r="K169" s="303"/>
      <c r="L169" s="302">
        <v>10.308555880257158</v>
      </c>
      <c r="M169" s="302">
        <v>3.1430027429917966</v>
      </c>
      <c r="N169" s="302">
        <v>0.51189885216813347</v>
      </c>
      <c r="O169" s="302">
        <f t="shared" si="79"/>
        <v>13.963457475417089</v>
      </c>
    </row>
    <row r="170" spans="1:15" s="236" customFormat="1" x14ac:dyDescent="0.2">
      <c r="A170" s="237" t="str">
        <f>name!E$12</f>
        <v>Elementary occupations</v>
      </c>
      <c r="B170" s="302">
        <v>12.913507542091214</v>
      </c>
      <c r="C170" s="302">
        <v>9.7527041046950558</v>
      </c>
      <c r="D170" s="302">
        <v>0.3134544885495455</v>
      </c>
      <c r="E170" s="302">
        <f t="shared" si="77"/>
        <v>22.979666135335815</v>
      </c>
      <c r="F170" s="303"/>
      <c r="G170" s="302">
        <v>10.653048956690801</v>
      </c>
      <c r="H170" s="302">
        <v>8.9506510310671548</v>
      </c>
      <c r="I170" s="302">
        <v>0.28519464535704686</v>
      </c>
      <c r="J170" s="302">
        <f t="shared" si="80"/>
        <v>19.888894633115004</v>
      </c>
      <c r="K170" s="303"/>
      <c r="L170" s="302">
        <v>12.001016193990345</v>
      </c>
      <c r="M170" s="302">
        <v>7.5839950769261506</v>
      </c>
      <c r="N170" s="302">
        <v>0.35524371491302636</v>
      </c>
      <c r="O170" s="302">
        <f t="shared" si="79"/>
        <v>19.940254985829522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117.57870586597399</v>
      </c>
      <c r="C172" s="311">
        <f t="shared" ref="C172:E172" si="81">SUM(C162:C170)</f>
        <v>78.104824818751624</v>
      </c>
      <c r="D172" s="311">
        <f t="shared" si="81"/>
        <v>17.440469315274591</v>
      </c>
      <c r="E172" s="311">
        <f t="shared" si="81"/>
        <v>213.12400000000019</v>
      </c>
      <c r="F172" s="311"/>
      <c r="G172" s="311">
        <f t="shared" ref="G172:J172" si="82">SUM(G162:G170)</f>
        <v>126.59905676576837</v>
      </c>
      <c r="H172" s="311">
        <f t="shared" si="82"/>
        <v>87.258103949038343</v>
      </c>
      <c r="I172" s="311">
        <f t="shared" si="82"/>
        <v>17.928839285193508</v>
      </c>
      <c r="J172" s="311">
        <f t="shared" si="82"/>
        <v>231.7860000000002</v>
      </c>
      <c r="K172" s="311"/>
      <c r="L172" s="311">
        <f t="shared" ref="L172:O172" si="83">SUM(L162:L170)</f>
        <v>136.72408118958737</v>
      </c>
      <c r="M172" s="311">
        <f t="shared" si="83"/>
        <v>82.867265953814126</v>
      </c>
      <c r="N172" s="311">
        <f t="shared" si="83"/>
        <v>19.236652856598621</v>
      </c>
      <c r="O172" s="311">
        <f t="shared" si="83"/>
        <v>238.82800000000012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3.4923420522144433</v>
      </c>
      <c r="C179" s="302">
        <v>0.23921782805209008</v>
      </c>
      <c r="D179" s="302">
        <v>0.7942778898611127</v>
      </c>
      <c r="E179" s="302">
        <f>SUM(B179:D179)</f>
        <v>4.5258377701276462</v>
      </c>
      <c r="F179" s="303"/>
      <c r="G179" s="302">
        <v>5.3947721104772466</v>
      </c>
      <c r="H179" s="302">
        <v>0.55117109430190736</v>
      </c>
      <c r="I179" s="302">
        <v>1.1166535305926639</v>
      </c>
      <c r="J179" s="302">
        <f>SUM(G179:I179)</f>
        <v>7.0625967353718178</v>
      </c>
      <c r="K179" s="303"/>
      <c r="L179" s="302">
        <v>5.7661475490066367</v>
      </c>
      <c r="M179" s="302">
        <v>0.68316914991388766</v>
      </c>
      <c r="N179" s="302">
        <v>1.208689261982447</v>
      </c>
      <c r="O179" s="302">
        <f>SUM(L179:N179)</f>
        <v>7.6580059609029716</v>
      </c>
    </row>
    <row r="180" spans="1:15" s="236" customFormat="1" x14ac:dyDescent="0.2">
      <c r="A180" s="237" t="str">
        <f>name!E$5</f>
        <v>Professional occupations</v>
      </c>
      <c r="B180" s="302">
        <v>2.542746454272228</v>
      </c>
      <c r="C180" s="302">
        <v>0.1914448895621125</v>
      </c>
      <c r="D180" s="302">
        <v>0.19873166092673719</v>
      </c>
      <c r="E180" s="302">
        <f t="shared" ref="E180:E187" si="84">SUM(B180:D180)</f>
        <v>2.9329230047610779</v>
      </c>
      <c r="F180" s="303"/>
      <c r="G180" s="302">
        <v>4.5396227391694941</v>
      </c>
      <c r="H180" s="302">
        <v>0.47731192751010304</v>
      </c>
      <c r="I180" s="302">
        <v>0.2893198113293769</v>
      </c>
      <c r="J180" s="302">
        <f t="shared" ref="J180:J182" si="85">SUM(G180:I180)</f>
        <v>5.3062544780089738</v>
      </c>
      <c r="K180" s="303"/>
      <c r="L180" s="302">
        <v>6.4036374612541893</v>
      </c>
      <c r="M180" s="302">
        <v>0.80650264367153102</v>
      </c>
      <c r="N180" s="302">
        <v>0.26447711826496295</v>
      </c>
      <c r="O180" s="302">
        <f t="shared" ref="O180:O187" si="86">SUM(L180:N180)</f>
        <v>7.4746172231906831</v>
      </c>
    </row>
    <row r="181" spans="1:15" s="236" customFormat="1" x14ac:dyDescent="0.2">
      <c r="A181" s="237" t="str">
        <f>name!E$6</f>
        <v>Associate professional occupations</v>
      </c>
      <c r="B181" s="302">
        <v>2.7413534752666209</v>
      </c>
      <c r="C181" s="302">
        <v>0.32344054470897399</v>
      </c>
      <c r="D181" s="302">
        <v>0.14767292030125298</v>
      </c>
      <c r="E181" s="302">
        <f t="shared" si="84"/>
        <v>3.212466940276848</v>
      </c>
      <c r="F181" s="303"/>
      <c r="G181" s="302">
        <v>4.2796572179394223</v>
      </c>
      <c r="H181" s="302">
        <v>0.61248035300852277</v>
      </c>
      <c r="I181" s="302">
        <v>0.22771977749452035</v>
      </c>
      <c r="J181" s="302">
        <f t="shared" si="85"/>
        <v>5.1198573484424656</v>
      </c>
      <c r="K181" s="303"/>
      <c r="L181" s="302">
        <v>4.7819918073328846</v>
      </c>
      <c r="M181" s="302">
        <v>0.82506808269284737</v>
      </c>
      <c r="N181" s="302">
        <v>0.24491409876290765</v>
      </c>
      <c r="O181" s="302">
        <f t="shared" si="86"/>
        <v>5.8519739887886395</v>
      </c>
    </row>
    <row r="182" spans="1:15" s="236" customFormat="1" x14ac:dyDescent="0.2">
      <c r="A182" s="237" t="str">
        <f>name!E$7</f>
        <v>Administrative and secretarial occupations</v>
      </c>
      <c r="B182" s="302">
        <v>5.8141344706283693</v>
      </c>
      <c r="C182" s="302">
        <v>1.8057204051954594</v>
      </c>
      <c r="D182" s="302">
        <v>0.17939906220376056</v>
      </c>
      <c r="E182" s="302">
        <f t="shared" si="84"/>
        <v>7.7992539380275892</v>
      </c>
      <c r="F182" s="303"/>
      <c r="G182" s="302">
        <v>8.4981134558479319</v>
      </c>
      <c r="H182" s="302">
        <v>3.2524814671552749</v>
      </c>
      <c r="I182" s="302">
        <v>0.30598488123080242</v>
      </c>
      <c r="J182" s="302">
        <f t="shared" si="85"/>
        <v>12.056579804234008</v>
      </c>
      <c r="K182" s="303"/>
      <c r="L182" s="302">
        <v>10.459996723301503</v>
      </c>
      <c r="M182" s="302">
        <v>3.4860783680925982</v>
      </c>
      <c r="N182" s="302">
        <v>0.26927820644749595</v>
      </c>
      <c r="O182" s="302">
        <f t="shared" si="86"/>
        <v>14.215353297841595</v>
      </c>
    </row>
    <row r="183" spans="1:15" s="236" customFormat="1" x14ac:dyDescent="0.2">
      <c r="A183" s="237" t="str">
        <f>name!E$8</f>
        <v>Skilled trades occupations</v>
      </c>
      <c r="B183" s="302">
        <v>2.4609553573759326</v>
      </c>
      <c r="C183" s="302">
        <v>0.39891850324930528</v>
      </c>
      <c r="D183" s="302">
        <v>0.59075546763655273</v>
      </c>
      <c r="E183" s="302">
        <f t="shared" si="84"/>
        <v>3.4506293282617908</v>
      </c>
      <c r="F183" s="303"/>
      <c r="G183" s="302">
        <v>2.5986935903283732</v>
      </c>
      <c r="H183" s="302">
        <v>0.85578262279159889</v>
      </c>
      <c r="I183" s="302">
        <v>0.53127913838416641</v>
      </c>
      <c r="J183" s="302">
        <f>SUM(G183:I183)</f>
        <v>3.9857553515041384</v>
      </c>
      <c r="K183" s="303"/>
      <c r="L183" s="302">
        <v>2.5175380416298974</v>
      </c>
      <c r="M183" s="302">
        <v>1.3499645934530122</v>
      </c>
      <c r="N183" s="302">
        <v>0.541904618733548</v>
      </c>
      <c r="O183" s="302">
        <f t="shared" si="86"/>
        <v>4.4094072538164575</v>
      </c>
    </row>
    <row r="184" spans="1:15" s="236" customFormat="1" x14ac:dyDescent="0.2">
      <c r="A184" s="237" t="str">
        <f>name!E$9</f>
        <v>Caring, leisure and other service occupations</v>
      </c>
      <c r="B184" s="302">
        <v>2.4869539107476029</v>
      </c>
      <c r="C184" s="302">
        <v>1.741587983507495</v>
      </c>
      <c r="D184" s="302">
        <v>0.32884823693758752</v>
      </c>
      <c r="E184" s="302">
        <f t="shared" si="84"/>
        <v>4.5573901311926859</v>
      </c>
      <c r="F184" s="303"/>
      <c r="G184" s="302">
        <v>2.9442099677879758</v>
      </c>
      <c r="H184" s="302">
        <v>1.8810902342708398</v>
      </c>
      <c r="I184" s="302">
        <v>0.3445241767303685</v>
      </c>
      <c r="J184" s="302">
        <f t="shared" ref="J184:J187" si="87">SUM(G184:I184)</f>
        <v>5.1698243787891842</v>
      </c>
      <c r="K184" s="303"/>
      <c r="L184" s="302">
        <v>2.542724957683447</v>
      </c>
      <c r="M184" s="302">
        <v>2.0299743732584101</v>
      </c>
      <c r="N184" s="302">
        <v>0.41500757756555723</v>
      </c>
      <c r="O184" s="302">
        <f t="shared" si="86"/>
        <v>4.9877069085074144</v>
      </c>
    </row>
    <row r="185" spans="1:15" s="236" customFormat="1" x14ac:dyDescent="0.2">
      <c r="A185" s="237" t="str">
        <f>name!E$10</f>
        <v>Sales and customer service occupations</v>
      </c>
      <c r="B185" s="302">
        <v>1.8271669317630939</v>
      </c>
      <c r="C185" s="302">
        <v>0.51939079088090889</v>
      </c>
      <c r="D185" s="302">
        <v>0.1545727934586843</v>
      </c>
      <c r="E185" s="302">
        <f t="shared" si="84"/>
        <v>2.5011305161026871</v>
      </c>
      <c r="F185" s="303"/>
      <c r="G185" s="302">
        <v>2.4552534654860887</v>
      </c>
      <c r="H185" s="302">
        <v>0.94497924684529333</v>
      </c>
      <c r="I185" s="302">
        <v>0.15701621123354007</v>
      </c>
      <c r="J185" s="302">
        <f t="shared" si="87"/>
        <v>3.5572489235649223</v>
      </c>
      <c r="K185" s="303"/>
      <c r="L185" s="302">
        <v>2.7774526613679069</v>
      </c>
      <c r="M185" s="302">
        <v>1.3898991577446227</v>
      </c>
      <c r="N185" s="302">
        <v>0.14782336247073311</v>
      </c>
      <c r="O185" s="302">
        <f t="shared" si="86"/>
        <v>4.3151751815832631</v>
      </c>
    </row>
    <row r="186" spans="1:15" s="236" customFormat="1" x14ac:dyDescent="0.2">
      <c r="A186" s="237" t="str">
        <f>name!E$11</f>
        <v>Process, plant and machine operatives</v>
      </c>
      <c r="B186" s="302">
        <v>20.646227459237718</v>
      </c>
      <c r="C186" s="302">
        <v>1.7317915665571495</v>
      </c>
      <c r="D186" s="302">
        <v>8.7973801841281567</v>
      </c>
      <c r="E186" s="302">
        <f t="shared" si="84"/>
        <v>31.175399209923022</v>
      </c>
      <c r="F186" s="303"/>
      <c r="G186" s="302">
        <v>23.980852578957801</v>
      </c>
      <c r="H186" s="302">
        <v>2.8476293619002244</v>
      </c>
      <c r="I186" s="302">
        <v>10.611144693928148</v>
      </c>
      <c r="J186" s="302">
        <f t="shared" si="87"/>
        <v>37.439626634786173</v>
      </c>
      <c r="K186" s="303"/>
      <c r="L186" s="302">
        <v>23.713209188561166</v>
      </c>
      <c r="M186" s="302">
        <v>3.3933873669638936</v>
      </c>
      <c r="N186" s="302">
        <v>12.652699650161065</v>
      </c>
      <c r="O186" s="302">
        <f t="shared" si="86"/>
        <v>39.759296205686127</v>
      </c>
    </row>
    <row r="187" spans="1:15" s="236" customFormat="1" x14ac:dyDescent="0.2">
      <c r="A187" s="237" t="str">
        <f>name!E$12</f>
        <v>Elementary occupations</v>
      </c>
      <c r="B187" s="302">
        <v>8.8076488375439155</v>
      </c>
      <c r="C187" s="302">
        <v>1.8450589872658949</v>
      </c>
      <c r="D187" s="302">
        <v>0.25826133651693128</v>
      </c>
      <c r="E187" s="302">
        <f t="shared" si="84"/>
        <v>10.910969161326742</v>
      </c>
      <c r="F187" s="303"/>
      <c r="G187" s="302">
        <v>9.1757186432677713</v>
      </c>
      <c r="H187" s="302">
        <v>3.5535927974813486</v>
      </c>
      <c r="I187" s="302">
        <v>0.33794490454918069</v>
      </c>
      <c r="J187" s="302">
        <f t="shared" si="87"/>
        <v>13.067256345298301</v>
      </c>
      <c r="K187" s="303"/>
      <c r="L187" s="302">
        <v>9.7217581917462574</v>
      </c>
      <c r="M187" s="302">
        <v>3.5386773103521469</v>
      </c>
      <c r="N187" s="302">
        <v>0.37802847758445468</v>
      </c>
      <c r="O187" s="302">
        <f t="shared" si="86"/>
        <v>13.638463979682859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50.819528949049925</v>
      </c>
      <c r="C189" s="311">
        <f t="shared" ref="C189:E189" si="88">SUM(C179:C187)</f>
        <v>8.7965714989793895</v>
      </c>
      <c r="D189" s="311">
        <f t="shared" si="88"/>
        <v>11.449899551970775</v>
      </c>
      <c r="E189" s="311">
        <f t="shared" si="88"/>
        <v>71.066000000000088</v>
      </c>
      <c r="F189" s="311"/>
      <c r="G189" s="311">
        <f t="shared" ref="G189:J189" si="89">SUM(G179:G187)</f>
        <v>63.866893769262106</v>
      </c>
      <c r="H189" s="311">
        <f t="shared" si="89"/>
        <v>14.976519105265114</v>
      </c>
      <c r="I189" s="311">
        <f t="shared" si="89"/>
        <v>13.921587125472767</v>
      </c>
      <c r="J189" s="311">
        <f t="shared" si="89"/>
        <v>92.764999999999986</v>
      </c>
      <c r="K189" s="311"/>
      <c r="L189" s="311">
        <f t="shared" ref="L189:O189" si="90">SUM(L179:L187)</f>
        <v>68.684456581883893</v>
      </c>
      <c r="M189" s="311">
        <f t="shared" si="90"/>
        <v>17.502721046142948</v>
      </c>
      <c r="N189" s="311">
        <f t="shared" si="90"/>
        <v>16.122822371973172</v>
      </c>
      <c r="O189" s="311">
        <f t="shared" si="90"/>
        <v>102.31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6.4819910274227492</v>
      </c>
      <c r="C196" s="302">
        <v>0.75115382512847495</v>
      </c>
      <c r="D196" s="302">
        <v>2.2055593684335264</v>
      </c>
      <c r="E196" s="302">
        <f>SUM(B196:D196)</f>
        <v>9.43870422098475</v>
      </c>
      <c r="F196" s="303"/>
      <c r="G196" s="302">
        <v>7.3123034705083159</v>
      </c>
      <c r="H196" s="302">
        <v>1.4364306900284327</v>
      </c>
      <c r="I196" s="302">
        <v>2.4930851536471503</v>
      </c>
      <c r="J196" s="302">
        <f>SUM(G196:I196)</f>
        <v>11.2418193141839</v>
      </c>
      <c r="K196" s="303"/>
      <c r="L196" s="302">
        <v>8.7735530436691338</v>
      </c>
      <c r="M196" s="302">
        <v>2.2692902290564545</v>
      </c>
      <c r="N196" s="302">
        <v>2.8166151268192752</v>
      </c>
      <c r="O196" s="302">
        <f>SUM(L196:N196)</f>
        <v>13.859458399544863</v>
      </c>
    </row>
    <row r="197" spans="1:15" s="236" customFormat="1" x14ac:dyDescent="0.2">
      <c r="A197" s="237" t="str">
        <f>name!E$5</f>
        <v>Professional occupations</v>
      </c>
      <c r="B197" s="302">
        <v>1.8643811367727934</v>
      </c>
      <c r="C197" s="302">
        <v>0.24465871649794307</v>
      </c>
      <c r="D197" s="302">
        <v>0.15164382978050703</v>
      </c>
      <c r="E197" s="302">
        <f t="shared" ref="E197:E204" si="91">SUM(B197:D197)</f>
        <v>2.2606836830512433</v>
      </c>
      <c r="F197" s="303"/>
      <c r="G197" s="302">
        <v>2.492977088103562</v>
      </c>
      <c r="H197" s="302">
        <v>0.50237094907993929</v>
      </c>
      <c r="I197" s="302">
        <v>0.17959954365825181</v>
      </c>
      <c r="J197" s="302">
        <f t="shared" ref="J197:J199" si="92">SUM(G197:I197)</f>
        <v>3.1749475808417533</v>
      </c>
      <c r="K197" s="303"/>
      <c r="L197" s="302">
        <v>3.3278265673700225</v>
      </c>
      <c r="M197" s="302">
        <v>0.87019279647371828</v>
      </c>
      <c r="N197" s="302">
        <v>0.12750128364368021</v>
      </c>
      <c r="O197" s="302">
        <f t="shared" ref="O197:O204" si="93">SUM(L197:N197)</f>
        <v>4.325520647487421</v>
      </c>
    </row>
    <row r="198" spans="1:15" s="236" customFormat="1" x14ac:dyDescent="0.2">
      <c r="A198" s="237" t="str">
        <f>name!E$6</f>
        <v>Associate professional occupations</v>
      </c>
      <c r="B198" s="302">
        <v>1.575084451850991</v>
      </c>
      <c r="C198" s="302">
        <v>0.67293897577641137</v>
      </c>
      <c r="D198" s="302">
        <v>0.10569234029826265</v>
      </c>
      <c r="E198" s="302">
        <f t="shared" si="91"/>
        <v>2.3537157679256651</v>
      </c>
      <c r="F198" s="303"/>
      <c r="G198" s="302">
        <v>1.917909188404207</v>
      </c>
      <c r="H198" s="302">
        <v>0.98830259482197846</v>
      </c>
      <c r="I198" s="302">
        <v>0.10112630310338667</v>
      </c>
      <c r="J198" s="302">
        <f t="shared" si="92"/>
        <v>3.0073380863295722</v>
      </c>
      <c r="K198" s="303"/>
      <c r="L198" s="302">
        <v>2.6077331311771412</v>
      </c>
      <c r="M198" s="302">
        <v>1.6624308397001624</v>
      </c>
      <c r="N198" s="302">
        <v>0.11499037441959833</v>
      </c>
      <c r="O198" s="302">
        <f t="shared" si="93"/>
        <v>4.3851543452969022</v>
      </c>
    </row>
    <row r="199" spans="1:15" s="236" customFormat="1" x14ac:dyDescent="0.2">
      <c r="A199" s="237" t="str">
        <f>name!E$7</f>
        <v>Administrative and secretarial occupations</v>
      </c>
      <c r="B199" s="302">
        <v>2.1671935992246447</v>
      </c>
      <c r="C199" s="302">
        <v>1.6702325842677972</v>
      </c>
      <c r="D199" s="302">
        <v>4.2336459660642541E-2</v>
      </c>
      <c r="E199" s="302">
        <f t="shared" si="91"/>
        <v>3.8797626431530845</v>
      </c>
      <c r="F199" s="303"/>
      <c r="G199" s="302">
        <v>2.1358202572235818</v>
      </c>
      <c r="H199" s="302">
        <v>2.2892495460631834</v>
      </c>
      <c r="I199" s="302">
        <v>4.3202044308730488E-2</v>
      </c>
      <c r="J199" s="302">
        <f t="shared" si="92"/>
        <v>4.4682718475954966</v>
      </c>
      <c r="K199" s="303"/>
      <c r="L199" s="302">
        <v>3.1808177918527578</v>
      </c>
      <c r="M199" s="302">
        <v>4.0145920167450617</v>
      </c>
      <c r="N199" s="302">
        <v>4.7333826590898249E-2</v>
      </c>
      <c r="O199" s="302">
        <f t="shared" si="93"/>
        <v>7.2427436351887176</v>
      </c>
    </row>
    <row r="200" spans="1:15" s="236" customFormat="1" x14ac:dyDescent="0.2">
      <c r="A200" s="237" t="str">
        <f>name!E$8</f>
        <v>Skilled trades occupations</v>
      </c>
      <c r="B200" s="302">
        <v>4.6091715707919994</v>
      </c>
      <c r="C200" s="302">
        <v>4.2352530677687632</v>
      </c>
      <c r="D200" s="302">
        <v>0.68368995168776348</v>
      </c>
      <c r="E200" s="302">
        <f t="shared" si="91"/>
        <v>9.5281145902485278</v>
      </c>
      <c r="F200" s="303"/>
      <c r="G200" s="302">
        <v>3.7095450887656396</v>
      </c>
      <c r="H200" s="302">
        <v>4.1816999784392275</v>
      </c>
      <c r="I200" s="302">
        <v>0.79874430196327117</v>
      </c>
      <c r="J200" s="302">
        <f>SUM(G200:I200)</f>
        <v>8.6899893691681385</v>
      </c>
      <c r="K200" s="303"/>
      <c r="L200" s="302">
        <v>2.6788935252219797</v>
      </c>
      <c r="M200" s="302">
        <v>5.2454121154474631</v>
      </c>
      <c r="N200" s="302">
        <v>1.124690766061331</v>
      </c>
      <c r="O200" s="302">
        <f t="shared" si="93"/>
        <v>9.0489964067307742</v>
      </c>
    </row>
    <row r="201" spans="1:15" s="236" customFormat="1" x14ac:dyDescent="0.2">
      <c r="A201" s="237" t="str">
        <f>name!E$9</f>
        <v>Caring, leisure and other service occupations</v>
      </c>
      <c r="B201" s="302">
        <v>2.2032978173657098</v>
      </c>
      <c r="C201" s="302">
        <v>1.7439601877547157</v>
      </c>
      <c r="D201" s="302">
        <v>0.17592604350496696</v>
      </c>
      <c r="E201" s="302">
        <f t="shared" si="91"/>
        <v>4.1231840486253928</v>
      </c>
      <c r="F201" s="303"/>
      <c r="G201" s="302">
        <v>2.0285515101949203</v>
      </c>
      <c r="H201" s="302">
        <v>1.9251800611277468</v>
      </c>
      <c r="I201" s="302">
        <v>0.22676378251107254</v>
      </c>
      <c r="J201" s="302">
        <f t="shared" ref="J201:J204" si="94">SUM(G201:I201)</f>
        <v>4.1804953538337397</v>
      </c>
      <c r="K201" s="303"/>
      <c r="L201" s="302">
        <v>2.3415607440390467</v>
      </c>
      <c r="M201" s="302">
        <v>2.4071447087878202</v>
      </c>
      <c r="N201" s="302">
        <v>0.42892160523716139</v>
      </c>
      <c r="O201" s="302">
        <f t="shared" si="93"/>
        <v>5.1776270580640285</v>
      </c>
    </row>
    <row r="202" spans="1:15" s="236" customFormat="1" x14ac:dyDescent="0.2">
      <c r="A202" s="237" t="str">
        <f>name!E$10</f>
        <v>Sales and customer service occupations</v>
      </c>
      <c r="B202" s="302">
        <v>1.7082979540692178</v>
      </c>
      <c r="C202" s="302">
        <v>4.0696869820800758</v>
      </c>
      <c r="D202" s="302">
        <v>0.86137062717015822</v>
      </c>
      <c r="E202" s="302">
        <f t="shared" si="91"/>
        <v>6.6393555633194516</v>
      </c>
      <c r="F202" s="303"/>
      <c r="G202" s="302">
        <v>1.646289117032355</v>
      </c>
      <c r="H202" s="302">
        <v>5.1090662852125046</v>
      </c>
      <c r="I202" s="302">
        <v>0.70726647058830683</v>
      </c>
      <c r="J202" s="302">
        <f t="shared" si="94"/>
        <v>7.4626218728331661</v>
      </c>
      <c r="K202" s="303"/>
      <c r="L202" s="302">
        <v>2.3565056159464564</v>
      </c>
      <c r="M202" s="302">
        <v>9.6825539413525306</v>
      </c>
      <c r="N202" s="302">
        <v>0.55398723281237672</v>
      </c>
      <c r="O202" s="302">
        <f t="shared" si="93"/>
        <v>12.593046790111364</v>
      </c>
    </row>
    <row r="203" spans="1:15" s="236" customFormat="1" x14ac:dyDescent="0.2">
      <c r="A203" s="237" t="str">
        <f>name!E$11</f>
        <v>Process, plant and machine operatives</v>
      </c>
      <c r="B203" s="302">
        <v>1.0402426796566571</v>
      </c>
      <c r="C203" s="302">
        <v>1.9174661671240398</v>
      </c>
      <c r="D203" s="302">
        <v>8.7179780576040963E-2</v>
      </c>
      <c r="E203" s="302">
        <f t="shared" si="91"/>
        <v>3.0448886273567379</v>
      </c>
      <c r="F203" s="303"/>
      <c r="G203" s="302">
        <v>0.81652773603740569</v>
      </c>
      <c r="H203" s="302">
        <v>2.6575214938996994</v>
      </c>
      <c r="I203" s="302">
        <v>0.10756156627411516</v>
      </c>
      <c r="J203" s="302">
        <f t="shared" si="94"/>
        <v>3.58161079621122</v>
      </c>
      <c r="K203" s="303"/>
      <c r="L203" s="302">
        <v>0.52288818118979019</v>
      </c>
      <c r="M203" s="302">
        <v>4.9419057605966081</v>
      </c>
      <c r="N203" s="302">
        <v>0.19525053930472297</v>
      </c>
      <c r="O203" s="302">
        <f t="shared" si="93"/>
        <v>5.6600444810911217</v>
      </c>
    </row>
    <row r="204" spans="1:15" s="236" customFormat="1" x14ac:dyDescent="0.2">
      <c r="A204" s="237" t="str">
        <f>name!E$12</f>
        <v>Elementary occupations</v>
      </c>
      <c r="B204" s="302">
        <v>14.182501592671537</v>
      </c>
      <c r="C204" s="302">
        <v>28.269008810778914</v>
      </c>
      <c r="D204" s="302">
        <v>0.51708045188466079</v>
      </c>
      <c r="E204" s="302">
        <f t="shared" si="91"/>
        <v>42.968590855335108</v>
      </c>
      <c r="F204" s="303"/>
      <c r="G204" s="302">
        <v>12.589914558879421</v>
      </c>
      <c r="H204" s="302">
        <v>29.593305909308132</v>
      </c>
      <c r="I204" s="302">
        <v>0.52368531081551639</v>
      </c>
      <c r="J204" s="302">
        <f t="shared" si="94"/>
        <v>42.706905779003073</v>
      </c>
      <c r="K204" s="303"/>
      <c r="L204" s="302">
        <v>17.226928664997555</v>
      </c>
      <c r="M204" s="302">
        <v>28.325356555958546</v>
      </c>
      <c r="N204" s="302">
        <v>1.0871230155287956</v>
      </c>
      <c r="O204" s="302">
        <f t="shared" si="93"/>
        <v>46.639408236484897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35.832161829826298</v>
      </c>
      <c r="C206" s="311">
        <f t="shared" ref="C206:E206" si="95">SUM(C196:C204)</f>
        <v>43.574359317177134</v>
      </c>
      <c r="D206" s="311">
        <f t="shared" si="95"/>
        <v>4.8304788529965297</v>
      </c>
      <c r="E206" s="311">
        <f t="shared" si="95"/>
        <v>84.236999999999966</v>
      </c>
      <c r="F206" s="311"/>
      <c r="G206" s="311">
        <f t="shared" ref="G206:J206" si="96">SUM(G196:G204)</f>
        <v>34.649838015149413</v>
      </c>
      <c r="H206" s="311">
        <f t="shared" si="96"/>
        <v>48.683127507980842</v>
      </c>
      <c r="I206" s="311">
        <f t="shared" si="96"/>
        <v>5.1810344768698009</v>
      </c>
      <c r="J206" s="311">
        <f t="shared" si="96"/>
        <v>88.514000000000067</v>
      </c>
      <c r="K206" s="311"/>
      <c r="L206" s="311">
        <f t="shared" ref="L206:O206" si="97">SUM(L196:L204)</f>
        <v>43.016707265463879</v>
      </c>
      <c r="M206" s="311">
        <f t="shared" si="97"/>
        <v>59.418878964118363</v>
      </c>
      <c r="N206" s="311">
        <f t="shared" si="97"/>
        <v>6.4964137704178402</v>
      </c>
      <c r="O206" s="311">
        <f t="shared" si="97"/>
        <v>108.93200000000009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0.73775640892142902</v>
      </c>
      <c r="C213" s="302">
        <v>0.23841607134814755</v>
      </c>
      <c r="D213" s="302">
        <v>0.40377846819491647</v>
      </c>
      <c r="E213" s="302">
        <f>SUM(B213:D213)</f>
        <v>1.3799509484644932</v>
      </c>
      <c r="F213" s="303"/>
      <c r="G213" s="302">
        <v>1.37338389534572</v>
      </c>
      <c r="H213" s="302">
        <v>0.29150577528446014</v>
      </c>
      <c r="I213" s="302">
        <v>0.21456149880036843</v>
      </c>
      <c r="J213" s="302">
        <f>SUM(G213:I213)</f>
        <v>1.8794511694305485</v>
      </c>
      <c r="K213" s="303"/>
      <c r="L213" s="302">
        <v>1.2836926075323198</v>
      </c>
      <c r="M213" s="302">
        <v>0.32476077102342016</v>
      </c>
      <c r="N213" s="302">
        <v>0.2326259118445741</v>
      </c>
      <c r="O213" s="302">
        <f>SUM(L213:N213)</f>
        <v>1.8410792904003142</v>
      </c>
    </row>
    <row r="214" spans="1:15" s="236" customFormat="1" x14ac:dyDescent="0.2">
      <c r="A214" s="237" t="str">
        <f>name!E$5</f>
        <v>Professional occupations</v>
      </c>
      <c r="B214" s="302">
        <v>0.93030973332182088</v>
      </c>
      <c r="C214" s="302">
        <v>0.22955612775476963</v>
      </c>
      <c r="D214" s="302">
        <v>0.67698357631945127</v>
      </c>
      <c r="E214" s="302">
        <f t="shared" ref="E214:E221" si="98">SUM(B214:D214)</f>
        <v>1.8368494373960416</v>
      </c>
      <c r="F214" s="303"/>
      <c r="G214" s="302">
        <v>1.9327414641841214</v>
      </c>
      <c r="H214" s="302">
        <v>0.27722518156420356</v>
      </c>
      <c r="I214" s="302">
        <v>0.44259159581946794</v>
      </c>
      <c r="J214" s="302">
        <f t="shared" ref="J214:J216" si="99">SUM(G214:I214)</f>
        <v>2.6525582415677933</v>
      </c>
      <c r="K214" s="303"/>
      <c r="L214" s="302">
        <v>2.384205579754112</v>
      </c>
      <c r="M214" s="302">
        <v>0.38233011747187939</v>
      </c>
      <c r="N214" s="302">
        <v>0.37693653786502512</v>
      </c>
      <c r="O214" s="302">
        <f t="shared" ref="O214:O221" si="100">SUM(L214:N214)</f>
        <v>3.1434722350910165</v>
      </c>
    </row>
    <row r="215" spans="1:15" s="236" customFormat="1" x14ac:dyDescent="0.2">
      <c r="A215" s="237" t="str">
        <f>name!E$6</f>
        <v>Associate professional occupations</v>
      </c>
      <c r="B215" s="302">
        <v>0.67347920834435904</v>
      </c>
      <c r="C215" s="302">
        <v>0.39520753272320941</v>
      </c>
      <c r="D215" s="302">
        <v>1.1032837614979485</v>
      </c>
      <c r="E215" s="302">
        <f t="shared" si="98"/>
        <v>2.1719705025655172</v>
      </c>
      <c r="F215" s="303"/>
      <c r="G215" s="302">
        <v>1.3307025106718693</v>
      </c>
      <c r="H215" s="302">
        <v>0.35022617637698811</v>
      </c>
      <c r="I215" s="302">
        <v>0.97623204843149569</v>
      </c>
      <c r="J215" s="302">
        <f t="shared" si="99"/>
        <v>2.6571607354803533</v>
      </c>
      <c r="K215" s="303"/>
      <c r="L215" s="302">
        <v>1.2439771546003426</v>
      </c>
      <c r="M215" s="302">
        <v>0.36166514398393795</v>
      </c>
      <c r="N215" s="302">
        <v>0.91204439017644445</v>
      </c>
      <c r="O215" s="302">
        <f t="shared" si="100"/>
        <v>2.5176866887607252</v>
      </c>
    </row>
    <row r="216" spans="1:15" s="236" customFormat="1" x14ac:dyDescent="0.2">
      <c r="A216" s="237" t="str">
        <f>name!E$7</f>
        <v>Administrative and secretarial occupations</v>
      </c>
      <c r="B216" s="302">
        <v>0.72848083942873776</v>
      </c>
      <c r="C216" s="302">
        <v>0.86600861031909504</v>
      </c>
      <c r="D216" s="302">
        <v>6.6405069086200905E-2</v>
      </c>
      <c r="E216" s="302">
        <f t="shared" si="98"/>
        <v>1.6608945188340336</v>
      </c>
      <c r="F216" s="303"/>
      <c r="G216" s="302">
        <v>1.1909611412303085</v>
      </c>
      <c r="H216" s="302">
        <v>1.0367140261690979</v>
      </c>
      <c r="I216" s="302">
        <v>5.3830162378634264E-2</v>
      </c>
      <c r="J216" s="302">
        <f t="shared" si="99"/>
        <v>2.2815053297780405</v>
      </c>
      <c r="K216" s="303"/>
      <c r="L216" s="302">
        <v>1.1755896406257016</v>
      </c>
      <c r="M216" s="302">
        <v>0.98733463112307129</v>
      </c>
      <c r="N216" s="302">
        <v>5.0000414156851213E-2</v>
      </c>
      <c r="O216" s="302">
        <f t="shared" si="100"/>
        <v>2.2129246859056244</v>
      </c>
    </row>
    <row r="217" spans="1:15" s="236" customFormat="1" x14ac:dyDescent="0.2">
      <c r="A217" s="237" t="str">
        <f>name!E$8</f>
        <v>Skilled trades occupations</v>
      </c>
      <c r="B217" s="302">
        <v>0.67062451768110543</v>
      </c>
      <c r="C217" s="302">
        <v>0.25949840715742462</v>
      </c>
      <c r="D217" s="302">
        <v>0.53107835581776341</v>
      </c>
      <c r="E217" s="302">
        <f t="shared" si="98"/>
        <v>1.4612012806562935</v>
      </c>
      <c r="F217" s="303"/>
      <c r="G217" s="302">
        <v>0.92590967682986502</v>
      </c>
      <c r="H217" s="302">
        <v>0.14084304006071607</v>
      </c>
      <c r="I217" s="302">
        <v>0.30453048149563461</v>
      </c>
      <c r="J217" s="302">
        <f>SUM(G217:I217)</f>
        <v>1.3712831983862157</v>
      </c>
      <c r="K217" s="303"/>
      <c r="L217" s="302">
        <v>0.7592347721144308</v>
      </c>
      <c r="M217" s="302">
        <v>0.21239840736766524</v>
      </c>
      <c r="N217" s="302">
        <v>0.39534545348965205</v>
      </c>
      <c r="O217" s="302">
        <f t="shared" si="100"/>
        <v>1.3669786329717482</v>
      </c>
    </row>
    <row r="218" spans="1:15" s="236" customFormat="1" x14ac:dyDescent="0.2">
      <c r="A218" s="237" t="str">
        <f>name!E$9</f>
        <v>Caring, leisure and other service occupations</v>
      </c>
      <c r="B218" s="302">
        <v>0.22759895569312949</v>
      </c>
      <c r="C218" s="302">
        <v>0.2601673788988666</v>
      </c>
      <c r="D218" s="302">
        <v>6.1406257489740088E-2</v>
      </c>
      <c r="E218" s="302">
        <f t="shared" si="98"/>
        <v>0.54917259208173619</v>
      </c>
      <c r="F218" s="303"/>
      <c r="G218" s="302">
        <v>0.38745854472867469</v>
      </c>
      <c r="H218" s="302">
        <v>0.39360273683394603</v>
      </c>
      <c r="I218" s="302">
        <v>8.305316263476191E-2</v>
      </c>
      <c r="J218" s="302">
        <f t="shared" ref="J218:J221" si="101">SUM(G218:I218)</f>
        <v>0.8641144441973827</v>
      </c>
      <c r="K218" s="303"/>
      <c r="L218" s="302">
        <v>0.36094229847748205</v>
      </c>
      <c r="M218" s="302">
        <v>0.32038035566393996</v>
      </c>
      <c r="N218" s="302">
        <v>7.0283475694971939E-2</v>
      </c>
      <c r="O218" s="302">
        <f t="shared" si="100"/>
        <v>0.75160612983639397</v>
      </c>
    </row>
    <row r="219" spans="1:15" s="236" customFormat="1" x14ac:dyDescent="0.2">
      <c r="A219" s="237" t="str">
        <f>name!E$10</f>
        <v>Sales and customer service occupations</v>
      </c>
      <c r="B219" s="302">
        <v>0.38728273557785758</v>
      </c>
      <c r="C219" s="302">
        <v>0.40381565053221685</v>
      </c>
      <c r="D219" s="302">
        <v>7.567108672921341E-2</v>
      </c>
      <c r="E219" s="302">
        <f t="shared" si="98"/>
        <v>0.86676947283928785</v>
      </c>
      <c r="F219" s="303"/>
      <c r="G219" s="302">
        <v>0.63481640796972283</v>
      </c>
      <c r="H219" s="302">
        <v>0.48952001815385676</v>
      </c>
      <c r="I219" s="302">
        <v>3.5959055707320171E-2</v>
      </c>
      <c r="J219" s="302">
        <f t="shared" si="101"/>
        <v>1.1602954818308997</v>
      </c>
      <c r="K219" s="303"/>
      <c r="L219" s="302">
        <v>0.69968855203111135</v>
      </c>
      <c r="M219" s="302">
        <v>0.55784247224644357</v>
      </c>
      <c r="N219" s="302">
        <v>3.1582689815688403E-2</v>
      </c>
      <c r="O219" s="302">
        <f t="shared" si="100"/>
        <v>1.2891137140932432</v>
      </c>
    </row>
    <row r="220" spans="1:15" s="236" customFormat="1" x14ac:dyDescent="0.2">
      <c r="A220" s="237" t="str">
        <f>name!E$11</f>
        <v>Process, plant and machine operatives</v>
      </c>
      <c r="B220" s="302">
        <v>0.13227934455511514</v>
      </c>
      <c r="C220" s="302">
        <v>0.25262980332676993</v>
      </c>
      <c r="D220" s="302">
        <v>7.7099214129544638E-2</v>
      </c>
      <c r="E220" s="302">
        <f t="shared" si="98"/>
        <v>0.4620083620114297</v>
      </c>
      <c r="F220" s="303"/>
      <c r="G220" s="302">
        <v>0.19153055994202708</v>
      </c>
      <c r="H220" s="302">
        <v>0.10736444379140078</v>
      </c>
      <c r="I220" s="302">
        <v>7.3083280150818525E-2</v>
      </c>
      <c r="J220" s="302">
        <f t="shared" si="101"/>
        <v>0.37197828388424636</v>
      </c>
      <c r="K220" s="303"/>
      <c r="L220" s="302">
        <v>0.1469370815121652</v>
      </c>
      <c r="M220" s="302">
        <v>0.14697789548696655</v>
      </c>
      <c r="N220" s="302">
        <v>7.099685339079255E-2</v>
      </c>
      <c r="O220" s="302">
        <f t="shared" si="100"/>
        <v>0.36491183038992425</v>
      </c>
    </row>
    <row r="221" spans="1:15" s="236" customFormat="1" x14ac:dyDescent="0.2">
      <c r="A221" s="237" t="str">
        <f>name!E$12</f>
        <v>Elementary occupations</v>
      </c>
      <c r="B221" s="302">
        <v>0.34605316160311234</v>
      </c>
      <c r="C221" s="302">
        <v>0.85123483092067032</v>
      </c>
      <c r="D221" s="302">
        <v>0.24889489262740619</v>
      </c>
      <c r="E221" s="302">
        <f t="shared" si="98"/>
        <v>1.4461828851511889</v>
      </c>
      <c r="F221" s="303"/>
      <c r="G221" s="302">
        <v>0.59613601680433115</v>
      </c>
      <c r="H221" s="302">
        <v>0.83998670520751162</v>
      </c>
      <c r="I221" s="302">
        <v>0.35253039343267711</v>
      </c>
      <c r="J221" s="302">
        <f t="shared" si="101"/>
        <v>1.78865311544452</v>
      </c>
      <c r="K221" s="303"/>
      <c r="L221" s="302">
        <v>0.51893706337886825</v>
      </c>
      <c r="M221" s="302">
        <v>0.9226493052696908</v>
      </c>
      <c r="N221" s="302">
        <v>0.37664042390245478</v>
      </c>
      <c r="O221" s="302">
        <f t="shared" si="100"/>
        <v>1.8182267925510138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4.8338649051266671</v>
      </c>
      <c r="C223" s="311">
        <f t="shared" ref="C223:E223" si="102">SUM(C213:C221)</f>
        <v>3.75653441298117</v>
      </c>
      <c r="D223" s="311">
        <f t="shared" si="102"/>
        <v>3.2446006818921851</v>
      </c>
      <c r="E223" s="311">
        <f t="shared" si="102"/>
        <v>11.83500000000002</v>
      </c>
      <c r="F223" s="311"/>
      <c r="G223" s="311">
        <f t="shared" ref="G223:J223" si="103">SUM(G213:G221)</f>
        <v>8.5636402177066397</v>
      </c>
      <c r="H223" s="311">
        <f t="shared" si="103"/>
        <v>3.9269881034421812</v>
      </c>
      <c r="I223" s="311">
        <f t="shared" si="103"/>
        <v>2.5363716788511788</v>
      </c>
      <c r="J223" s="311">
        <f t="shared" si="103"/>
        <v>15.026999999999999</v>
      </c>
      <c r="K223" s="311"/>
      <c r="L223" s="311">
        <f t="shared" ref="L223:O223" si="104">SUM(L213:L221)</f>
        <v>8.573204750026532</v>
      </c>
      <c r="M223" s="311">
        <f t="shared" si="104"/>
        <v>4.2163390996370147</v>
      </c>
      <c r="N223" s="311">
        <f t="shared" si="104"/>
        <v>2.5164561503364551</v>
      </c>
      <c r="O223" s="311">
        <f t="shared" si="104"/>
        <v>15.306000000000004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4.2985417614650245</v>
      </c>
      <c r="C230" s="302">
        <v>0.47522060975079172</v>
      </c>
      <c r="D230" s="302">
        <v>0.35743422369680411</v>
      </c>
      <c r="E230" s="302">
        <f>SUM(B230:D230)</f>
        <v>5.1311965949126197</v>
      </c>
      <c r="F230" s="303"/>
      <c r="G230" s="302">
        <v>4.3176582504732464</v>
      </c>
      <c r="H230" s="302">
        <v>0.45430913437543369</v>
      </c>
      <c r="I230" s="302">
        <v>0.16806280005359286</v>
      </c>
      <c r="J230" s="302">
        <f>SUM(G230:I230)</f>
        <v>4.9400301849022732</v>
      </c>
      <c r="K230" s="303"/>
      <c r="L230" s="302">
        <v>4.1711715813650949</v>
      </c>
      <c r="M230" s="302">
        <v>0.51178516429159271</v>
      </c>
      <c r="N230" s="302">
        <v>0.19464194728342082</v>
      </c>
      <c r="O230" s="302">
        <f>SUM(L230:N230)</f>
        <v>4.8775986929401078</v>
      </c>
    </row>
    <row r="231" spans="1:15" s="236" customFormat="1" x14ac:dyDescent="0.2">
      <c r="A231" s="237" t="str">
        <f>name!E$5</f>
        <v>Professional occupations</v>
      </c>
      <c r="B231" s="302">
        <v>12.838702240784235</v>
      </c>
      <c r="C231" s="302">
        <v>0.70168619313677583</v>
      </c>
      <c r="D231" s="302">
        <v>0.86009377042701951</v>
      </c>
      <c r="E231" s="302">
        <f t="shared" ref="E231:E238" si="105">SUM(B231:D231)</f>
        <v>14.40048220434803</v>
      </c>
      <c r="F231" s="303"/>
      <c r="G231" s="302">
        <v>14.320557936353344</v>
      </c>
      <c r="H231" s="302">
        <v>0.5570413880503452</v>
      </c>
      <c r="I231" s="302">
        <v>0.35173996669586438</v>
      </c>
      <c r="J231" s="302">
        <f t="shared" ref="J231:J233" si="106">SUM(G231:I231)</f>
        <v>15.229339291099555</v>
      </c>
      <c r="K231" s="303"/>
      <c r="L231" s="302">
        <v>19.127207509960087</v>
      </c>
      <c r="M231" s="302">
        <v>0.77693471152299176</v>
      </c>
      <c r="N231" s="302">
        <v>0.32511048442144219</v>
      </c>
      <c r="O231" s="302">
        <f t="shared" ref="O231:O238" si="107">SUM(L231:N231)</f>
        <v>20.229252705904521</v>
      </c>
    </row>
    <row r="232" spans="1:15" s="236" customFormat="1" x14ac:dyDescent="0.2">
      <c r="A232" s="237" t="str">
        <f>name!E$6</f>
        <v>Associate professional occupations</v>
      </c>
      <c r="B232" s="302">
        <v>5.602628194162377</v>
      </c>
      <c r="C232" s="302">
        <v>0.64709806119825997</v>
      </c>
      <c r="D232" s="302">
        <v>0.3031795161295564</v>
      </c>
      <c r="E232" s="302">
        <f t="shared" si="105"/>
        <v>6.5529057714901926</v>
      </c>
      <c r="F232" s="303"/>
      <c r="G232" s="302">
        <v>5.859951306986682</v>
      </c>
      <c r="H232" s="302">
        <v>0.50606380452689304</v>
      </c>
      <c r="I232" s="302">
        <v>0.13673096768174478</v>
      </c>
      <c r="J232" s="302">
        <f t="shared" si="106"/>
        <v>6.5027460791953198</v>
      </c>
      <c r="K232" s="303"/>
      <c r="L232" s="302">
        <v>6.197153940352333</v>
      </c>
      <c r="M232" s="302">
        <v>0.48841827300613738</v>
      </c>
      <c r="N232" s="302">
        <v>0.15380168655374959</v>
      </c>
      <c r="O232" s="302">
        <f t="shared" si="107"/>
        <v>6.8393738999122196</v>
      </c>
    </row>
    <row r="233" spans="1:15" s="236" customFormat="1" x14ac:dyDescent="0.2">
      <c r="A233" s="237" t="str">
        <f>name!E$7</f>
        <v>Administrative and secretarial occupations</v>
      </c>
      <c r="B233" s="302">
        <v>2.84193695401096</v>
      </c>
      <c r="C233" s="302">
        <v>1.3080281194794829</v>
      </c>
      <c r="D233" s="302">
        <v>5.3436251368892476E-2</v>
      </c>
      <c r="E233" s="302">
        <f t="shared" si="105"/>
        <v>4.2034013248593354</v>
      </c>
      <c r="F233" s="303"/>
      <c r="G233" s="302">
        <v>2.4790887983232248</v>
      </c>
      <c r="H233" s="302">
        <v>0.78417059301500514</v>
      </c>
      <c r="I233" s="302">
        <v>1.6160655382995541E-2</v>
      </c>
      <c r="J233" s="302">
        <f t="shared" si="106"/>
        <v>3.2794200467212256</v>
      </c>
      <c r="K233" s="303"/>
      <c r="L233" s="302">
        <v>2.7279170928859684</v>
      </c>
      <c r="M233" s="302">
        <v>0.74387990244905866</v>
      </c>
      <c r="N233" s="302">
        <v>1.5041187038406493E-2</v>
      </c>
      <c r="O233" s="302">
        <f t="shared" si="107"/>
        <v>3.4868381823734338</v>
      </c>
    </row>
    <row r="234" spans="1:15" s="236" customFormat="1" x14ac:dyDescent="0.2">
      <c r="A234" s="237" t="str">
        <f>name!E$8</f>
        <v>Skilled trades occupations</v>
      </c>
      <c r="B234" s="302">
        <v>2.4753503286041409</v>
      </c>
      <c r="C234" s="302">
        <v>0.20304277082009159</v>
      </c>
      <c r="D234" s="302">
        <v>0.39803821661391486</v>
      </c>
      <c r="E234" s="302">
        <f t="shared" si="105"/>
        <v>3.0764313160381476</v>
      </c>
      <c r="F234" s="303"/>
      <c r="G234" s="302">
        <v>1.86004882652682</v>
      </c>
      <c r="H234" s="302">
        <v>0.10096127014847557</v>
      </c>
      <c r="I234" s="302">
        <v>0.14337439082566769</v>
      </c>
      <c r="J234" s="302">
        <f>SUM(G234:I234)</f>
        <v>2.1043844875009632</v>
      </c>
      <c r="K234" s="303"/>
      <c r="L234" s="302">
        <v>1.2247104379964624</v>
      </c>
      <c r="M234" s="302">
        <v>0.13224631978530607</v>
      </c>
      <c r="N234" s="302">
        <v>0.25429751916105614</v>
      </c>
      <c r="O234" s="302">
        <f t="shared" si="107"/>
        <v>1.6112542769428246</v>
      </c>
    </row>
    <row r="235" spans="1:15" s="236" customFormat="1" x14ac:dyDescent="0.2">
      <c r="A235" s="237" t="str">
        <f>name!E$9</f>
        <v>Caring, leisure and other service occupations</v>
      </c>
      <c r="B235" s="302">
        <v>0.74805922813675541</v>
      </c>
      <c r="C235" s="302">
        <v>0.14481936404650456</v>
      </c>
      <c r="D235" s="302">
        <v>4.0672381943344153E-2</v>
      </c>
      <c r="E235" s="302">
        <f t="shared" si="105"/>
        <v>0.93355097412660404</v>
      </c>
      <c r="F235" s="303"/>
      <c r="G235" s="302">
        <v>0.64528788101066847</v>
      </c>
      <c r="H235" s="302">
        <v>0.10526718887509208</v>
      </c>
      <c r="I235" s="302">
        <v>2.3998893187613751E-2</v>
      </c>
      <c r="J235" s="302">
        <f t="shared" ref="J235:J238" si="108">SUM(G235:I235)</f>
        <v>0.77455396307337432</v>
      </c>
      <c r="K235" s="303"/>
      <c r="L235" s="302">
        <v>0.82284192220134789</v>
      </c>
      <c r="M235" s="302">
        <v>0.10438656853087704</v>
      </c>
      <c r="N235" s="302">
        <v>2.6159491274162831E-2</v>
      </c>
      <c r="O235" s="302">
        <f t="shared" si="107"/>
        <v>0.95338798200638775</v>
      </c>
    </row>
    <row r="236" spans="1:15" s="236" customFormat="1" x14ac:dyDescent="0.2">
      <c r="A236" s="237" t="str">
        <f>name!E$10</f>
        <v>Sales and customer service occupations</v>
      </c>
      <c r="B236" s="302">
        <v>1.9362274964212465</v>
      </c>
      <c r="C236" s="302">
        <v>0.72512859104448513</v>
      </c>
      <c r="D236" s="302">
        <v>5.9888166705415059E-2</v>
      </c>
      <c r="E236" s="302">
        <f t="shared" si="105"/>
        <v>2.7212442541711468</v>
      </c>
      <c r="F236" s="303"/>
      <c r="G236" s="302">
        <v>1.5809953108489052</v>
      </c>
      <c r="H236" s="302">
        <v>0.64019188008142536</v>
      </c>
      <c r="I236" s="302">
        <v>1.7658919535088025E-2</v>
      </c>
      <c r="J236" s="302">
        <f t="shared" si="108"/>
        <v>2.2388461104654187</v>
      </c>
      <c r="K236" s="303"/>
      <c r="L236" s="302">
        <v>1.8960455359199571</v>
      </c>
      <c r="M236" s="302">
        <v>0.81946164013807221</v>
      </c>
      <c r="N236" s="302">
        <v>1.7776660439337243E-2</v>
      </c>
      <c r="O236" s="302">
        <f t="shared" si="107"/>
        <v>2.7332838364973666</v>
      </c>
    </row>
    <row r="237" spans="1:15" s="236" customFormat="1" x14ac:dyDescent="0.2">
      <c r="A237" s="237" t="str">
        <f>name!E$11</f>
        <v>Process, plant and machine operatives</v>
      </c>
      <c r="B237" s="302">
        <v>0.24866706793011933</v>
      </c>
      <c r="C237" s="302">
        <v>0.13788731847160285</v>
      </c>
      <c r="D237" s="302">
        <v>0.10803719187903395</v>
      </c>
      <c r="E237" s="302">
        <f t="shared" si="105"/>
        <v>0.49459157828075612</v>
      </c>
      <c r="F237" s="303"/>
      <c r="G237" s="302">
        <v>0.16379234301514384</v>
      </c>
      <c r="H237" s="302">
        <v>0.10544274530229342</v>
      </c>
      <c r="I237" s="302">
        <v>6.6781491487827249E-2</v>
      </c>
      <c r="J237" s="302">
        <f t="shared" si="108"/>
        <v>0.3360165798052645</v>
      </c>
      <c r="K237" s="303"/>
      <c r="L237" s="302">
        <v>0.14531603351689262</v>
      </c>
      <c r="M237" s="302">
        <v>0.11583126847042728</v>
      </c>
      <c r="N237" s="302">
        <v>9.9907540394270966E-2</v>
      </c>
      <c r="O237" s="302">
        <f t="shared" si="107"/>
        <v>0.36105484238159086</v>
      </c>
    </row>
    <row r="238" spans="1:15" s="236" customFormat="1" x14ac:dyDescent="0.2">
      <c r="A238" s="237" t="str">
        <f>name!E$12</f>
        <v>Elementary occupations</v>
      </c>
      <c r="B238" s="302">
        <v>0.56991138283793941</v>
      </c>
      <c r="C238" s="302">
        <v>0.24367152451043458</v>
      </c>
      <c r="D238" s="302">
        <v>0.28461307442481792</v>
      </c>
      <c r="E238" s="302">
        <f t="shared" si="105"/>
        <v>1.0981959817731919</v>
      </c>
      <c r="F238" s="303"/>
      <c r="G238" s="302">
        <v>0.35908677526411847</v>
      </c>
      <c r="H238" s="302">
        <v>0.19557714291497355</v>
      </c>
      <c r="I238" s="302">
        <v>0.22299933905754818</v>
      </c>
      <c r="J238" s="302">
        <f t="shared" si="108"/>
        <v>0.7776632572366402</v>
      </c>
      <c r="K238" s="303"/>
      <c r="L238" s="302">
        <v>0.38404263951112166</v>
      </c>
      <c r="M238" s="302">
        <v>0.22780961922591064</v>
      </c>
      <c r="N238" s="302">
        <v>0.29510332230442904</v>
      </c>
      <c r="O238" s="302">
        <f t="shared" si="107"/>
        <v>0.90695558104146135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31.560024654352802</v>
      </c>
      <c r="C240" s="311">
        <f t="shared" ref="C240:E240" si="109">SUM(C230:C238)</f>
        <v>4.5865825524584292</v>
      </c>
      <c r="D240" s="311">
        <f t="shared" si="109"/>
        <v>2.4653927931887991</v>
      </c>
      <c r="E240" s="311">
        <f t="shared" si="109"/>
        <v>38.612000000000023</v>
      </c>
      <c r="F240" s="311"/>
      <c r="G240" s="311">
        <f t="shared" ref="G240:J240" si="110">SUM(G230:G238)</f>
        <v>31.586467428802148</v>
      </c>
      <c r="H240" s="311">
        <f t="shared" si="110"/>
        <v>3.4490251472899369</v>
      </c>
      <c r="I240" s="311">
        <f t="shared" si="110"/>
        <v>1.1475074239079424</v>
      </c>
      <c r="J240" s="311">
        <f t="shared" si="110"/>
        <v>36.183000000000028</v>
      </c>
      <c r="K240" s="311"/>
      <c r="L240" s="311">
        <f t="shared" ref="L240:O240" si="111">SUM(L230:L238)</f>
        <v>36.696406693709271</v>
      </c>
      <c r="M240" s="311">
        <f t="shared" si="111"/>
        <v>3.9207534674203739</v>
      </c>
      <c r="N240" s="311">
        <f t="shared" si="111"/>
        <v>1.3818398388702753</v>
      </c>
      <c r="O240" s="311">
        <f t="shared" si="111"/>
        <v>41.99899999999991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4.3123715274333296</v>
      </c>
      <c r="C247" s="302">
        <v>0.62756897074719431</v>
      </c>
      <c r="D247" s="302">
        <v>0.17489899168473377</v>
      </c>
      <c r="E247" s="302">
        <f>SUM(B247:D247)</f>
        <v>5.1148394898652585</v>
      </c>
      <c r="F247" s="303"/>
      <c r="G247" s="302">
        <v>4.5126076950835161</v>
      </c>
      <c r="H247" s="302">
        <v>0.7389611784387311</v>
      </c>
      <c r="I247" s="302">
        <v>0.2186680558118457</v>
      </c>
      <c r="J247" s="302">
        <f>SUM(G247:I247)</f>
        <v>5.4702369293340931</v>
      </c>
      <c r="K247" s="303"/>
      <c r="L247" s="302">
        <v>3.7110674628329927</v>
      </c>
      <c r="M247" s="302">
        <v>0.98979446144962713</v>
      </c>
      <c r="N247" s="302">
        <v>0.24556206316620235</v>
      </c>
      <c r="O247" s="302">
        <f>SUM(L247:N247)</f>
        <v>4.9464239874488225</v>
      </c>
    </row>
    <row r="248" spans="1:15" s="236" customFormat="1" x14ac:dyDescent="0.2">
      <c r="A248" s="237" t="str">
        <f>name!E$5</f>
        <v>Professional occupations</v>
      </c>
      <c r="B248" s="302">
        <v>6.6593418862886269</v>
      </c>
      <c r="C248" s="302">
        <v>0.48544184207550656</v>
      </c>
      <c r="D248" s="302">
        <v>0.38336352866197321</v>
      </c>
      <c r="E248" s="302">
        <f t="shared" ref="E248:E255" si="112">SUM(B248:D248)</f>
        <v>7.5281472570261068</v>
      </c>
      <c r="F248" s="303"/>
      <c r="G248" s="302">
        <v>8.0468520090766749</v>
      </c>
      <c r="H248" s="302">
        <v>0.51722387385376689</v>
      </c>
      <c r="I248" s="302">
        <v>0.37516233557596579</v>
      </c>
      <c r="J248" s="302">
        <f t="shared" ref="J248:J250" si="113">SUM(G248:I248)</f>
        <v>8.939238218506409</v>
      </c>
      <c r="K248" s="303"/>
      <c r="L248" s="302">
        <v>9.5455880412738363</v>
      </c>
      <c r="M248" s="302">
        <v>0.60460724165484492</v>
      </c>
      <c r="N248" s="302">
        <v>0.3743777281026377</v>
      </c>
      <c r="O248" s="302">
        <f t="shared" ref="O248:O255" si="114">SUM(L248:N248)</f>
        <v>10.524573011031318</v>
      </c>
    </row>
    <row r="249" spans="1:15" s="236" customFormat="1" x14ac:dyDescent="0.2">
      <c r="A249" s="237" t="str">
        <f>name!E$6</f>
        <v>Associate professional occupations</v>
      </c>
      <c r="B249" s="302">
        <v>7.3360260469116616</v>
      </c>
      <c r="C249" s="302">
        <v>1.0099324442430728</v>
      </c>
      <c r="D249" s="302">
        <v>0.33418093293367895</v>
      </c>
      <c r="E249" s="302">
        <f t="shared" si="112"/>
        <v>8.6801394240884129</v>
      </c>
      <c r="F249" s="303"/>
      <c r="G249" s="302">
        <v>7.754454036412894</v>
      </c>
      <c r="H249" s="302">
        <v>0.87210165961800223</v>
      </c>
      <c r="I249" s="302">
        <v>0.51147242213998068</v>
      </c>
      <c r="J249" s="302">
        <f t="shared" si="113"/>
        <v>9.1380281181708778</v>
      </c>
      <c r="K249" s="303"/>
      <c r="L249" s="302">
        <v>7.0028616525363114</v>
      </c>
      <c r="M249" s="302">
        <v>0.91701284338004341</v>
      </c>
      <c r="N249" s="302">
        <v>0.59800548838298073</v>
      </c>
      <c r="O249" s="302">
        <f t="shared" si="114"/>
        <v>8.517879984299336</v>
      </c>
    </row>
    <row r="250" spans="1:15" s="236" customFormat="1" x14ac:dyDescent="0.2">
      <c r="A250" s="237" t="str">
        <f>name!E$7</f>
        <v>Administrative and secretarial occupations</v>
      </c>
      <c r="B250" s="302">
        <v>12.316546869713376</v>
      </c>
      <c r="C250" s="302">
        <v>3.751747912964166</v>
      </c>
      <c r="D250" s="302">
        <v>9.3572477434500562E-2</v>
      </c>
      <c r="E250" s="302">
        <f t="shared" si="112"/>
        <v>16.161867260112039</v>
      </c>
      <c r="F250" s="303"/>
      <c r="G250" s="302">
        <v>11.182281668861981</v>
      </c>
      <c r="H250" s="302">
        <v>2.9265270623835358</v>
      </c>
      <c r="I250" s="302">
        <v>0.23000794114664613</v>
      </c>
      <c r="J250" s="302">
        <f t="shared" si="113"/>
        <v>14.338816672392163</v>
      </c>
      <c r="K250" s="303"/>
      <c r="L250" s="302">
        <v>10.507008988265634</v>
      </c>
      <c r="M250" s="302">
        <v>2.3216686463179834</v>
      </c>
      <c r="N250" s="302">
        <v>0.16537291268710733</v>
      </c>
      <c r="O250" s="302">
        <f t="shared" si="114"/>
        <v>12.994050547270724</v>
      </c>
    </row>
    <row r="251" spans="1:15" s="236" customFormat="1" x14ac:dyDescent="0.2">
      <c r="A251" s="237" t="str">
        <f>name!E$8</f>
        <v>Skilled trades occupations</v>
      </c>
      <c r="B251" s="302">
        <v>0.37850803414141276</v>
      </c>
      <c r="C251" s="302">
        <v>8.4977576483220213E-2</v>
      </c>
      <c r="D251" s="302">
        <v>0.10622680506060843</v>
      </c>
      <c r="E251" s="302">
        <f t="shared" si="112"/>
        <v>0.56971241568524145</v>
      </c>
      <c r="F251" s="303"/>
      <c r="G251" s="302">
        <v>0.28289889501209509</v>
      </c>
      <c r="H251" s="302">
        <v>4.4469424622758547E-2</v>
      </c>
      <c r="I251" s="302">
        <v>7.9502605524619949E-2</v>
      </c>
      <c r="J251" s="302">
        <f>SUM(G251:I251)</f>
        <v>0.4068709251594736</v>
      </c>
      <c r="K251" s="303"/>
      <c r="L251" s="302">
        <v>0.23022646180757372</v>
      </c>
      <c r="M251" s="302">
        <v>4.357635552096694E-2</v>
      </c>
      <c r="N251" s="302">
        <v>7.8553973044716063E-2</v>
      </c>
      <c r="O251" s="302">
        <f t="shared" si="114"/>
        <v>0.35235679037325673</v>
      </c>
    </row>
    <row r="252" spans="1:15" s="236" customFormat="1" x14ac:dyDescent="0.2">
      <c r="A252" s="237" t="str">
        <f>name!E$9</f>
        <v>Caring, leisure and other service occupations</v>
      </c>
      <c r="B252" s="302">
        <v>0.20690483884742275</v>
      </c>
      <c r="C252" s="302">
        <v>2.7402837817847647E-2</v>
      </c>
      <c r="D252" s="302">
        <v>1.1012560426090633E-2</v>
      </c>
      <c r="E252" s="302">
        <f t="shared" si="112"/>
        <v>0.24532023709136103</v>
      </c>
      <c r="F252" s="303"/>
      <c r="G252" s="302">
        <v>0.16604564814116518</v>
      </c>
      <c r="H252" s="302">
        <v>1.779468648709168E-2</v>
      </c>
      <c r="I252" s="302">
        <v>7.0404923804088651E-2</v>
      </c>
      <c r="J252" s="302">
        <f t="shared" ref="J252:J255" si="115">SUM(G252:I252)</f>
        <v>0.25424525843234552</v>
      </c>
      <c r="K252" s="303"/>
      <c r="L252" s="302">
        <v>0.1663123534553887</v>
      </c>
      <c r="M252" s="302">
        <v>1.3642957205996138E-2</v>
      </c>
      <c r="N252" s="302">
        <v>0.10520043372965528</v>
      </c>
      <c r="O252" s="302">
        <f t="shared" si="114"/>
        <v>0.28515574439104013</v>
      </c>
    </row>
    <row r="253" spans="1:15" s="236" customFormat="1" x14ac:dyDescent="0.2">
      <c r="A253" s="237" t="str">
        <f>name!E$10</f>
        <v>Sales and customer service occupations</v>
      </c>
      <c r="B253" s="302">
        <v>2.8969149912160637</v>
      </c>
      <c r="C253" s="302">
        <v>1.088141506636515</v>
      </c>
      <c r="D253" s="302">
        <v>8.7361888653290948E-2</v>
      </c>
      <c r="E253" s="302">
        <f t="shared" si="112"/>
        <v>4.0724183865058698</v>
      </c>
      <c r="F253" s="303"/>
      <c r="G253" s="302">
        <v>2.492379284546844</v>
      </c>
      <c r="H253" s="302">
        <v>0.90417484998130127</v>
      </c>
      <c r="I253" s="302">
        <v>0.18056623955991025</v>
      </c>
      <c r="J253" s="302">
        <f t="shared" si="115"/>
        <v>3.5771203740880555</v>
      </c>
      <c r="K253" s="303"/>
      <c r="L253" s="302">
        <v>2.4580426841293677</v>
      </c>
      <c r="M253" s="302">
        <v>0.9015744685791085</v>
      </c>
      <c r="N253" s="302">
        <v>0.13073385352211464</v>
      </c>
      <c r="O253" s="302">
        <f t="shared" si="114"/>
        <v>3.4903510062305907</v>
      </c>
    </row>
    <row r="254" spans="1:15" s="236" customFormat="1" x14ac:dyDescent="0.2">
      <c r="A254" s="237" t="str">
        <f>name!E$11</f>
        <v>Process, plant and machine operatives</v>
      </c>
      <c r="B254" s="302">
        <v>0.16481839748901689</v>
      </c>
      <c r="C254" s="302">
        <v>2.659125219556728E-2</v>
      </c>
      <c r="D254" s="302">
        <v>4.7872768873105896E-2</v>
      </c>
      <c r="E254" s="302">
        <f t="shared" si="112"/>
        <v>0.23928241855769009</v>
      </c>
      <c r="F254" s="303"/>
      <c r="G254" s="302">
        <v>0.11756452266309671</v>
      </c>
      <c r="H254" s="302">
        <v>1.4658856384173455E-2</v>
      </c>
      <c r="I254" s="302">
        <v>7.1963257014080032E-2</v>
      </c>
      <c r="J254" s="302">
        <f t="shared" si="115"/>
        <v>0.20418663606135018</v>
      </c>
      <c r="K254" s="303"/>
      <c r="L254" s="302">
        <v>0.10966264173354225</v>
      </c>
      <c r="M254" s="302">
        <v>2.534737569161338E-2</v>
      </c>
      <c r="N254" s="302">
        <v>0.1006261632994742</v>
      </c>
      <c r="O254" s="302">
        <f t="shared" si="114"/>
        <v>0.23563618072462983</v>
      </c>
    </row>
    <row r="255" spans="1:15" s="236" customFormat="1" x14ac:dyDescent="0.2">
      <c r="A255" s="237" t="str">
        <f>name!E$12</f>
        <v>Elementary occupations</v>
      </c>
      <c r="B255" s="302">
        <v>0.50646019453497804</v>
      </c>
      <c r="C255" s="302">
        <v>0.11970740265352978</v>
      </c>
      <c r="D255" s="302">
        <v>2.9105513879556316E-2</v>
      </c>
      <c r="E255" s="302">
        <f t="shared" si="112"/>
        <v>0.65527311106806407</v>
      </c>
      <c r="F255" s="303"/>
      <c r="G255" s="302">
        <v>0.37126985617617025</v>
      </c>
      <c r="H255" s="302">
        <v>6.6779600925897173E-2</v>
      </c>
      <c r="I255" s="302">
        <v>9.6207410753171366E-2</v>
      </c>
      <c r="J255" s="302">
        <f t="shared" si="115"/>
        <v>0.53425686785523885</v>
      </c>
      <c r="K255" s="303"/>
      <c r="L255" s="302">
        <v>0.33959637914281915</v>
      </c>
      <c r="M255" s="302">
        <v>9.2363173656773198E-2</v>
      </c>
      <c r="N255" s="302">
        <v>0.13061319543065314</v>
      </c>
      <c r="O255" s="302">
        <f t="shared" si="114"/>
        <v>0.5625727482302455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34.77789278657589</v>
      </c>
      <c r="C257" s="311">
        <f t="shared" ref="C257:E257" si="116">SUM(C247:C255)</f>
        <v>7.2215117458166196</v>
      </c>
      <c r="D257" s="311">
        <f t="shared" si="116"/>
        <v>1.2675954676075389</v>
      </c>
      <c r="E257" s="311">
        <f t="shared" si="116"/>
        <v>43.267000000000046</v>
      </c>
      <c r="F257" s="311"/>
      <c r="G257" s="311">
        <f t="shared" ref="G257:J257" si="117">SUM(G247:G255)</f>
        <v>34.926353615974435</v>
      </c>
      <c r="H257" s="311">
        <f t="shared" si="117"/>
        <v>6.1026911926952581</v>
      </c>
      <c r="I257" s="311">
        <f t="shared" si="117"/>
        <v>1.8339551913303087</v>
      </c>
      <c r="J257" s="311">
        <f t="shared" si="117"/>
        <v>42.863000000000014</v>
      </c>
      <c r="K257" s="311"/>
      <c r="L257" s="311">
        <f t="shared" ref="L257:O257" si="118">SUM(L247:L255)</f>
        <v>34.070366665177467</v>
      </c>
      <c r="M257" s="311">
        <f t="shared" si="118"/>
        <v>5.9095875234569561</v>
      </c>
      <c r="N257" s="311">
        <f t="shared" si="118"/>
        <v>1.9290458113655413</v>
      </c>
      <c r="O257" s="311">
        <f t="shared" si="118"/>
        <v>41.90899999999997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2.4730469138833175</v>
      </c>
      <c r="C264" s="302">
        <v>1.0413108704005827</v>
      </c>
      <c r="D264" s="302">
        <v>1.3952133423535333</v>
      </c>
      <c r="E264" s="302">
        <f>SUM(B264:D264)</f>
        <v>4.9095711266374336</v>
      </c>
      <c r="F264" s="303"/>
      <c r="G264" s="302">
        <v>2.640018356469136</v>
      </c>
      <c r="H264" s="302">
        <v>1.0651673841672566</v>
      </c>
      <c r="I264" s="302">
        <v>1.1462943017792062</v>
      </c>
      <c r="J264" s="302">
        <f>SUM(G264:I264)</f>
        <v>4.8514800424155986</v>
      </c>
      <c r="K264" s="303"/>
      <c r="L264" s="302">
        <v>3.0711037126023224</v>
      </c>
      <c r="M264" s="302">
        <v>1.1394237603039059</v>
      </c>
      <c r="N264" s="302">
        <v>1.5204108648520145</v>
      </c>
      <c r="O264" s="302">
        <f>SUM(L264:N264)</f>
        <v>5.7309383377582428</v>
      </c>
    </row>
    <row r="265" spans="1:15" s="236" customFormat="1" x14ac:dyDescent="0.2">
      <c r="A265" s="237" t="str">
        <f>name!E$5</f>
        <v>Professional occupations</v>
      </c>
      <c r="B265" s="302">
        <v>2.6970695668390161</v>
      </c>
      <c r="C265" s="302">
        <v>0.36600557868269912</v>
      </c>
      <c r="D265" s="302">
        <v>0.37388679820578707</v>
      </c>
      <c r="E265" s="302">
        <f t="shared" ref="E265:E272" si="119">SUM(B265:D265)</f>
        <v>3.4369619437275021</v>
      </c>
      <c r="F265" s="303"/>
      <c r="G265" s="302">
        <v>3.3335866939995076</v>
      </c>
      <c r="H265" s="302">
        <v>0.38949984971463869</v>
      </c>
      <c r="I265" s="302">
        <v>0.31878702463320552</v>
      </c>
      <c r="J265" s="302">
        <f t="shared" ref="J265:J267" si="120">SUM(G265:I265)</f>
        <v>4.0418735683473512</v>
      </c>
      <c r="K265" s="303"/>
      <c r="L265" s="302">
        <v>4.4784531212960283</v>
      </c>
      <c r="M265" s="302">
        <v>0.46565016464869091</v>
      </c>
      <c r="N265" s="302">
        <v>0.30731324244614078</v>
      </c>
      <c r="O265" s="302">
        <f t="shared" ref="O265:O272" si="121">SUM(L265:N265)</f>
        <v>5.2514165283908607</v>
      </c>
    </row>
    <row r="266" spans="1:15" s="236" customFormat="1" x14ac:dyDescent="0.2">
      <c r="A266" s="237" t="str">
        <f>name!E$6</f>
        <v>Associate professional occupations</v>
      </c>
      <c r="B266" s="302">
        <v>2.6486246819762731</v>
      </c>
      <c r="C266" s="302">
        <v>0.47579629558316244</v>
      </c>
      <c r="D266" s="302">
        <v>0.37387884885429862</v>
      </c>
      <c r="E266" s="302">
        <f t="shared" si="119"/>
        <v>3.4982998264137342</v>
      </c>
      <c r="F266" s="303"/>
      <c r="G266" s="302">
        <v>2.9264414144881732</v>
      </c>
      <c r="H266" s="302">
        <v>0.45280096169020823</v>
      </c>
      <c r="I266" s="302">
        <v>0.27579980397553699</v>
      </c>
      <c r="J266" s="302">
        <f t="shared" si="120"/>
        <v>3.6550421801539184</v>
      </c>
      <c r="K266" s="303"/>
      <c r="L266" s="302">
        <v>3.8648734493367782</v>
      </c>
      <c r="M266" s="302">
        <v>0.51162701050721382</v>
      </c>
      <c r="N266" s="302">
        <v>0.37725993866701907</v>
      </c>
      <c r="O266" s="302">
        <f t="shared" si="121"/>
        <v>4.7537603985110115</v>
      </c>
    </row>
    <row r="267" spans="1:15" s="236" customFormat="1" x14ac:dyDescent="0.2">
      <c r="A267" s="237" t="str">
        <f>name!E$7</f>
        <v>Administrative and secretarial occupations</v>
      </c>
      <c r="B267" s="302">
        <v>4.3524465243303059</v>
      </c>
      <c r="C267" s="302">
        <v>1.8106665134588613</v>
      </c>
      <c r="D267" s="302">
        <v>0.27608695175830961</v>
      </c>
      <c r="E267" s="302">
        <f t="shared" si="119"/>
        <v>6.4391999895474772</v>
      </c>
      <c r="F267" s="303"/>
      <c r="G267" s="302">
        <v>4.2259247838366187</v>
      </c>
      <c r="H267" s="302">
        <v>1.2360716029034144</v>
      </c>
      <c r="I267" s="302">
        <v>0.21698941131146698</v>
      </c>
      <c r="J267" s="302">
        <f t="shared" si="120"/>
        <v>5.6789857980514995</v>
      </c>
      <c r="K267" s="303"/>
      <c r="L267" s="302">
        <v>4.9860135181347554</v>
      </c>
      <c r="M267" s="302">
        <v>0.95675333392710304</v>
      </c>
      <c r="N267" s="302">
        <v>0.251443518483148</v>
      </c>
      <c r="O267" s="302">
        <f t="shared" si="121"/>
        <v>6.1942103705450062</v>
      </c>
    </row>
    <row r="268" spans="1:15" s="236" customFormat="1" x14ac:dyDescent="0.2">
      <c r="A268" s="237" t="str">
        <f>name!E$8</f>
        <v>Skilled trades occupations</v>
      </c>
      <c r="B268" s="302">
        <v>1.0743617798579992</v>
      </c>
      <c r="C268" s="302">
        <v>0.26433567296263005</v>
      </c>
      <c r="D268" s="302">
        <v>1.0255270204651163</v>
      </c>
      <c r="E268" s="302">
        <f t="shared" si="119"/>
        <v>2.3642244732857458</v>
      </c>
      <c r="F268" s="303"/>
      <c r="G268" s="302">
        <v>0.82862712572657005</v>
      </c>
      <c r="H268" s="302">
        <v>0.20556193108436918</v>
      </c>
      <c r="I268" s="302">
        <v>0.61671640189036414</v>
      </c>
      <c r="J268" s="302">
        <f>SUM(G268:I268)</f>
        <v>1.6509054587013035</v>
      </c>
      <c r="K268" s="303"/>
      <c r="L268" s="302">
        <v>0.94558044991110113</v>
      </c>
      <c r="M268" s="302">
        <v>0.539520981996507</v>
      </c>
      <c r="N268" s="302">
        <v>0.83192850029265375</v>
      </c>
      <c r="O268" s="302">
        <f t="shared" si="121"/>
        <v>2.3170299322002617</v>
      </c>
    </row>
    <row r="269" spans="1:15" s="236" customFormat="1" x14ac:dyDescent="0.2">
      <c r="A269" s="237" t="str">
        <f>name!E$9</f>
        <v>Caring, leisure and other service occupations</v>
      </c>
      <c r="B269" s="302">
        <v>0.54649234345147291</v>
      </c>
      <c r="C269" s="302">
        <v>0.21578039453319825</v>
      </c>
      <c r="D269" s="302">
        <v>0.13521458648377546</v>
      </c>
      <c r="E269" s="302">
        <f t="shared" si="119"/>
        <v>0.8974873244684467</v>
      </c>
      <c r="F269" s="303"/>
      <c r="G269" s="302">
        <v>0.52467168381684337</v>
      </c>
      <c r="H269" s="302">
        <v>0.15410294975124222</v>
      </c>
      <c r="I269" s="302">
        <v>9.3522533841345082E-2</v>
      </c>
      <c r="J269" s="302">
        <f t="shared" ref="J269:J272" si="122">SUM(G269:I269)</f>
        <v>0.77229716740943066</v>
      </c>
      <c r="K269" s="303"/>
      <c r="L269" s="302">
        <v>0.62780724229994944</v>
      </c>
      <c r="M269" s="302">
        <v>0.14448454806810418</v>
      </c>
      <c r="N269" s="302">
        <v>0.17506605994067537</v>
      </c>
      <c r="O269" s="302">
        <f t="shared" si="121"/>
        <v>0.94735785030872899</v>
      </c>
    </row>
    <row r="270" spans="1:15" s="236" customFormat="1" x14ac:dyDescent="0.2">
      <c r="A270" s="237" t="str">
        <f>name!E$10</f>
        <v>Sales and customer service occupations</v>
      </c>
      <c r="B270" s="302">
        <v>3.3485759519328524</v>
      </c>
      <c r="C270" s="302">
        <v>1.1886757762527604</v>
      </c>
      <c r="D270" s="302">
        <v>0.38871090830343646</v>
      </c>
      <c r="E270" s="302">
        <f t="shared" si="119"/>
        <v>4.9259626364890492</v>
      </c>
      <c r="F270" s="303"/>
      <c r="G270" s="302">
        <v>2.8914335157664537</v>
      </c>
      <c r="H270" s="302">
        <v>0.80975794263280765</v>
      </c>
      <c r="I270" s="302">
        <v>0.24901063825294556</v>
      </c>
      <c r="J270" s="302">
        <f t="shared" si="122"/>
        <v>3.9502020966522071</v>
      </c>
      <c r="K270" s="303"/>
      <c r="L270" s="302">
        <v>3.6694583043371698</v>
      </c>
      <c r="M270" s="302">
        <v>0.87622977912638955</v>
      </c>
      <c r="N270" s="302">
        <v>0.25137718818185339</v>
      </c>
      <c r="O270" s="302">
        <f t="shared" si="121"/>
        <v>4.7970652716454136</v>
      </c>
    </row>
    <row r="271" spans="1:15" s="236" customFormat="1" x14ac:dyDescent="0.2">
      <c r="A271" s="237" t="str">
        <f>name!E$11</f>
        <v>Process, plant and machine operatives</v>
      </c>
      <c r="B271" s="302">
        <v>0.40578676428968641</v>
      </c>
      <c r="C271" s="302">
        <v>2.9752827259592985E-2</v>
      </c>
      <c r="D271" s="302">
        <v>4.2384142376822538E-2</v>
      </c>
      <c r="E271" s="302">
        <f t="shared" si="119"/>
        <v>0.47792373392610193</v>
      </c>
      <c r="F271" s="303"/>
      <c r="G271" s="302">
        <v>0.30278377703744153</v>
      </c>
      <c r="H271" s="302">
        <v>2.5704906333743574E-2</v>
      </c>
      <c r="I271" s="302">
        <v>3.8447657079872896E-2</v>
      </c>
      <c r="J271" s="302">
        <f t="shared" si="122"/>
        <v>0.366936340451058</v>
      </c>
      <c r="K271" s="303"/>
      <c r="L271" s="302">
        <v>0.27055879683613021</v>
      </c>
      <c r="M271" s="302">
        <v>2.7357129608604192E-2</v>
      </c>
      <c r="N271" s="302">
        <v>6.455976747412652E-2</v>
      </c>
      <c r="O271" s="302">
        <f t="shared" si="121"/>
        <v>0.36247569391886092</v>
      </c>
    </row>
    <row r="272" spans="1:15" s="236" customFormat="1" x14ac:dyDescent="0.2">
      <c r="A272" s="237" t="str">
        <f>name!E$12</f>
        <v>Elementary occupations</v>
      </c>
      <c r="B272" s="302">
        <v>0.81600353777725854</v>
      </c>
      <c r="C272" s="302">
        <v>0.23233131058450163</v>
      </c>
      <c r="D272" s="302">
        <v>0.17303409714274823</v>
      </c>
      <c r="E272" s="302">
        <f t="shared" si="119"/>
        <v>1.2213689455045083</v>
      </c>
      <c r="F272" s="303"/>
      <c r="G272" s="302">
        <v>0.62902296713219785</v>
      </c>
      <c r="H272" s="302">
        <v>0.1446113071709049</v>
      </c>
      <c r="I272" s="302">
        <v>0.10664307351453746</v>
      </c>
      <c r="J272" s="302">
        <f t="shared" si="122"/>
        <v>0.88027734781764022</v>
      </c>
      <c r="K272" s="303"/>
      <c r="L272" s="302">
        <v>0.74308472650691137</v>
      </c>
      <c r="M272" s="302">
        <v>0.12550945899798779</v>
      </c>
      <c r="N272" s="302">
        <v>0.22315143121679723</v>
      </c>
      <c r="O272" s="302">
        <f t="shared" si="121"/>
        <v>1.0917456167216963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18.36240806433818</v>
      </c>
      <c r="C274" s="311">
        <f t="shared" ref="C274:E274" si="123">SUM(C264:C272)</f>
        <v>5.6246552397179892</v>
      </c>
      <c r="D274" s="311">
        <f t="shared" si="123"/>
        <v>4.1839366959438289</v>
      </c>
      <c r="E274" s="311">
        <f t="shared" si="123"/>
        <v>28.170999999999996</v>
      </c>
      <c r="F274" s="311"/>
      <c r="G274" s="311">
        <f t="shared" ref="G274:J274" si="124">SUM(G264:G272)</f>
        <v>18.302510318272937</v>
      </c>
      <c r="H274" s="311">
        <f t="shared" si="124"/>
        <v>4.4832788354485853</v>
      </c>
      <c r="I274" s="311">
        <f t="shared" si="124"/>
        <v>3.0622108462784805</v>
      </c>
      <c r="J274" s="311">
        <f t="shared" si="124"/>
        <v>25.84800000000001</v>
      </c>
      <c r="K274" s="311"/>
      <c r="L274" s="311">
        <f t="shared" ref="L274:O274" si="125">SUM(L264:L272)</f>
        <v>22.656933321261146</v>
      </c>
      <c r="M274" s="311">
        <f t="shared" si="125"/>
        <v>4.7865561671845063</v>
      </c>
      <c r="N274" s="311">
        <f t="shared" si="125"/>
        <v>4.0025105115544291</v>
      </c>
      <c r="O274" s="311">
        <f t="shared" si="125"/>
        <v>31.446000000000083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9.1662533935262296</v>
      </c>
      <c r="C281" s="302">
        <v>1.0814626019807818</v>
      </c>
      <c r="D281" s="302">
        <v>2.611637874560623</v>
      </c>
      <c r="E281" s="302">
        <f>SUM(B281:D281)</f>
        <v>12.859353870067634</v>
      </c>
      <c r="F281" s="303"/>
      <c r="G281" s="302">
        <v>10.107312486702256</v>
      </c>
      <c r="H281" s="302">
        <v>2.8325154900792158</v>
      </c>
      <c r="I281" s="302">
        <v>2.6647522842813074</v>
      </c>
      <c r="J281" s="302">
        <f>SUM(G281:I281)</f>
        <v>15.604580261062779</v>
      </c>
      <c r="K281" s="303"/>
      <c r="L281" s="302">
        <v>8.9866768812888917</v>
      </c>
      <c r="M281" s="302">
        <v>3.6750958048836848</v>
      </c>
      <c r="N281" s="302">
        <v>3.4944561663702451</v>
      </c>
      <c r="O281" s="302">
        <f>SUM(L281:N281)</f>
        <v>16.156228852542821</v>
      </c>
    </row>
    <row r="282" spans="1:15" s="236" customFormat="1" x14ac:dyDescent="0.2">
      <c r="A282" s="237" t="str">
        <f>name!E$5</f>
        <v>Professional occupations</v>
      </c>
      <c r="B282" s="302">
        <v>32.121132093886324</v>
      </c>
      <c r="C282" s="302">
        <v>2.2508529367473482</v>
      </c>
      <c r="D282" s="302">
        <v>9.2822506186779581</v>
      </c>
      <c r="E282" s="302">
        <f t="shared" ref="E282:E289" si="126">SUM(B282:D282)</f>
        <v>43.65423564931163</v>
      </c>
      <c r="F282" s="303"/>
      <c r="G282" s="302">
        <v>40.218359780699785</v>
      </c>
      <c r="H282" s="302">
        <v>5.631009790529788</v>
      </c>
      <c r="I282" s="302">
        <v>7.8441714123138038</v>
      </c>
      <c r="J282" s="302">
        <f t="shared" ref="J282:J284" si="127">SUM(G282:I282)</f>
        <v>53.693540983543379</v>
      </c>
      <c r="K282" s="303"/>
      <c r="L282" s="302">
        <v>49.497992185409267</v>
      </c>
      <c r="M282" s="302">
        <v>7.2206312642740897</v>
      </c>
      <c r="N282" s="302">
        <v>7.9828298751508493</v>
      </c>
      <c r="O282" s="302">
        <f t="shared" ref="O282:O289" si="128">SUM(L282:N282)</f>
        <v>64.701453324834205</v>
      </c>
    </row>
    <row r="283" spans="1:15" s="236" customFormat="1" x14ac:dyDescent="0.2">
      <c r="A283" s="237" t="str">
        <f>name!E$6</f>
        <v>Associate professional occupations</v>
      </c>
      <c r="B283" s="302">
        <v>16.152725270722403</v>
      </c>
      <c r="C283" s="302">
        <v>2.0128643869448712</v>
      </c>
      <c r="D283" s="302">
        <v>3.9792165299812696</v>
      </c>
      <c r="E283" s="302">
        <f t="shared" si="126"/>
        <v>22.144806187648545</v>
      </c>
      <c r="F283" s="303"/>
      <c r="G283" s="302">
        <v>18.328200387382676</v>
      </c>
      <c r="H283" s="302">
        <v>4.4072715356189915</v>
      </c>
      <c r="I283" s="302">
        <v>3.7413797650441212</v>
      </c>
      <c r="J283" s="302">
        <f t="shared" si="127"/>
        <v>26.476851688045791</v>
      </c>
      <c r="K283" s="303"/>
      <c r="L283" s="302">
        <v>19.649893953104218</v>
      </c>
      <c r="M283" s="302">
        <v>4.9269759238537532</v>
      </c>
      <c r="N283" s="302">
        <v>4.5927331461444334</v>
      </c>
      <c r="O283" s="302">
        <f t="shared" si="128"/>
        <v>29.169603023102404</v>
      </c>
    </row>
    <row r="284" spans="1:15" s="236" customFormat="1" x14ac:dyDescent="0.2">
      <c r="A284" s="237" t="str">
        <f>name!E$7</f>
        <v>Administrative and secretarial occupations</v>
      </c>
      <c r="B284" s="302">
        <v>20.507035836573284</v>
      </c>
      <c r="C284" s="302">
        <v>8.339955052979537</v>
      </c>
      <c r="D284" s="302">
        <v>2.4030344810479445</v>
      </c>
      <c r="E284" s="302">
        <f t="shared" si="126"/>
        <v>31.250025370600767</v>
      </c>
      <c r="F284" s="303"/>
      <c r="G284" s="302">
        <v>19.151318843346953</v>
      </c>
      <c r="H284" s="302">
        <v>14.995357131089396</v>
      </c>
      <c r="I284" s="302">
        <v>2.3168701787087893</v>
      </c>
      <c r="J284" s="302">
        <f t="shared" si="127"/>
        <v>36.463546153145138</v>
      </c>
      <c r="K284" s="303"/>
      <c r="L284" s="302">
        <v>19.444814719016016</v>
      </c>
      <c r="M284" s="302">
        <v>15.906466028955464</v>
      </c>
      <c r="N284" s="302">
        <v>2.4407277626770427</v>
      </c>
      <c r="O284" s="302">
        <f t="shared" si="128"/>
        <v>37.792008510648522</v>
      </c>
    </row>
    <row r="285" spans="1:15" s="236" customFormat="1" x14ac:dyDescent="0.2">
      <c r="A285" s="237" t="str">
        <f>name!E$8</f>
        <v>Skilled trades occupations</v>
      </c>
      <c r="B285" s="302">
        <v>2.7346185335964379</v>
      </c>
      <c r="C285" s="302">
        <v>0.34434094562679674</v>
      </c>
      <c r="D285" s="302">
        <v>0.94661343910856477</v>
      </c>
      <c r="E285" s="302">
        <f t="shared" si="126"/>
        <v>4.0255729183317994</v>
      </c>
      <c r="F285" s="303"/>
      <c r="G285" s="302">
        <v>2.2082250837963193</v>
      </c>
      <c r="H285" s="302">
        <v>0.45223012729757117</v>
      </c>
      <c r="I285" s="302">
        <v>0.65657501274221763</v>
      </c>
      <c r="J285" s="302">
        <f>SUM(G285:I285)</f>
        <v>3.3170302238361082</v>
      </c>
      <c r="K285" s="303"/>
      <c r="L285" s="302">
        <v>1.6537894316916697</v>
      </c>
      <c r="M285" s="302">
        <v>0.58274495179139663</v>
      </c>
      <c r="N285" s="302">
        <v>0.9040153193577164</v>
      </c>
      <c r="O285" s="302">
        <f t="shared" si="128"/>
        <v>3.1405497028407829</v>
      </c>
    </row>
    <row r="286" spans="1:15" s="236" customFormat="1" x14ac:dyDescent="0.2">
      <c r="A286" s="237" t="str">
        <f>name!E$9</f>
        <v>Caring, leisure and other service occupations</v>
      </c>
      <c r="B286" s="302">
        <v>1.2114511377674846</v>
      </c>
      <c r="C286" s="302">
        <v>0.38785878772322263</v>
      </c>
      <c r="D286" s="302">
        <v>0.68900381765468144</v>
      </c>
      <c r="E286" s="302">
        <f t="shared" si="126"/>
        <v>2.2883137431453888</v>
      </c>
      <c r="F286" s="303"/>
      <c r="G286" s="302">
        <v>1.0232021895357111</v>
      </c>
      <c r="H286" s="302">
        <v>0.61061897606303961</v>
      </c>
      <c r="I286" s="302">
        <v>0.76969864245547448</v>
      </c>
      <c r="J286" s="302">
        <f t="shared" ref="J286:J289" si="129">SUM(G286:I286)</f>
        <v>2.403519808054225</v>
      </c>
      <c r="K286" s="303"/>
      <c r="L286" s="302">
        <v>1.1409638662186019</v>
      </c>
      <c r="M286" s="302">
        <v>0.73412062774204301</v>
      </c>
      <c r="N286" s="302">
        <v>1.0673308065575755</v>
      </c>
      <c r="O286" s="302">
        <f t="shared" si="128"/>
        <v>2.9424153005182205</v>
      </c>
    </row>
    <row r="287" spans="1:15" s="236" customFormat="1" x14ac:dyDescent="0.2">
      <c r="A287" s="237" t="str">
        <f>name!E$10</f>
        <v>Sales and customer service occupations</v>
      </c>
      <c r="B287" s="302">
        <v>4.1019205579785769</v>
      </c>
      <c r="C287" s="302">
        <v>1.5462935784281722</v>
      </c>
      <c r="D287" s="302">
        <v>0.78774870249114382</v>
      </c>
      <c r="E287" s="302">
        <f t="shared" si="126"/>
        <v>6.4359628388978933</v>
      </c>
      <c r="F287" s="303"/>
      <c r="G287" s="302">
        <v>3.6305569361341758</v>
      </c>
      <c r="H287" s="302">
        <v>2.5116908901990924</v>
      </c>
      <c r="I287" s="302">
        <v>0.55822961030002105</v>
      </c>
      <c r="J287" s="302">
        <f t="shared" si="129"/>
        <v>6.7004774366332889</v>
      </c>
      <c r="K287" s="303"/>
      <c r="L287" s="302">
        <v>3.8639996044888854</v>
      </c>
      <c r="M287" s="302">
        <v>3.1888940947954678</v>
      </c>
      <c r="N287" s="302">
        <v>0.46541053589127734</v>
      </c>
      <c r="O287" s="302">
        <f t="shared" si="128"/>
        <v>7.5183042351756306</v>
      </c>
    </row>
    <row r="288" spans="1:15" s="236" customFormat="1" x14ac:dyDescent="0.2">
      <c r="A288" s="237" t="str">
        <f>name!E$11</f>
        <v>Process, plant and machine operatives</v>
      </c>
      <c r="B288" s="302">
        <v>0.99964598573548136</v>
      </c>
      <c r="C288" s="302">
        <v>0.24040924906013486</v>
      </c>
      <c r="D288" s="302">
        <v>0.26082655017091316</v>
      </c>
      <c r="E288" s="302">
        <f t="shared" si="126"/>
        <v>1.5008817849665292</v>
      </c>
      <c r="F288" s="303"/>
      <c r="G288" s="302">
        <v>0.76900619037670437</v>
      </c>
      <c r="H288" s="302">
        <v>0.46089142937264332</v>
      </c>
      <c r="I288" s="302">
        <v>0.22375946527084503</v>
      </c>
      <c r="J288" s="302">
        <f t="shared" si="129"/>
        <v>1.4536570850201926</v>
      </c>
      <c r="K288" s="303"/>
      <c r="L288" s="302">
        <v>0.53570443722727368</v>
      </c>
      <c r="M288" s="302">
        <v>0.51967157510777406</v>
      </c>
      <c r="N288" s="302">
        <v>0.33386651639772186</v>
      </c>
      <c r="O288" s="302">
        <f t="shared" si="128"/>
        <v>1.3892425287327697</v>
      </c>
    </row>
    <row r="289" spans="1:15" s="236" customFormat="1" x14ac:dyDescent="0.2">
      <c r="A289" s="237" t="str">
        <f>name!E$12</f>
        <v>Elementary occupations</v>
      </c>
      <c r="B289" s="302">
        <v>2.0652814391021801</v>
      </c>
      <c r="C289" s="302">
        <v>0.98103107227330721</v>
      </c>
      <c r="D289" s="302">
        <v>0.8385351256542094</v>
      </c>
      <c r="E289" s="302">
        <f t="shared" si="126"/>
        <v>3.8848476370296967</v>
      </c>
      <c r="F289" s="303"/>
      <c r="G289" s="302">
        <v>1.8213636301367082</v>
      </c>
      <c r="H289" s="302">
        <v>1.1588347580976188</v>
      </c>
      <c r="I289" s="302">
        <v>0.69959797242463528</v>
      </c>
      <c r="J289" s="302">
        <f t="shared" si="129"/>
        <v>3.6797963606589623</v>
      </c>
      <c r="K289" s="303"/>
      <c r="L289" s="302">
        <v>1.4451040236200234</v>
      </c>
      <c r="M289" s="302">
        <v>1.4652655141544502</v>
      </c>
      <c r="N289" s="302">
        <v>1.1708249838302323</v>
      </c>
      <c r="O289" s="302">
        <f t="shared" si="128"/>
        <v>4.0811945216047061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89.060064248888381</v>
      </c>
      <c r="C291" s="311">
        <f t="shared" ref="C291:E291" si="130">SUM(C281:C289)</f>
        <v>17.185068611764173</v>
      </c>
      <c r="D291" s="311">
        <f t="shared" si="130"/>
        <v>21.798867139347312</v>
      </c>
      <c r="E291" s="311">
        <f t="shared" si="130"/>
        <v>128.0439999999999</v>
      </c>
      <c r="F291" s="311"/>
      <c r="G291" s="311">
        <f t="shared" ref="G291:J291" si="131">SUM(G281:G289)</f>
        <v>97.25754552811128</v>
      </c>
      <c r="H291" s="311">
        <f t="shared" si="131"/>
        <v>33.060420128347353</v>
      </c>
      <c r="I291" s="311">
        <f t="shared" si="131"/>
        <v>19.475034343541211</v>
      </c>
      <c r="J291" s="311">
        <f t="shared" si="131"/>
        <v>149.79299999999986</v>
      </c>
      <c r="K291" s="311"/>
      <c r="L291" s="311">
        <f t="shared" ref="L291:O291" si="132">SUM(L281:L289)</f>
        <v>106.21893910206484</v>
      </c>
      <c r="M291" s="311">
        <f t="shared" si="132"/>
        <v>38.21986578555812</v>
      </c>
      <c r="N291" s="311">
        <f t="shared" si="132"/>
        <v>22.45219511237709</v>
      </c>
      <c r="O291" s="311">
        <f t="shared" si="132"/>
        <v>166.89100000000008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5.7439431712821598</v>
      </c>
      <c r="C298" s="302">
        <v>2.1933029681334548</v>
      </c>
      <c r="D298" s="302">
        <v>1.6207764423346309</v>
      </c>
      <c r="E298" s="302">
        <f>SUM(B298:D298)</f>
        <v>9.5580225817502455</v>
      </c>
      <c r="F298" s="303"/>
      <c r="G298" s="302">
        <v>6.6612847373631139</v>
      </c>
      <c r="H298" s="302">
        <v>3.2707250428805619</v>
      </c>
      <c r="I298" s="302">
        <v>1.6108581398320549</v>
      </c>
      <c r="J298" s="302">
        <f>SUM(G298:I298)</f>
        <v>11.54286792007573</v>
      </c>
      <c r="K298" s="303"/>
      <c r="L298" s="302">
        <v>6.7981298384857354</v>
      </c>
      <c r="M298" s="302">
        <v>3.4364528231439464</v>
      </c>
      <c r="N298" s="302">
        <v>1.9051304084377312</v>
      </c>
      <c r="O298" s="302">
        <f>SUM(L298:N298)</f>
        <v>12.139713070067414</v>
      </c>
    </row>
    <row r="299" spans="1:15" s="236" customFormat="1" x14ac:dyDescent="0.2">
      <c r="A299" s="237" t="str">
        <f>name!E$5</f>
        <v>Professional occupations</v>
      </c>
      <c r="B299" s="302">
        <v>8.4430155187911424</v>
      </c>
      <c r="C299" s="302">
        <v>1.8392185122312739</v>
      </c>
      <c r="D299" s="302">
        <v>1.0222179470117696</v>
      </c>
      <c r="E299" s="302">
        <f t="shared" ref="E299:E306" si="133">SUM(B299:D299)</f>
        <v>11.304451978034185</v>
      </c>
      <c r="F299" s="303"/>
      <c r="G299" s="302">
        <v>11.0533252004651</v>
      </c>
      <c r="H299" s="302">
        <v>2.6596760895629652</v>
      </c>
      <c r="I299" s="302">
        <v>1.0474756183531733</v>
      </c>
      <c r="J299" s="302">
        <f t="shared" ref="J299:J301" si="134">SUM(G299:I299)</f>
        <v>14.760476908381237</v>
      </c>
      <c r="K299" s="303"/>
      <c r="L299" s="302">
        <v>14.75820717923196</v>
      </c>
      <c r="M299" s="302">
        <v>3.0542499584961131</v>
      </c>
      <c r="N299" s="302">
        <v>1.0179957022745036</v>
      </c>
      <c r="O299" s="302">
        <f t="shared" ref="O299:O306" si="135">SUM(L299:N299)</f>
        <v>18.830452840002579</v>
      </c>
    </row>
    <row r="300" spans="1:15" s="236" customFormat="1" x14ac:dyDescent="0.2">
      <c r="A300" s="237" t="str">
        <f>name!E$6</f>
        <v>Associate professional occupations</v>
      </c>
      <c r="B300" s="302">
        <v>9.5863746069185556</v>
      </c>
      <c r="C300" s="302">
        <v>2.0201190901809642</v>
      </c>
      <c r="D300" s="302">
        <v>2.3725801867336123</v>
      </c>
      <c r="E300" s="302">
        <f t="shared" si="133"/>
        <v>13.979073883833133</v>
      </c>
      <c r="F300" s="303"/>
      <c r="G300" s="302">
        <v>11.460517383675095</v>
      </c>
      <c r="H300" s="302">
        <v>2.613394755534149</v>
      </c>
      <c r="I300" s="302">
        <v>2.4262472216958701</v>
      </c>
      <c r="J300" s="302">
        <f t="shared" si="134"/>
        <v>16.500159360905112</v>
      </c>
      <c r="K300" s="303"/>
      <c r="L300" s="302">
        <v>11.778065836215019</v>
      </c>
      <c r="M300" s="302">
        <v>3.0944327292796934</v>
      </c>
      <c r="N300" s="302">
        <v>2.5746792569842354</v>
      </c>
      <c r="O300" s="302">
        <f t="shared" si="135"/>
        <v>17.447177822478949</v>
      </c>
    </row>
    <row r="301" spans="1:15" s="236" customFormat="1" x14ac:dyDescent="0.2">
      <c r="A301" s="237" t="str">
        <f>name!E$7</f>
        <v>Administrative and secretarial occupations</v>
      </c>
      <c r="B301" s="302">
        <v>14.79623203054769</v>
      </c>
      <c r="C301" s="302">
        <v>5.8869388109249972</v>
      </c>
      <c r="D301" s="302">
        <v>0.57495084602929147</v>
      </c>
      <c r="E301" s="302">
        <f t="shared" si="133"/>
        <v>21.25812168750198</v>
      </c>
      <c r="F301" s="303"/>
      <c r="G301" s="302">
        <v>15.779600597869402</v>
      </c>
      <c r="H301" s="302">
        <v>6.6651622732401687</v>
      </c>
      <c r="I301" s="302">
        <v>0.58267805121790817</v>
      </c>
      <c r="J301" s="302">
        <f t="shared" si="134"/>
        <v>23.027440922327479</v>
      </c>
      <c r="K301" s="303"/>
      <c r="L301" s="302">
        <v>19.111126186159268</v>
      </c>
      <c r="M301" s="302">
        <v>6.2871648474690502</v>
      </c>
      <c r="N301" s="302">
        <v>0.67794382139979126</v>
      </c>
      <c r="O301" s="302">
        <f t="shared" si="135"/>
        <v>26.076234855028108</v>
      </c>
    </row>
    <row r="302" spans="1:15" s="236" customFormat="1" x14ac:dyDescent="0.2">
      <c r="A302" s="237" t="str">
        <f>name!E$8</f>
        <v>Skilled trades occupations</v>
      </c>
      <c r="B302" s="302">
        <v>2.9255852035505807</v>
      </c>
      <c r="C302" s="302">
        <v>0.91420445601949385</v>
      </c>
      <c r="D302" s="302">
        <v>1.2411596441193884</v>
      </c>
      <c r="E302" s="302">
        <f t="shared" si="133"/>
        <v>5.0809493036894633</v>
      </c>
      <c r="F302" s="303"/>
      <c r="G302" s="302">
        <v>2.3028312187573272</v>
      </c>
      <c r="H302" s="302">
        <v>0.86323659527593211</v>
      </c>
      <c r="I302" s="302">
        <v>0.96599135140951009</v>
      </c>
      <c r="J302" s="302">
        <f>SUM(G302:I302)</f>
        <v>4.1320591654427696</v>
      </c>
      <c r="K302" s="303"/>
      <c r="L302" s="302">
        <v>2.0260438580391908</v>
      </c>
      <c r="M302" s="302">
        <v>1.8929364074322075</v>
      </c>
      <c r="N302" s="302">
        <v>1.0399391116800598</v>
      </c>
      <c r="O302" s="302">
        <f t="shared" si="135"/>
        <v>4.9589193771514584</v>
      </c>
    </row>
    <row r="303" spans="1:15" s="236" customFormat="1" x14ac:dyDescent="0.2">
      <c r="A303" s="237" t="str">
        <f>name!E$9</f>
        <v>Caring, leisure and other service occupations</v>
      </c>
      <c r="B303" s="302">
        <v>4.1854555830288716</v>
      </c>
      <c r="C303" s="302">
        <v>3.3326736419338423</v>
      </c>
      <c r="D303" s="302">
        <v>0.924537000335378</v>
      </c>
      <c r="E303" s="302">
        <f t="shared" si="133"/>
        <v>8.4426662252980922</v>
      </c>
      <c r="F303" s="303"/>
      <c r="G303" s="302">
        <v>4.4153113441715801</v>
      </c>
      <c r="H303" s="302">
        <v>3.5586321581001084</v>
      </c>
      <c r="I303" s="302">
        <v>1.0702092558098211</v>
      </c>
      <c r="J303" s="302">
        <f t="shared" ref="J303:J306" si="136">SUM(G303:I303)</f>
        <v>9.0441527580815091</v>
      </c>
      <c r="K303" s="303"/>
      <c r="L303" s="302">
        <v>5.0941750495264175</v>
      </c>
      <c r="M303" s="302">
        <v>3.4310855458541334</v>
      </c>
      <c r="N303" s="302">
        <v>1.0799111809531876</v>
      </c>
      <c r="O303" s="302">
        <f t="shared" si="135"/>
        <v>9.605171776333739</v>
      </c>
    </row>
    <row r="304" spans="1:15" s="236" customFormat="1" x14ac:dyDescent="0.2">
      <c r="A304" s="237" t="str">
        <f>name!E$10</f>
        <v>Sales and customer service occupations</v>
      </c>
      <c r="B304" s="302">
        <v>9.0557633339570494</v>
      </c>
      <c r="C304" s="302">
        <v>3.3730011808371811</v>
      </c>
      <c r="D304" s="302">
        <v>0.58726204938876259</v>
      </c>
      <c r="E304" s="302">
        <f t="shared" si="133"/>
        <v>13.016026564182994</v>
      </c>
      <c r="F304" s="303"/>
      <c r="G304" s="302">
        <v>9.2750580785188212</v>
      </c>
      <c r="H304" s="302">
        <v>3.9417578898322527</v>
      </c>
      <c r="I304" s="302">
        <v>0.44267248031579631</v>
      </c>
      <c r="J304" s="302">
        <f t="shared" si="136"/>
        <v>13.65948844866687</v>
      </c>
      <c r="K304" s="303"/>
      <c r="L304" s="302">
        <v>10.863188665428698</v>
      </c>
      <c r="M304" s="302">
        <v>5.2286316086745224</v>
      </c>
      <c r="N304" s="302">
        <v>0.39844237195365634</v>
      </c>
      <c r="O304" s="302">
        <f t="shared" si="135"/>
        <v>16.490262646056877</v>
      </c>
    </row>
    <row r="305" spans="1:15" s="236" customFormat="1" x14ac:dyDescent="0.2">
      <c r="A305" s="237" t="str">
        <f>name!E$11</f>
        <v>Process, plant and machine operatives</v>
      </c>
      <c r="B305" s="302">
        <v>4.6698133532887702</v>
      </c>
      <c r="C305" s="302">
        <v>1.2567697286306088</v>
      </c>
      <c r="D305" s="302">
        <v>0.28166720480890356</v>
      </c>
      <c r="E305" s="302">
        <f t="shared" si="133"/>
        <v>6.2082502867282825</v>
      </c>
      <c r="F305" s="303"/>
      <c r="G305" s="302">
        <v>3.8732531375312358</v>
      </c>
      <c r="H305" s="302">
        <v>1.5579096425521535</v>
      </c>
      <c r="I305" s="302">
        <v>0.29300957083653228</v>
      </c>
      <c r="J305" s="302">
        <f t="shared" si="136"/>
        <v>5.7241723509199218</v>
      </c>
      <c r="K305" s="303"/>
      <c r="L305" s="302">
        <v>3.5487379083011743</v>
      </c>
      <c r="M305" s="302">
        <v>1.7177228452412314</v>
      </c>
      <c r="N305" s="302">
        <v>0.33275849838050581</v>
      </c>
      <c r="O305" s="302">
        <f t="shared" si="135"/>
        <v>5.5992192519229116</v>
      </c>
    </row>
    <row r="306" spans="1:15" s="236" customFormat="1" x14ac:dyDescent="0.2">
      <c r="A306" s="237" t="str">
        <f>name!E$12</f>
        <v>Elementary occupations</v>
      </c>
      <c r="B306" s="302">
        <v>20.585785167889931</v>
      </c>
      <c r="C306" s="302">
        <v>13.775996675519417</v>
      </c>
      <c r="D306" s="302">
        <v>3.1126556455725325</v>
      </c>
      <c r="E306" s="302">
        <f t="shared" si="133"/>
        <v>37.474437488981877</v>
      </c>
      <c r="F306" s="303"/>
      <c r="G306" s="302">
        <v>18.745316894449655</v>
      </c>
      <c r="H306" s="302">
        <v>12.88991801674436</v>
      </c>
      <c r="I306" s="302">
        <v>2.701947254005423</v>
      </c>
      <c r="J306" s="302">
        <f t="shared" si="136"/>
        <v>34.337182165199437</v>
      </c>
      <c r="K306" s="303"/>
      <c r="L306" s="302">
        <v>20.94787626755306</v>
      </c>
      <c r="M306" s="302">
        <v>12.988178958490135</v>
      </c>
      <c r="N306" s="302">
        <v>3.3267931349148387</v>
      </c>
      <c r="O306" s="302">
        <f t="shared" si="135"/>
        <v>37.262848360958031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79.991967969254745</v>
      </c>
      <c r="C308" s="311">
        <f t="shared" ref="C308:E308" si="137">SUM(C298:C306)</f>
        <v>34.592225064411231</v>
      </c>
      <c r="D308" s="311">
        <f t="shared" si="137"/>
        <v>11.737806966334269</v>
      </c>
      <c r="E308" s="311">
        <f t="shared" si="137"/>
        <v>126.32200000000026</v>
      </c>
      <c r="F308" s="311"/>
      <c r="G308" s="311">
        <f t="shared" ref="G308:J308" si="138">SUM(G298:G306)</f>
        <v>83.566498592801338</v>
      </c>
      <c r="H308" s="311">
        <f t="shared" si="138"/>
        <v>38.02041246372265</v>
      </c>
      <c r="I308" s="311">
        <f t="shared" si="138"/>
        <v>11.141088943476088</v>
      </c>
      <c r="J308" s="311">
        <f t="shared" si="138"/>
        <v>132.72800000000007</v>
      </c>
      <c r="K308" s="311"/>
      <c r="L308" s="311">
        <f t="shared" ref="L308:O308" si="139">SUM(L298:L306)</f>
        <v>94.925550788940527</v>
      </c>
      <c r="M308" s="311">
        <f t="shared" si="139"/>
        <v>41.13085572408103</v>
      </c>
      <c r="N308" s="311">
        <f t="shared" si="139"/>
        <v>12.353593486978509</v>
      </c>
      <c r="O308" s="311">
        <f t="shared" si="139"/>
        <v>148.41000000000008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2.4541925838775089</v>
      </c>
      <c r="C315" s="302">
        <v>0.70998953424933076</v>
      </c>
      <c r="D315" s="302">
        <v>0.27426493432796101</v>
      </c>
      <c r="E315" s="302">
        <f>SUM(B315:D315)</f>
        <v>3.4384470524548005</v>
      </c>
      <c r="F315" s="303"/>
      <c r="G315" s="302">
        <v>2.7665159075105659</v>
      </c>
      <c r="H315" s="302">
        <v>0.96397186593423068</v>
      </c>
      <c r="I315" s="302">
        <v>0.39243778593230561</v>
      </c>
      <c r="J315" s="302">
        <f>SUM(G315:I315)</f>
        <v>4.1229255593771015</v>
      </c>
      <c r="K315" s="303"/>
      <c r="L315" s="302">
        <v>2.5586746710578092</v>
      </c>
      <c r="M315" s="302">
        <v>1.1475186310897227</v>
      </c>
      <c r="N315" s="302">
        <v>0.40818450982260202</v>
      </c>
      <c r="O315" s="302">
        <f>SUM(L315:N315)</f>
        <v>4.114377811970134</v>
      </c>
    </row>
    <row r="316" spans="1:15" s="236" customFormat="1" x14ac:dyDescent="0.2">
      <c r="A316" s="237" t="str">
        <f>name!E$5</f>
        <v>Professional occupations</v>
      </c>
      <c r="B316" s="302">
        <v>7.4484976814513875</v>
      </c>
      <c r="C316" s="302">
        <v>2.31940897163497</v>
      </c>
      <c r="D316" s="302">
        <v>0.805053126344912</v>
      </c>
      <c r="E316" s="302">
        <f t="shared" ref="E316:E323" si="140">SUM(B316:D316)</f>
        <v>10.572959779431269</v>
      </c>
      <c r="F316" s="303"/>
      <c r="G316" s="302">
        <v>9.4201114208376637</v>
      </c>
      <c r="H316" s="302">
        <v>2.9028370594877217</v>
      </c>
      <c r="I316" s="302">
        <v>1.0120162515929203</v>
      </c>
      <c r="J316" s="302">
        <f t="shared" ref="J316:J318" si="141">SUM(G316:I316)</f>
        <v>13.334964731918305</v>
      </c>
      <c r="K316" s="303"/>
      <c r="L316" s="302">
        <v>11.043247410070448</v>
      </c>
      <c r="M316" s="302">
        <v>3.5911974048289239</v>
      </c>
      <c r="N316" s="302">
        <v>0.71961309840504373</v>
      </c>
      <c r="O316" s="302">
        <f t="shared" ref="O316:O323" si="142">SUM(L316:N316)</f>
        <v>15.354057913304414</v>
      </c>
    </row>
    <row r="317" spans="1:15" s="236" customFormat="1" x14ac:dyDescent="0.2">
      <c r="A317" s="237" t="str">
        <f>name!E$6</f>
        <v>Associate professional occupations</v>
      </c>
      <c r="B317" s="302">
        <v>11.644099765801132</v>
      </c>
      <c r="C317" s="302">
        <v>2.7697899045790968</v>
      </c>
      <c r="D317" s="302">
        <v>0.43204150394607943</v>
      </c>
      <c r="E317" s="302">
        <f t="shared" si="140"/>
        <v>14.845931174326308</v>
      </c>
      <c r="F317" s="303"/>
      <c r="G317" s="302">
        <v>13.147192244485428</v>
      </c>
      <c r="H317" s="302">
        <v>2.9258191531369455</v>
      </c>
      <c r="I317" s="302">
        <v>0.49133810927119714</v>
      </c>
      <c r="J317" s="302">
        <f t="shared" si="141"/>
        <v>16.564349506893571</v>
      </c>
      <c r="K317" s="303"/>
      <c r="L317" s="302">
        <v>12.379768208120545</v>
      </c>
      <c r="M317" s="302">
        <v>3.6538125573669977</v>
      </c>
      <c r="N317" s="302">
        <v>0.48035287075535338</v>
      </c>
      <c r="O317" s="302">
        <f t="shared" si="142"/>
        <v>16.513933636242896</v>
      </c>
    </row>
    <row r="318" spans="1:15" s="236" customFormat="1" x14ac:dyDescent="0.2">
      <c r="A318" s="237" t="str">
        <f>name!E$7</f>
        <v>Administrative and secretarial occupations</v>
      </c>
      <c r="B318" s="302">
        <v>8.8223413314257506</v>
      </c>
      <c r="C318" s="302">
        <v>8.3088955383116083</v>
      </c>
      <c r="D318" s="302">
        <v>0.14319612689096847</v>
      </c>
      <c r="E318" s="302">
        <f t="shared" si="140"/>
        <v>17.274432996628324</v>
      </c>
      <c r="F318" s="303"/>
      <c r="G318" s="302">
        <v>8.5242862000727708</v>
      </c>
      <c r="H318" s="302">
        <v>7.477097501982227</v>
      </c>
      <c r="I318" s="302">
        <v>0.15430417681922867</v>
      </c>
      <c r="J318" s="302">
        <f t="shared" si="141"/>
        <v>16.155687878874225</v>
      </c>
      <c r="K318" s="303"/>
      <c r="L318" s="302">
        <v>7.5764787687162505</v>
      </c>
      <c r="M318" s="302">
        <v>6.6775750851188622</v>
      </c>
      <c r="N318" s="302">
        <v>0.13466721071179044</v>
      </c>
      <c r="O318" s="302">
        <f t="shared" si="142"/>
        <v>14.388721064546903</v>
      </c>
    </row>
    <row r="319" spans="1:15" s="236" customFormat="1" x14ac:dyDescent="0.2">
      <c r="A319" s="237" t="str">
        <f>name!E$8</f>
        <v>Skilled trades occupations</v>
      </c>
      <c r="B319" s="302">
        <v>0.40405042233231747</v>
      </c>
      <c r="C319" s="302">
        <v>7.9009777978038903E-2</v>
      </c>
      <c r="D319" s="302">
        <v>0.10972287836898235</v>
      </c>
      <c r="E319" s="302">
        <f t="shared" si="140"/>
        <v>0.59278307867933866</v>
      </c>
      <c r="F319" s="303"/>
      <c r="G319" s="302">
        <v>0.33750384521485227</v>
      </c>
      <c r="H319" s="302">
        <v>7.0019141893406286E-2</v>
      </c>
      <c r="I319" s="302">
        <v>0.10522404565079989</v>
      </c>
      <c r="J319" s="302">
        <f>SUM(G319:I319)</f>
        <v>0.51274703275905842</v>
      </c>
      <c r="K319" s="303"/>
      <c r="L319" s="302">
        <v>0.32936824959226851</v>
      </c>
      <c r="M319" s="302">
        <v>0.1558662692612674</v>
      </c>
      <c r="N319" s="302">
        <v>0.12807550256568023</v>
      </c>
      <c r="O319" s="302">
        <f t="shared" si="142"/>
        <v>0.6133100214192162</v>
      </c>
    </row>
    <row r="320" spans="1:15" s="236" customFormat="1" x14ac:dyDescent="0.2">
      <c r="A320" s="237" t="str">
        <f>name!E$9</f>
        <v>Caring, leisure and other service occupations</v>
      </c>
      <c r="B320" s="302">
        <v>1.5662844863756356</v>
      </c>
      <c r="C320" s="302">
        <v>1.6336431359434289</v>
      </c>
      <c r="D320" s="302">
        <v>0.16246235419568927</v>
      </c>
      <c r="E320" s="302">
        <f t="shared" si="140"/>
        <v>3.3623899765147538</v>
      </c>
      <c r="F320" s="303"/>
      <c r="G320" s="302">
        <v>1.508504744761004</v>
      </c>
      <c r="H320" s="302">
        <v>1.5021750267354617</v>
      </c>
      <c r="I320" s="302">
        <v>0.21315773484994915</v>
      </c>
      <c r="J320" s="302">
        <f t="shared" ref="J320:J323" si="143">SUM(G320:I320)</f>
        <v>3.2238375063464146</v>
      </c>
      <c r="K320" s="303"/>
      <c r="L320" s="302">
        <v>1.7069944121314788</v>
      </c>
      <c r="M320" s="302">
        <v>1.4833088310744875</v>
      </c>
      <c r="N320" s="302">
        <v>0.20480868598473664</v>
      </c>
      <c r="O320" s="302">
        <f t="shared" si="142"/>
        <v>3.395111929190703</v>
      </c>
    </row>
    <row r="321" spans="1:15" s="236" customFormat="1" x14ac:dyDescent="0.2">
      <c r="A321" s="237" t="str">
        <f>name!E$10</f>
        <v>Sales and customer service occupations</v>
      </c>
      <c r="B321" s="302">
        <v>0.71672550676332125</v>
      </c>
      <c r="C321" s="302">
        <v>0.88624675116077445</v>
      </c>
      <c r="D321" s="302">
        <v>0.10027677824168035</v>
      </c>
      <c r="E321" s="302">
        <f t="shared" si="140"/>
        <v>1.7032490361657762</v>
      </c>
      <c r="F321" s="303"/>
      <c r="G321" s="302">
        <v>0.69353780353638905</v>
      </c>
      <c r="H321" s="302">
        <v>0.85351461592763622</v>
      </c>
      <c r="I321" s="302">
        <v>8.3188881302654713E-2</v>
      </c>
      <c r="J321" s="302">
        <f t="shared" si="143"/>
        <v>1.6302413007666798</v>
      </c>
      <c r="K321" s="303"/>
      <c r="L321" s="302">
        <v>0.71980927195918276</v>
      </c>
      <c r="M321" s="302">
        <v>0.98982527334292669</v>
      </c>
      <c r="N321" s="302">
        <v>7.5236612391473251E-2</v>
      </c>
      <c r="O321" s="302">
        <f t="shared" si="142"/>
        <v>1.7848711576935827</v>
      </c>
    </row>
    <row r="322" spans="1:15" s="236" customFormat="1" x14ac:dyDescent="0.2">
      <c r="A322" s="237" t="str">
        <f>name!E$11</f>
        <v>Process, plant and machine operatives</v>
      </c>
      <c r="B322" s="302">
        <v>0.22541232384583879</v>
      </c>
      <c r="C322" s="302">
        <v>0.18225378420524146</v>
      </c>
      <c r="D322" s="302">
        <v>4.4613354944238071E-2</v>
      </c>
      <c r="E322" s="302">
        <f t="shared" si="140"/>
        <v>0.45227946299531835</v>
      </c>
      <c r="F322" s="303"/>
      <c r="G322" s="302">
        <v>0.17401296642566302</v>
      </c>
      <c r="H322" s="302">
        <v>0.13462067943312339</v>
      </c>
      <c r="I322" s="302">
        <v>6.5152681540356611E-2</v>
      </c>
      <c r="J322" s="302">
        <f t="shared" si="143"/>
        <v>0.37378632739914297</v>
      </c>
      <c r="K322" s="303"/>
      <c r="L322" s="302">
        <v>0.14417628221605147</v>
      </c>
      <c r="M322" s="302">
        <v>0.18180066955584612</v>
      </c>
      <c r="N322" s="302">
        <v>0.16701132308411787</v>
      </c>
      <c r="O322" s="302">
        <f t="shared" si="142"/>
        <v>0.49298827485601543</v>
      </c>
    </row>
    <row r="323" spans="1:15" s="236" customFormat="1" x14ac:dyDescent="0.2">
      <c r="A323" s="237" t="str">
        <f>name!E$12</f>
        <v>Elementary occupations</v>
      </c>
      <c r="B323" s="302">
        <v>0.77724490215784359</v>
      </c>
      <c r="C323" s="302">
        <v>1.3833153316141289</v>
      </c>
      <c r="D323" s="302">
        <v>0.64196720903218696</v>
      </c>
      <c r="E323" s="302">
        <f t="shared" si="140"/>
        <v>2.8025274428041596</v>
      </c>
      <c r="F323" s="303"/>
      <c r="G323" s="302">
        <v>0.62676476129403191</v>
      </c>
      <c r="H323" s="302">
        <v>1.0090566892466182</v>
      </c>
      <c r="I323" s="302">
        <v>0.55763870512493086</v>
      </c>
      <c r="J323" s="302">
        <f t="shared" si="143"/>
        <v>2.1934601556655808</v>
      </c>
      <c r="K323" s="303"/>
      <c r="L323" s="302">
        <v>0.51164783052261309</v>
      </c>
      <c r="M323" s="302">
        <v>0.9169143554936966</v>
      </c>
      <c r="N323" s="302">
        <v>0.87106600475983087</v>
      </c>
      <c r="O323" s="302">
        <f t="shared" si="142"/>
        <v>2.2996281907761409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34.058849004030733</v>
      </c>
      <c r="C325" s="311">
        <f t="shared" ref="C325:E325" si="144">SUM(C315:C323)</f>
        <v>18.272552729676615</v>
      </c>
      <c r="D325" s="311">
        <f t="shared" si="144"/>
        <v>2.7135982662926978</v>
      </c>
      <c r="E325" s="311">
        <f t="shared" si="144"/>
        <v>55.045000000000066</v>
      </c>
      <c r="F325" s="311"/>
      <c r="G325" s="311">
        <f t="shared" ref="G325:J325" si="145">SUM(G315:G323)</f>
        <v>37.198429894138371</v>
      </c>
      <c r="H325" s="311">
        <f t="shared" si="145"/>
        <v>17.839111733777365</v>
      </c>
      <c r="I325" s="311">
        <f t="shared" si="145"/>
        <v>3.0744583720843428</v>
      </c>
      <c r="J325" s="311">
        <f t="shared" si="145"/>
        <v>58.11200000000008</v>
      </c>
      <c r="K325" s="311"/>
      <c r="L325" s="311">
        <f t="shared" ref="L325:O325" si="146">SUM(L315:L323)</f>
        <v>36.970165104386652</v>
      </c>
      <c r="M325" s="311">
        <f t="shared" si="146"/>
        <v>18.797819077132729</v>
      </c>
      <c r="N325" s="311">
        <f t="shared" si="146"/>
        <v>3.1890158184806285</v>
      </c>
      <c r="O325" s="311">
        <f t="shared" si="146"/>
        <v>58.957000000000001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1.2572191845744556</v>
      </c>
      <c r="C332" s="302">
        <v>0.5078104557120221</v>
      </c>
      <c r="D332" s="302">
        <v>0.42740748890677055</v>
      </c>
      <c r="E332" s="302">
        <f>SUM(B332:D332)</f>
        <v>2.1924371291932485</v>
      </c>
      <c r="F332" s="303"/>
      <c r="G332" s="302">
        <v>1.3794683385040507</v>
      </c>
      <c r="H332" s="302">
        <v>0.72356400925355924</v>
      </c>
      <c r="I332" s="302">
        <v>0.51066140636003576</v>
      </c>
      <c r="J332" s="302">
        <f>SUM(G332:I332)</f>
        <v>2.6136937541176457</v>
      </c>
      <c r="K332" s="303"/>
      <c r="L332" s="302">
        <v>1.2640041962334905</v>
      </c>
      <c r="M332" s="302">
        <v>0.91578009118992343</v>
      </c>
      <c r="N332" s="302">
        <v>0.50579607374324509</v>
      </c>
      <c r="O332" s="302">
        <f>SUM(L332:N332)</f>
        <v>2.6855803611666587</v>
      </c>
    </row>
    <row r="333" spans="1:15" s="236" customFormat="1" x14ac:dyDescent="0.2">
      <c r="A333" s="237" t="str">
        <f>name!E$5</f>
        <v>Professional occupations</v>
      </c>
      <c r="B333" s="302">
        <v>39.587245126509394</v>
      </c>
      <c r="C333" s="302">
        <v>16.583882159967111</v>
      </c>
      <c r="D333" s="302">
        <v>3.9449475266559464</v>
      </c>
      <c r="E333" s="302">
        <f t="shared" ref="E333:E340" si="147">SUM(B333:D333)</f>
        <v>60.11607481313245</v>
      </c>
      <c r="F333" s="303"/>
      <c r="G333" s="302">
        <v>45.455379983567184</v>
      </c>
      <c r="H333" s="302">
        <v>20.709562820073419</v>
      </c>
      <c r="I333" s="302">
        <v>5.5924317905670469</v>
      </c>
      <c r="J333" s="302">
        <f t="shared" ref="J333:J335" si="148">SUM(G333:I333)</f>
        <v>71.757374594207647</v>
      </c>
      <c r="K333" s="303"/>
      <c r="L333" s="302">
        <v>51.862213784131868</v>
      </c>
      <c r="M333" s="302">
        <v>26.18642967288104</v>
      </c>
      <c r="N333" s="302">
        <v>6.0491557570087444</v>
      </c>
      <c r="O333" s="302">
        <f t="shared" ref="O333:O340" si="149">SUM(L333:N333)</f>
        <v>84.097799214021649</v>
      </c>
    </row>
    <row r="334" spans="1:15" s="236" customFormat="1" x14ac:dyDescent="0.2">
      <c r="A334" s="237" t="str">
        <f>name!E$6</f>
        <v>Associate professional occupations</v>
      </c>
      <c r="B334" s="302">
        <v>3.4056252733909371</v>
      </c>
      <c r="C334" s="302">
        <v>3.2769765343790511</v>
      </c>
      <c r="D334" s="302">
        <v>1.5441649055856279</v>
      </c>
      <c r="E334" s="302">
        <f t="shared" si="147"/>
        <v>8.2267667133556159</v>
      </c>
      <c r="F334" s="303"/>
      <c r="G334" s="302">
        <v>3.934877509292559</v>
      </c>
      <c r="H334" s="302">
        <v>4.0056383297278293</v>
      </c>
      <c r="I334" s="302">
        <v>1.4949864959568286</v>
      </c>
      <c r="J334" s="302">
        <f t="shared" si="148"/>
        <v>9.4355023349772171</v>
      </c>
      <c r="K334" s="303"/>
      <c r="L334" s="302">
        <v>4.7389466522108501</v>
      </c>
      <c r="M334" s="302">
        <v>5.669297162767128</v>
      </c>
      <c r="N334" s="302">
        <v>1.4650197717345221</v>
      </c>
      <c r="O334" s="302">
        <f t="shared" si="149"/>
        <v>11.8732635867125</v>
      </c>
    </row>
    <row r="335" spans="1:15" s="236" customFormat="1" x14ac:dyDescent="0.2">
      <c r="A335" s="237" t="str">
        <f>name!E$7</f>
        <v>Administrative and secretarial occupations</v>
      </c>
      <c r="B335" s="302">
        <v>1.7014731138937249</v>
      </c>
      <c r="C335" s="302">
        <v>4.6649476654603284</v>
      </c>
      <c r="D335" s="302">
        <v>0.17033869734491211</v>
      </c>
      <c r="E335" s="302">
        <f t="shared" si="147"/>
        <v>6.5367594766989647</v>
      </c>
      <c r="F335" s="303"/>
      <c r="G335" s="302">
        <v>1.5482404769087439</v>
      </c>
      <c r="H335" s="302">
        <v>4.5501170931630703</v>
      </c>
      <c r="I335" s="302">
        <v>0.15151378057556117</v>
      </c>
      <c r="J335" s="302">
        <f t="shared" si="148"/>
        <v>6.2498713506473749</v>
      </c>
      <c r="K335" s="303"/>
      <c r="L335" s="302">
        <v>0.92053673876391051</v>
      </c>
      <c r="M335" s="302">
        <v>2.8765022237113316</v>
      </c>
      <c r="N335" s="302">
        <v>9.5686363745354774E-2</v>
      </c>
      <c r="O335" s="302">
        <f t="shared" si="149"/>
        <v>3.8927253262205972</v>
      </c>
    </row>
    <row r="336" spans="1:15" s="236" customFormat="1" x14ac:dyDescent="0.2">
      <c r="A336" s="237" t="str">
        <f>name!E$8</f>
        <v>Skilled trades occupations</v>
      </c>
      <c r="B336" s="302">
        <v>0.5485199264493178</v>
      </c>
      <c r="C336" s="302">
        <v>0.59687921976958058</v>
      </c>
      <c r="D336" s="302">
        <v>0.39723806427439629</v>
      </c>
      <c r="E336" s="302">
        <f t="shared" si="147"/>
        <v>1.5426372104932946</v>
      </c>
      <c r="F336" s="303"/>
      <c r="G336" s="302">
        <v>0.42407360246950088</v>
      </c>
      <c r="H336" s="302">
        <v>0.46860753012431589</v>
      </c>
      <c r="I336" s="302">
        <v>0.38887822845355857</v>
      </c>
      <c r="J336" s="302">
        <f>SUM(G336:I336)</f>
        <v>1.2815593610473752</v>
      </c>
      <c r="K336" s="303"/>
      <c r="L336" s="302">
        <v>0.18928482797122068</v>
      </c>
      <c r="M336" s="302">
        <v>0.21221100657587519</v>
      </c>
      <c r="N336" s="302">
        <v>0.63910531242415247</v>
      </c>
      <c r="O336" s="302">
        <f t="shared" si="149"/>
        <v>1.0406011469712484</v>
      </c>
    </row>
    <row r="337" spans="1:15" s="236" customFormat="1" x14ac:dyDescent="0.2">
      <c r="A337" s="237" t="str">
        <f>name!E$9</f>
        <v>Caring, leisure and other service occupations</v>
      </c>
      <c r="B337" s="302">
        <v>11.315799055279369</v>
      </c>
      <c r="C337" s="302">
        <v>15.207532879414583</v>
      </c>
      <c r="D337" s="302">
        <v>0.83733881009925337</v>
      </c>
      <c r="E337" s="302">
        <f t="shared" si="147"/>
        <v>27.360670744793204</v>
      </c>
      <c r="F337" s="303"/>
      <c r="G337" s="302">
        <v>10.548428690412205</v>
      </c>
      <c r="H337" s="302">
        <v>15.871744479196563</v>
      </c>
      <c r="I337" s="302">
        <v>0.80272040612917184</v>
      </c>
      <c r="J337" s="302">
        <f t="shared" ref="J337:J340" si="150">SUM(G337:I337)</f>
        <v>27.222893575737938</v>
      </c>
      <c r="K337" s="303"/>
      <c r="L337" s="302">
        <v>12.940372823086625</v>
      </c>
      <c r="M337" s="302">
        <v>16.73542524382605</v>
      </c>
      <c r="N337" s="302">
        <v>0.69304831856671012</v>
      </c>
      <c r="O337" s="302">
        <f t="shared" si="149"/>
        <v>30.368846385479387</v>
      </c>
    </row>
    <row r="338" spans="1:15" s="236" customFormat="1" x14ac:dyDescent="0.2">
      <c r="A338" s="237" t="str">
        <f>name!E$10</f>
        <v>Sales and customer service occupations</v>
      </c>
      <c r="B338" s="302">
        <v>0.17177854722646443</v>
      </c>
      <c r="C338" s="302">
        <v>0.48630834129900774</v>
      </c>
      <c r="D338" s="302">
        <v>0.18294383390211216</v>
      </c>
      <c r="E338" s="302">
        <f t="shared" si="147"/>
        <v>0.84103072242758437</v>
      </c>
      <c r="F338" s="303"/>
      <c r="G338" s="302">
        <v>0.15845142025051778</v>
      </c>
      <c r="H338" s="302">
        <v>0.46363372216214666</v>
      </c>
      <c r="I338" s="302">
        <v>0.15123681745689163</v>
      </c>
      <c r="J338" s="302">
        <f t="shared" si="150"/>
        <v>0.7733219598695561</v>
      </c>
      <c r="K338" s="303"/>
      <c r="L338" s="302">
        <v>0.16728097476488882</v>
      </c>
      <c r="M338" s="302">
        <v>0.48201603206250965</v>
      </c>
      <c r="N338" s="302">
        <v>0.20572422594415615</v>
      </c>
      <c r="O338" s="302">
        <f t="shared" si="149"/>
        <v>0.85502123277155462</v>
      </c>
    </row>
    <row r="339" spans="1:15" s="236" customFormat="1" x14ac:dyDescent="0.2">
      <c r="A339" s="237" t="str">
        <f>name!E$11</f>
        <v>Process, plant and machine operatives</v>
      </c>
      <c r="B339" s="302">
        <v>0.10016150680091004</v>
      </c>
      <c r="C339" s="302">
        <v>0.21350836159844214</v>
      </c>
      <c r="D339" s="302">
        <v>1.5228388857216897</v>
      </c>
      <c r="E339" s="302">
        <f t="shared" si="147"/>
        <v>1.8365087541210419</v>
      </c>
      <c r="F339" s="303"/>
      <c r="G339" s="302">
        <v>7.5894596839834516E-2</v>
      </c>
      <c r="H339" s="302">
        <v>0.17180143465115083</v>
      </c>
      <c r="I339" s="302">
        <v>2.0299898175432372</v>
      </c>
      <c r="J339" s="302">
        <f t="shared" si="150"/>
        <v>2.2776858490342224</v>
      </c>
      <c r="K339" s="303"/>
      <c r="L339" s="302">
        <v>4.483786634972358E-2</v>
      </c>
      <c r="M339" s="302">
        <v>0.18817393857668457</v>
      </c>
      <c r="N339" s="302">
        <v>2.5185905679320459</v>
      </c>
      <c r="O339" s="302">
        <f t="shared" si="149"/>
        <v>2.751602372858454</v>
      </c>
    </row>
    <row r="340" spans="1:15" s="236" customFormat="1" x14ac:dyDescent="0.2">
      <c r="A340" s="237" t="str">
        <f>name!E$12</f>
        <v>Elementary occupations</v>
      </c>
      <c r="B340" s="302">
        <v>0.28857954116390055</v>
      </c>
      <c r="C340" s="302">
        <v>6.6925400129995634</v>
      </c>
      <c r="D340" s="302">
        <v>0.51899488162121743</v>
      </c>
      <c r="E340" s="302">
        <f t="shared" si="147"/>
        <v>7.5001144357846812</v>
      </c>
      <c r="F340" s="303"/>
      <c r="G340" s="302">
        <v>0.22433311177148921</v>
      </c>
      <c r="H340" s="302">
        <v>5.6655713487330299</v>
      </c>
      <c r="I340" s="302">
        <v>0.41319275985640141</v>
      </c>
      <c r="J340" s="302">
        <f t="shared" si="150"/>
        <v>6.3030972203609208</v>
      </c>
      <c r="K340" s="303"/>
      <c r="L340" s="302">
        <v>0.103446165073068</v>
      </c>
      <c r="M340" s="302">
        <v>2.092597665247399</v>
      </c>
      <c r="N340" s="302">
        <v>0.92651654347763357</v>
      </c>
      <c r="O340" s="302">
        <f t="shared" si="149"/>
        <v>3.1225603737981005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58.376401275288472</v>
      </c>
      <c r="C342" s="311">
        <f t="shared" ref="C342:E342" si="151">SUM(C332:C340)</f>
        <v>48.230385630599692</v>
      </c>
      <c r="D342" s="311">
        <f t="shared" si="151"/>
        <v>9.546213094111927</v>
      </c>
      <c r="E342" s="311">
        <f t="shared" si="151"/>
        <v>116.15300000000008</v>
      </c>
      <c r="F342" s="311"/>
      <c r="G342" s="311">
        <f t="shared" ref="G342:J342" si="152">SUM(G332:G340)</f>
        <v>63.749147730016084</v>
      </c>
      <c r="H342" s="311">
        <f t="shared" si="152"/>
        <v>52.630240767085084</v>
      </c>
      <c r="I342" s="311">
        <f t="shared" si="152"/>
        <v>11.535611502898735</v>
      </c>
      <c r="J342" s="311">
        <f t="shared" si="152"/>
        <v>127.91499999999991</v>
      </c>
      <c r="K342" s="311"/>
      <c r="L342" s="311">
        <f t="shared" ref="L342:O342" si="153">SUM(L332:L340)</f>
        <v>72.230924028585648</v>
      </c>
      <c r="M342" s="311">
        <f t="shared" si="153"/>
        <v>55.358433036837944</v>
      </c>
      <c r="N342" s="311">
        <f t="shared" si="153"/>
        <v>13.098642934576565</v>
      </c>
      <c r="O342" s="311">
        <f t="shared" si="153"/>
        <v>140.68800000000016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4.2702454785209349</v>
      </c>
      <c r="C349" s="302">
        <v>1.2644474148818268</v>
      </c>
      <c r="D349" s="302">
        <v>0.88209086954167581</v>
      </c>
      <c r="E349" s="302">
        <f>SUM(B349:D349)</f>
        <v>6.4167837629444371</v>
      </c>
      <c r="F349" s="303"/>
      <c r="G349" s="302">
        <v>4.8325256306021069</v>
      </c>
      <c r="H349" s="302">
        <v>1.7794404967243693</v>
      </c>
      <c r="I349" s="302">
        <v>0.91274271377863592</v>
      </c>
      <c r="J349" s="302">
        <f>SUM(G349:I349)</f>
        <v>7.5247088411051122</v>
      </c>
      <c r="K349" s="303"/>
      <c r="L349" s="302">
        <v>4.8717927255829077</v>
      </c>
      <c r="M349" s="302">
        <v>2.1984256515642504</v>
      </c>
      <c r="N349" s="302">
        <v>1.1660532712233878</v>
      </c>
      <c r="O349" s="302">
        <f>SUM(L349:N349)</f>
        <v>8.2362716483705469</v>
      </c>
    </row>
    <row r="350" spans="1:15" s="236" customFormat="1" x14ac:dyDescent="0.2">
      <c r="A350" s="237" t="str">
        <f>name!E$5</f>
        <v>Professional occupations</v>
      </c>
      <c r="B350" s="302">
        <v>32.021673652889561</v>
      </c>
      <c r="C350" s="302">
        <v>14.181553270688559</v>
      </c>
      <c r="D350" s="302">
        <v>5.6050545861015522</v>
      </c>
      <c r="E350" s="302">
        <f t="shared" ref="E350:E357" si="154">SUM(B350:D350)</f>
        <v>51.808281509679674</v>
      </c>
      <c r="F350" s="303"/>
      <c r="G350" s="302">
        <v>37.788175672812983</v>
      </c>
      <c r="H350" s="302">
        <v>17.854318496324542</v>
      </c>
      <c r="I350" s="302">
        <v>5.9600959215843199</v>
      </c>
      <c r="J350" s="302">
        <f t="shared" ref="J350:J352" si="155">SUM(G350:I350)</f>
        <v>61.60259009072184</v>
      </c>
      <c r="K350" s="303"/>
      <c r="L350" s="302">
        <v>42.01218983768613</v>
      </c>
      <c r="M350" s="302">
        <v>20.428351331065073</v>
      </c>
      <c r="N350" s="302">
        <v>7.0903130527702247</v>
      </c>
      <c r="O350" s="302">
        <f t="shared" ref="O350:O357" si="156">SUM(L350:N350)</f>
        <v>69.530854221521423</v>
      </c>
    </row>
    <row r="351" spans="1:15" s="236" customFormat="1" x14ac:dyDescent="0.2">
      <c r="A351" s="237" t="str">
        <f>name!E$6</f>
        <v>Associate professional occupations</v>
      </c>
      <c r="B351" s="302">
        <v>13.011694435629419</v>
      </c>
      <c r="C351" s="302">
        <v>8.0926960915177713</v>
      </c>
      <c r="D351" s="302">
        <v>2.1352427874986843</v>
      </c>
      <c r="E351" s="302">
        <f t="shared" si="154"/>
        <v>23.239633314645872</v>
      </c>
      <c r="F351" s="303"/>
      <c r="G351" s="302">
        <v>14.969037099885423</v>
      </c>
      <c r="H351" s="302">
        <v>9.9848190194913524</v>
      </c>
      <c r="I351" s="302">
        <v>2.0686200580578498</v>
      </c>
      <c r="J351" s="302">
        <f t="shared" si="155"/>
        <v>27.022476177434623</v>
      </c>
      <c r="K351" s="303"/>
      <c r="L351" s="302">
        <v>26.377018703494013</v>
      </c>
      <c r="M351" s="302">
        <v>16.504015113284037</v>
      </c>
      <c r="N351" s="302">
        <v>3.2094684816749011</v>
      </c>
      <c r="O351" s="302">
        <f t="shared" si="156"/>
        <v>46.090502298452954</v>
      </c>
    </row>
    <row r="352" spans="1:15" s="236" customFormat="1" x14ac:dyDescent="0.2">
      <c r="A352" s="237" t="str">
        <f>name!E$7</f>
        <v>Administrative and secretarial occupations</v>
      </c>
      <c r="B352" s="302">
        <v>6.4969385474975727</v>
      </c>
      <c r="C352" s="302">
        <v>9.4880032797803171</v>
      </c>
      <c r="D352" s="302">
        <v>0.39437420538231366</v>
      </c>
      <c r="E352" s="302">
        <f t="shared" si="154"/>
        <v>16.379316032660203</v>
      </c>
      <c r="F352" s="303"/>
      <c r="G352" s="302">
        <v>6.2484665207533672</v>
      </c>
      <c r="H352" s="302">
        <v>9.0093812998807845</v>
      </c>
      <c r="I352" s="302">
        <v>0.32937393340413235</v>
      </c>
      <c r="J352" s="302">
        <f t="shared" si="155"/>
        <v>15.587221754038284</v>
      </c>
      <c r="K352" s="303"/>
      <c r="L352" s="302">
        <v>5.2976146833675992</v>
      </c>
      <c r="M352" s="302">
        <v>4.3741198918506399</v>
      </c>
      <c r="N352" s="302">
        <v>0.19451001691907063</v>
      </c>
      <c r="O352" s="302">
        <f t="shared" si="156"/>
        <v>9.8662445921373081</v>
      </c>
    </row>
    <row r="353" spans="1:15" s="236" customFormat="1" x14ac:dyDescent="0.2">
      <c r="A353" s="237" t="str">
        <f>name!E$8</f>
        <v>Skilled trades occupations</v>
      </c>
      <c r="B353" s="302">
        <v>0.71620735462440788</v>
      </c>
      <c r="C353" s="302">
        <v>1.0704846895922941</v>
      </c>
      <c r="D353" s="302">
        <v>0.34998356316247692</v>
      </c>
      <c r="E353" s="302">
        <f t="shared" si="154"/>
        <v>2.1366756073791788</v>
      </c>
      <c r="F353" s="303"/>
      <c r="G353" s="302">
        <v>0.57791879073305608</v>
      </c>
      <c r="H353" s="302">
        <v>0.81989224499406832</v>
      </c>
      <c r="I353" s="302">
        <v>0.25972945703437017</v>
      </c>
      <c r="J353" s="302">
        <f>SUM(G353:I353)</f>
        <v>1.6575404927614945</v>
      </c>
      <c r="K353" s="303"/>
      <c r="L353" s="302">
        <v>0.30921979979265762</v>
      </c>
      <c r="M353" s="302">
        <v>0.59502763149052584</v>
      </c>
      <c r="N353" s="302">
        <v>0.2351536686378555</v>
      </c>
      <c r="O353" s="302">
        <f t="shared" si="156"/>
        <v>1.1394010999210389</v>
      </c>
    </row>
    <row r="354" spans="1:15" s="236" customFormat="1" x14ac:dyDescent="0.2">
      <c r="A354" s="237" t="str">
        <f>name!E$9</f>
        <v>Caring, leisure and other service occupations</v>
      </c>
      <c r="B354" s="302">
        <v>34.046000918905612</v>
      </c>
      <c r="C354" s="302">
        <v>30.246532450131447</v>
      </c>
      <c r="D354" s="302">
        <v>3.6515948939012972</v>
      </c>
      <c r="E354" s="302">
        <f t="shared" si="154"/>
        <v>67.944128262938364</v>
      </c>
      <c r="F354" s="303"/>
      <c r="G354" s="302">
        <v>34.734803934150086</v>
      </c>
      <c r="H354" s="302">
        <v>31.23674692193012</v>
      </c>
      <c r="I354" s="302">
        <v>4.8186146501833562</v>
      </c>
      <c r="J354" s="302">
        <f t="shared" ref="J354:J357" si="157">SUM(G354:I354)</f>
        <v>70.790165506263548</v>
      </c>
      <c r="K354" s="303"/>
      <c r="L354" s="302">
        <v>42.662951350466464</v>
      </c>
      <c r="M354" s="302">
        <v>32.495651573268376</v>
      </c>
      <c r="N354" s="302">
        <v>5.9863317244280045</v>
      </c>
      <c r="O354" s="302">
        <f t="shared" si="156"/>
        <v>81.144934648162831</v>
      </c>
    </row>
    <row r="355" spans="1:15" s="236" customFormat="1" x14ac:dyDescent="0.2">
      <c r="A355" s="237" t="str">
        <f>name!E$10</f>
        <v>Sales and customer service occupations</v>
      </c>
      <c r="B355" s="302">
        <v>1.0035778310184651</v>
      </c>
      <c r="C355" s="302">
        <v>1.4715059582261376</v>
      </c>
      <c r="D355" s="302">
        <v>0.15903428348764684</v>
      </c>
      <c r="E355" s="302">
        <f t="shared" si="154"/>
        <v>2.6341180727322495</v>
      </c>
      <c r="F355" s="303"/>
      <c r="G355" s="302">
        <v>0.96241065046107399</v>
      </c>
      <c r="H355" s="302">
        <v>1.3682978814881341</v>
      </c>
      <c r="I355" s="302">
        <v>0.10933321625799099</v>
      </c>
      <c r="J355" s="302">
        <f t="shared" si="157"/>
        <v>2.4400417482071992</v>
      </c>
      <c r="K355" s="303"/>
      <c r="L355" s="302">
        <v>1.0498765954203224</v>
      </c>
      <c r="M355" s="302">
        <v>1.4352357154132365</v>
      </c>
      <c r="N355" s="302">
        <v>0.13116967072936064</v>
      </c>
      <c r="O355" s="302">
        <f t="shared" si="156"/>
        <v>2.6162819815629197</v>
      </c>
    </row>
    <row r="356" spans="1:15" s="236" customFormat="1" x14ac:dyDescent="0.2">
      <c r="A356" s="237" t="str">
        <f>name!E$11</f>
        <v>Process, plant and machine operatives</v>
      </c>
      <c r="B356" s="302">
        <v>0.28602057372889816</v>
      </c>
      <c r="C356" s="302">
        <v>0.64053024752246279</v>
      </c>
      <c r="D356" s="302">
        <v>4.685030558866618E-2</v>
      </c>
      <c r="E356" s="302">
        <f t="shared" si="154"/>
        <v>0.97340112684002711</v>
      </c>
      <c r="F356" s="303"/>
      <c r="G356" s="302">
        <v>0.22360197463884068</v>
      </c>
      <c r="H356" s="302">
        <v>0.52272177507239126</v>
      </c>
      <c r="I356" s="302">
        <v>3.8404145617897949E-2</v>
      </c>
      <c r="J356" s="302">
        <f t="shared" si="157"/>
        <v>0.7847278953291299</v>
      </c>
      <c r="K356" s="303"/>
      <c r="L356" s="302">
        <v>8.5576246490888103E-2</v>
      </c>
      <c r="M356" s="302">
        <v>0.31955633063714189</v>
      </c>
      <c r="N356" s="302">
        <v>2.3073672802373015E-2</v>
      </c>
      <c r="O356" s="302">
        <f t="shared" si="156"/>
        <v>0.42820624993040296</v>
      </c>
    </row>
    <row r="357" spans="1:15" s="236" customFormat="1" x14ac:dyDescent="0.2">
      <c r="A357" s="237" t="str">
        <f>name!E$12</f>
        <v>Elementary occupations</v>
      </c>
      <c r="B357" s="302">
        <v>1.0929005258507176</v>
      </c>
      <c r="C357" s="302">
        <v>4.0450094353381063</v>
      </c>
      <c r="D357" s="302">
        <v>0.10275234899116517</v>
      </c>
      <c r="E357" s="302">
        <f t="shared" si="154"/>
        <v>5.2406623101799896</v>
      </c>
      <c r="F357" s="303"/>
      <c r="G357" s="302">
        <v>0.97183162595222272</v>
      </c>
      <c r="H357" s="302">
        <v>3.1143468981753775</v>
      </c>
      <c r="I357" s="302">
        <v>6.634897001109262E-2</v>
      </c>
      <c r="J357" s="302">
        <f t="shared" si="157"/>
        <v>4.1525274941386927</v>
      </c>
      <c r="K357" s="303"/>
      <c r="L357" s="302">
        <v>0.54639862375471571</v>
      </c>
      <c r="M357" s="302">
        <v>2.0767879188584013</v>
      </c>
      <c r="N357" s="302">
        <v>2.0116717327978904E-2</v>
      </c>
      <c r="O357" s="302">
        <f t="shared" si="156"/>
        <v>2.6433032599410962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92.945259318665606</v>
      </c>
      <c r="C359" s="311">
        <f t="shared" ref="C359:E359" si="158">SUM(C349:C357)</f>
        <v>70.500762837678906</v>
      </c>
      <c r="D359" s="311">
        <f t="shared" si="158"/>
        <v>13.326977843655479</v>
      </c>
      <c r="E359" s="311">
        <f t="shared" si="158"/>
        <v>176.773</v>
      </c>
      <c r="F359" s="311"/>
      <c r="G359" s="311">
        <f t="shared" ref="G359:J359" si="159">SUM(G349:G357)</f>
        <v>101.30877189998917</v>
      </c>
      <c r="H359" s="311">
        <f t="shared" si="159"/>
        <v>75.689965034081141</v>
      </c>
      <c r="I359" s="311">
        <f t="shared" si="159"/>
        <v>14.563263065929647</v>
      </c>
      <c r="J359" s="311">
        <f t="shared" si="159"/>
        <v>191.56199999999993</v>
      </c>
      <c r="K359" s="311"/>
      <c r="L359" s="311">
        <f t="shared" ref="L359:O359" si="160">SUM(L349:L357)</f>
        <v>123.2126385660557</v>
      </c>
      <c r="M359" s="311">
        <f t="shared" si="160"/>
        <v>80.427171157431687</v>
      </c>
      <c r="N359" s="311">
        <f t="shared" si="160"/>
        <v>18.056190276513156</v>
      </c>
      <c r="O359" s="311">
        <f t="shared" si="160"/>
        <v>221.69600000000051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1.823827904321371</v>
      </c>
      <c r="C366" s="302">
        <v>0.69002352929727173</v>
      </c>
      <c r="D366" s="302">
        <v>0.21057107561747274</v>
      </c>
      <c r="E366" s="302">
        <f>SUM(B366:D366)</f>
        <v>2.7244225092361152</v>
      </c>
      <c r="F366" s="303"/>
      <c r="G366" s="302">
        <v>1.9885475710686475</v>
      </c>
      <c r="H366" s="302">
        <v>1.3884487915591959</v>
      </c>
      <c r="I366" s="302">
        <v>0.30088613608888076</v>
      </c>
      <c r="J366" s="302">
        <f>SUM(G366:I366)</f>
        <v>3.6778824987167242</v>
      </c>
      <c r="K366" s="303"/>
      <c r="L366" s="302">
        <v>1.8186576764295339</v>
      </c>
      <c r="M366" s="302">
        <v>1.5187476197173728</v>
      </c>
      <c r="N366" s="302">
        <v>0.25605554232321565</v>
      </c>
      <c r="O366" s="302">
        <f>SUM(L366:N366)</f>
        <v>3.5934608384701221</v>
      </c>
    </row>
    <row r="367" spans="1:15" s="236" customFormat="1" x14ac:dyDescent="0.2">
      <c r="A367" s="237" t="str">
        <f>name!E$5</f>
        <v>Professional occupations</v>
      </c>
      <c r="B367" s="302">
        <v>1.6163450976091631</v>
      </c>
      <c r="C367" s="302">
        <v>0.63209723683874974</v>
      </c>
      <c r="D367" s="302">
        <v>0.90827614840112647</v>
      </c>
      <c r="E367" s="302">
        <f t="shared" ref="E367:E374" si="161">SUM(B367:D367)</f>
        <v>3.1567184828490391</v>
      </c>
      <c r="F367" s="303"/>
      <c r="G367" s="302">
        <v>2.0612997784686158</v>
      </c>
      <c r="H367" s="302">
        <v>1.3927685251153898</v>
      </c>
      <c r="I367" s="302">
        <v>1.2939045354671903</v>
      </c>
      <c r="J367" s="302">
        <f t="shared" ref="J367:J369" si="162">SUM(G367:I367)</f>
        <v>4.7479728390511955</v>
      </c>
      <c r="K367" s="303"/>
      <c r="L367" s="302">
        <v>2.2965708243470289</v>
      </c>
      <c r="M367" s="302">
        <v>1.7511105594542089</v>
      </c>
      <c r="N367" s="302">
        <v>1.1088334382339504</v>
      </c>
      <c r="O367" s="302">
        <f t="shared" ref="O367:O374" si="163">SUM(L367:N367)</f>
        <v>5.156514822035188</v>
      </c>
    </row>
    <row r="368" spans="1:15" s="236" customFormat="1" x14ac:dyDescent="0.2">
      <c r="A368" s="237" t="str">
        <f>name!E$6</f>
        <v>Associate professional occupations</v>
      </c>
      <c r="B368" s="302">
        <v>1.6625193387270583</v>
      </c>
      <c r="C368" s="302">
        <v>1.032987190966423</v>
      </c>
      <c r="D368" s="302">
        <v>2.5529090960064185</v>
      </c>
      <c r="E368" s="302">
        <f t="shared" si="161"/>
        <v>5.2484156256998995</v>
      </c>
      <c r="F368" s="303"/>
      <c r="G368" s="302">
        <v>1.882324075395849</v>
      </c>
      <c r="H368" s="302">
        <v>1.771627850192556</v>
      </c>
      <c r="I368" s="302">
        <v>3.5830782582862803</v>
      </c>
      <c r="J368" s="302">
        <f t="shared" si="162"/>
        <v>7.2370301838746851</v>
      </c>
      <c r="K368" s="303"/>
      <c r="L368" s="302">
        <v>1.6405050942745802</v>
      </c>
      <c r="M368" s="302">
        <v>1.7403620763722238</v>
      </c>
      <c r="N368" s="302">
        <v>3.1806135539216753</v>
      </c>
      <c r="O368" s="302">
        <f t="shared" si="163"/>
        <v>6.5614807245684794</v>
      </c>
    </row>
    <row r="369" spans="1:15" s="236" customFormat="1" x14ac:dyDescent="0.2">
      <c r="A369" s="237" t="str">
        <f>name!E$7</f>
        <v>Administrative and secretarial occupations</v>
      </c>
      <c r="B369" s="302">
        <v>2.2256026820501278</v>
      </c>
      <c r="C369" s="302">
        <v>4.3959346003819189</v>
      </c>
      <c r="D369" s="302">
        <v>0.10265953673099518</v>
      </c>
      <c r="E369" s="302">
        <f t="shared" si="161"/>
        <v>6.7241968191630415</v>
      </c>
      <c r="F369" s="303"/>
      <c r="G369" s="302">
        <v>2.2117065915601319</v>
      </c>
      <c r="H369" s="302">
        <v>6.2939626417058792</v>
      </c>
      <c r="I369" s="302">
        <v>0.11931294267521803</v>
      </c>
      <c r="J369" s="302">
        <f t="shared" si="162"/>
        <v>8.6249821759412306</v>
      </c>
      <c r="K369" s="303"/>
      <c r="L369" s="302">
        <v>2.5092640296286506</v>
      </c>
      <c r="M369" s="302">
        <v>6.5786823197391531</v>
      </c>
      <c r="N369" s="302">
        <v>7.297595154850231E-2</v>
      </c>
      <c r="O369" s="302">
        <f t="shared" si="163"/>
        <v>9.1609223009163063</v>
      </c>
    </row>
    <row r="370" spans="1:15" s="236" customFormat="1" x14ac:dyDescent="0.2">
      <c r="A370" s="237" t="str">
        <f>name!E$8</f>
        <v>Skilled trades occupations</v>
      </c>
      <c r="B370" s="302">
        <v>1.3265344218678816</v>
      </c>
      <c r="C370" s="302">
        <v>0.61964932304991427</v>
      </c>
      <c r="D370" s="302">
        <v>0.62693400631903717</v>
      </c>
      <c r="E370" s="302">
        <f t="shared" si="161"/>
        <v>2.5731177512368331</v>
      </c>
      <c r="F370" s="303"/>
      <c r="G370" s="302">
        <v>1.1905079686349793</v>
      </c>
      <c r="H370" s="302">
        <v>0.73745063097755525</v>
      </c>
      <c r="I370" s="302">
        <v>0.7814229893943524</v>
      </c>
      <c r="J370" s="302">
        <f>SUM(G370:I370)</f>
        <v>2.7093815890068869</v>
      </c>
      <c r="K370" s="303"/>
      <c r="L370" s="302">
        <v>0.98969474733730867</v>
      </c>
      <c r="M370" s="302">
        <v>1.0517967406998785</v>
      </c>
      <c r="N370" s="302">
        <v>0.74565427815126717</v>
      </c>
      <c r="O370" s="302">
        <f t="shared" si="163"/>
        <v>2.7871457661884547</v>
      </c>
    </row>
    <row r="371" spans="1:15" s="236" customFormat="1" x14ac:dyDescent="0.2">
      <c r="A371" s="237" t="str">
        <f>name!E$9</f>
        <v>Caring, leisure and other service occupations</v>
      </c>
      <c r="B371" s="302">
        <v>1.2918852596065791</v>
      </c>
      <c r="C371" s="302">
        <v>1.9610849430167645</v>
      </c>
      <c r="D371" s="302">
        <v>0.17935006048289959</v>
      </c>
      <c r="E371" s="302">
        <f t="shared" si="161"/>
        <v>3.4323202631062428</v>
      </c>
      <c r="F371" s="303"/>
      <c r="G371" s="302">
        <v>1.163002888207505</v>
      </c>
      <c r="H371" s="302">
        <v>2.5009879100483201</v>
      </c>
      <c r="I371" s="302">
        <v>0.23003119424031507</v>
      </c>
      <c r="J371" s="302">
        <f t="shared" ref="J371:J374" si="164">SUM(G371:I371)</f>
        <v>3.8940219924961403</v>
      </c>
      <c r="K371" s="303"/>
      <c r="L371" s="302">
        <v>0.91503108308167724</v>
      </c>
      <c r="M371" s="302">
        <v>2.4411298238168695</v>
      </c>
      <c r="N371" s="302">
        <v>0.18396884325022517</v>
      </c>
      <c r="O371" s="302">
        <f t="shared" si="163"/>
        <v>3.5401297501487718</v>
      </c>
    </row>
    <row r="372" spans="1:15" s="236" customFormat="1" x14ac:dyDescent="0.2">
      <c r="A372" s="237" t="str">
        <f>name!E$10</f>
        <v>Sales and customer service occupations</v>
      </c>
      <c r="B372" s="302">
        <v>1.1438777516377177</v>
      </c>
      <c r="C372" s="302">
        <v>1.9921388428791291</v>
      </c>
      <c r="D372" s="302">
        <v>5.2186486769836352E-2</v>
      </c>
      <c r="E372" s="302">
        <f t="shared" si="161"/>
        <v>3.1882030812866833</v>
      </c>
      <c r="F372" s="303"/>
      <c r="G372" s="302">
        <v>1.0993223824462484</v>
      </c>
      <c r="H372" s="302">
        <v>2.784977250428442</v>
      </c>
      <c r="I372" s="302">
        <v>5.4570607080033778E-2</v>
      </c>
      <c r="J372" s="302">
        <f t="shared" si="164"/>
        <v>3.9388702399547242</v>
      </c>
      <c r="K372" s="303"/>
      <c r="L372" s="302">
        <v>1.2217375420412564</v>
      </c>
      <c r="M372" s="302">
        <v>3.541844697308985</v>
      </c>
      <c r="N372" s="302">
        <v>4.2846000962179415E-2</v>
      </c>
      <c r="O372" s="302">
        <f t="shared" si="163"/>
        <v>4.806428240312421</v>
      </c>
    </row>
    <row r="373" spans="1:15" s="236" customFormat="1" x14ac:dyDescent="0.2">
      <c r="A373" s="237" t="str">
        <f>name!E$11</f>
        <v>Process, plant and machine operatives</v>
      </c>
      <c r="B373" s="302">
        <v>0.18747910012895885</v>
      </c>
      <c r="C373" s="302">
        <v>0.14912520889388678</v>
      </c>
      <c r="D373" s="302">
        <v>2.9214099516568608E-2</v>
      </c>
      <c r="E373" s="302">
        <f t="shared" si="161"/>
        <v>0.36581840853941427</v>
      </c>
      <c r="F373" s="303"/>
      <c r="G373" s="302">
        <v>0.14738672863610225</v>
      </c>
      <c r="H373" s="302">
        <v>0.20779180350472423</v>
      </c>
      <c r="I373" s="302">
        <v>4.0096410435589085E-2</v>
      </c>
      <c r="J373" s="302">
        <f t="shared" si="164"/>
        <v>0.3952749425764156</v>
      </c>
      <c r="K373" s="303"/>
      <c r="L373" s="302">
        <v>0.10439360413808893</v>
      </c>
      <c r="M373" s="302">
        <v>0.25806920302756375</v>
      </c>
      <c r="N373" s="302">
        <v>4.2116425780087507E-2</v>
      </c>
      <c r="O373" s="302">
        <f t="shared" si="163"/>
        <v>0.40457923294574022</v>
      </c>
    </row>
    <row r="374" spans="1:15" s="236" customFormat="1" x14ac:dyDescent="0.2">
      <c r="A374" s="237" t="str">
        <f>name!E$12</f>
        <v>Elementary occupations</v>
      </c>
      <c r="B374" s="302">
        <v>0.80943535947720102</v>
      </c>
      <c r="C374" s="302">
        <v>2.7752299214859195</v>
      </c>
      <c r="D374" s="302">
        <v>0.12512177791961504</v>
      </c>
      <c r="E374" s="302">
        <f t="shared" si="161"/>
        <v>3.7097870588827355</v>
      </c>
      <c r="F374" s="303"/>
      <c r="G374" s="302">
        <v>0.66136251740155849</v>
      </c>
      <c r="H374" s="302">
        <v>3.2031379019368402</v>
      </c>
      <c r="I374" s="302">
        <v>0.12008311904356267</v>
      </c>
      <c r="J374" s="302">
        <f t="shared" si="164"/>
        <v>3.9845835383819614</v>
      </c>
      <c r="K374" s="303"/>
      <c r="L374" s="302">
        <v>0.57331459311191069</v>
      </c>
      <c r="M374" s="302">
        <v>2.5396603855597388</v>
      </c>
      <c r="N374" s="302">
        <v>0.16236334574286243</v>
      </c>
      <c r="O374" s="302">
        <f t="shared" si="163"/>
        <v>3.2753383244145118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12.087506915426056</v>
      </c>
      <c r="C376" s="311">
        <f t="shared" ref="C376:E376" si="165">SUM(C366:C374)</f>
        <v>14.248270796809978</v>
      </c>
      <c r="D376" s="311">
        <f t="shared" si="165"/>
        <v>4.7872222877639699</v>
      </c>
      <c r="E376" s="311">
        <f t="shared" si="165"/>
        <v>31.123000000000001</v>
      </c>
      <c r="F376" s="311"/>
      <c r="G376" s="311">
        <f t="shared" ref="G376:J376" si="166">SUM(G366:G374)</f>
        <v>12.405460501819634</v>
      </c>
      <c r="H376" s="311">
        <f t="shared" si="166"/>
        <v>20.281153305468901</v>
      </c>
      <c r="I376" s="311">
        <f t="shared" si="166"/>
        <v>6.5233861927114214</v>
      </c>
      <c r="J376" s="311">
        <f t="shared" si="166"/>
        <v>39.209999999999965</v>
      </c>
      <c r="K376" s="311"/>
      <c r="L376" s="311">
        <f t="shared" ref="L376:O376" si="167">SUM(L366:L374)</f>
        <v>12.069169194390037</v>
      </c>
      <c r="M376" s="311">
        <f t="shared" si="167"/>
        <v>21.421403425695992</v>
      </c>
      <c r="N376" s="311">
        <f t="shared" si="167"/>
        <v>5.7954273799139671</v>
      </c>
      <c r="O376" s="311">
        <f t="shared" si="167"/>
        <v>39.286000000000001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2.0150482935007026</v>
      </c>
      <c r="C383" s="302">
        <v>0.34041201295693158</v>
      </c>
      <c r="D383" s="302">
        <v>0.61007900706735929</v>
      </c>
      <c r="E383" s="302">
        <f>SUM(B383:D383)</f>
        <v>2.9655393135249937</v>
      </c>
      <c r="F383" s="303"/>
      <c r="G383" s="302">
        <v>1.8985874858547094</v>
      </c>
      <c r="H383" s="302">
        <v>0.49602320176649717</v>
      </c>
      <c r="I383" s="302">
        <v>1.5064302754227643</v>
      </c>
      <c r="J383" s="302">
        <f>SUM(G383:I383)</f>
        <v>3.9010409630439709</v>
      </c>
      <c r="K383" s="303"/>
      <c r="L383" s="302">
        <v>1.7533957853902906</v>
      </c>
      <c r="M383" s="302">
        <v>0.54364056225832968</v>
      </c>
      <c r="N383" s="302">
        <v>1.6082608286788862</v>
      </c>
      <c r="O383" s="302">
        <f>SUM(L383:N383)</f>
        <v>3.9052971763275064</v>
      </c>
    </row>
    <row r="384" spans="1:15" s="236" customFormat="1" x14ac:dyDescent="0.2">
      <c r="A384" s="237" t="str">
        <f>name!E$5</f>
        <v>Professional occupations</v>
      </c>
      <c r="B384" s="302">
        <v>3.6040878597212487</v>
      </c>
      <c r="C384" s="302">
        <v>0.67588073976485474</v>
      </c>
      <c r="D384" s="302">
        <v>1.7251003883866782</v>
      </c>
      <c r="E384" s="302">
        <f t="shared" ref="E384:E391" si="168">SUM(B384:D384)</f>
        <v>6.0050689878727823</v>
      </c>
      <c r="F384" s="303"/>
      <c r="G384" s="302">
        <v>3.7003647180793755</v>
      </c>
      <c r="H384" s="302">
        <v>0.81982673185122823</v>
      </c>
      <c r="I384" s="302">
        <v>2.265519562270065</v>
      </c>
      <c r="J384" s="302">
        <f t="shared" ref="J384:J386" si="169">SUM(G384:I384)</f>
        <v>6.7857110122006681</v>
      </c>
      <c r="K384" s="303"/>
      <c r="L384" s="302">
        <v>4.0762092681585695</v>
      </c>
      <c r="M384" s="302">
        <v>0.80543510738220425</v>
      </c>
      <c r="N384" s="302">
        <v>2.3440546567972818</v>
      </c>
      <c r="O384" s="302">
        <f t="shared" ref="O384:O391" si="170">SUM(L384:N384)</f>
        <v>7.2256990323380563</v>
      </c>
    </row>
    <row r="385" spans="1:15" s="236" customFormat="1" x14ac:dyDescent="0.2">
      <c r="A385" s="237" t="str">
        <f>name!E$6</f>
        <v>Associate professional occupations</v>
      </c>
      <c r="B385" s="302">
        <v>1.8270844734385865</v>
      </c>
      <c r="C385" s="302">
        <v>0.55227311340678176</v>
      </c>
      <c r="D385" s="302">
        <v>1.4311427507549357</v>
      </c>
      <c r="E385" s="302">
        <f t="shared" si="168"/>
        <v>3.8105003376003044</v>
      </c>
      <c r="F385" s="303"/>
      <c r="G385" s="302">
        <v>1.7353594802379093</v>
      </c>
      <c r="H385" s="302">
        <v>0.59907438073319963</v>
      </c>
      <c r="I385" s="302">
        <v>1.7638923033140936</v>
      </c>
      <c r="J385" s="302">
        <f t="shared" si="169"/>
        <v>4.0983261642852025</v>
      </c>
      <c r="K385" s="303"/>
      <c r="L385" s="302">
        <v>1.9275972381271653</v>
      </c>
      <c r="M385" s="302">
        <v>0.6438845821937077</v>
      </c>
      <c r="N385" s="302">
        <v>1.8961794839869441</v>
      </c>
      <c r="O385" s="302">
        <f t="shared" si="170"/>
        <v>4.4676613043078168</v>
      </c>
    </row>
    <row r="386" spans="1:15" s="236" customFormat="1" x14ac:dyDescent="0.2">
      <c r="A386" s="237" t="str">
        <f>name!E$7</f>
        <v>Administrative and secretarial occupations</v>
      </c>
      <c r="B386" s="302">
        <v>3.3390907702981183</v>
      </c>
      <c r="C386" s="302">
        <v>2.3463617193181316</v>
      </c>
      <c r="D386" s="302">
        <v>0.58145889079618074</v>
      </c>
      <c r="E386" s="302">
        <f t="shared" si="168"/>
        <v>6.2669113804124299</v>
      </c>
      <c r="F386" s="303"/>
      <c r="G386" s="302">
        <v>2.5408382045288476</v>
      </c>
      <c r="H386" s="302">
        <v>2.3175170019905118</v>
      </c>
      <c r="I386" s="302">
        <v>0.50719551748269687</v>
      </c>
      <c r="J386" s="302">
        <f t="shared" si="169"/>
        <v>5.3655507240020563</v>
      </c>
      <c r="K386" s="303"/>
      <c r="L386" s="302">
        <v>2.4227195638701189</v>
      </c>
      <c r="M386" s="302">
        <v>2.6908018319161471</v>
      </c>
      <c r="N386" s="302">
        <v>0.30839546096916681</v>
      </c>
      <c r="O386" s="302">
        <f t="shared" si="170"/>
        <v>5.4219168567554332</v>
      </c>
    </row>
    <row r="387" spans="1:15" s="236" customFormat="1" x14ac:dyDescent="0.2">
      <c r="A387" s="237" t="str">
        <f>name!E$8</f>
        <v>Skilled trades occupations</v>
      </c>
      <c r="B387" s="302">
        <v>0.71651814349644127</v>
      </c>
      <c r="C387" s="302">
        <v>0.24537661406844039</v>
      </c>
      <c r="D387" s="302">
        <v>0.5276169053530434</v>
      </c>
      <c r="E387" s="302">
        <f t="shared" si="168"/>
        <v>1.489511662917925</v>
      </c>
      <c r="F387" s="303"/>
      <c r="G387" s="302">
        <v>0.53289272401585663</v>
      </c>
      <c r="H387" s="302">
        <v>0.16207538511328579</v>
      </c>
      <c r="I387" s="302">
        <v>0.91437552219538698</v>
      </c>
      <c r="J387" s="302">
        <f>SUM(G387:I387)</f>
        <v>1.6093436313245295</v>
      </c>
      <c r="K387" s="303"/>
      <c r="L387" s="302">
        <v>0.53636590096124404</v>
      </c>
      <c r="M387" s="302">
        <v>0.22155584676355136</v>
      </c>
      <c r="N387" s="302">
        <v>1.1714694770652052</v>
      </c>
      <c r="O387" s="302">
        <f t="shared" si="170"/>
        <v>1.9293912247900007</v>
      </c>
    </row>
    <row r="388" spans="1:15" s="236" customFormat="1" x14ac:dyDescent="0.2">
      <c r="A388" s="237" t="str">
        <f>name!E$9</f>
        <v>Caring, leisure and other service occupations</v>
      </c>
      <c r="B388" s="302">
        <v>4.7096737900784023</v>
      </c>
      <c r="C388" s="302">
        <v>2.442668516545444</v>
      </c>
      <c r="D388" s="302">
        <v>4.5366163045605408</v>
      </c>
      <c r="E388" s="302">
        <f t="shared" si="168"/>
        <v>11.688958611184386</v>
      </c>
      <c r="F388" s="303"/>
      <c r="G388" s="302">
        <v>3.4678640623552779</v>
      </c>
      <c r="H388" s="302">
        <v>2.014024126344296</v>
      </c>
      <c r="I388" s="302">
        <v>4.3989413353376605</v>
      </c>
      <c r="J388" s="302">
        <f t="shared" ref="J388:J391" si="171">SUM(G388:I388)</f>
        <v>9.8808295240372352</v>
      </c>
      <c r="K388" s="303"/>
      <c r="L388" s="302">
        <v>2.8878409602226758</v>
      </c>
      <c r="M388" s="302">
        <v>1.0658953141190397</v>
      </c>
      <c r="N388" s="302">
        <v>4.2393120860766178</v>
      </c>
      <c r="O388" s="302">
        <f t="shared" si="170"/>
        <v>8.1930483604183344</v>
      </c>
    </row>
    <row r="389" spans="1:15" s="236" customFormat="1" x14ac:dyDescent="0.2">
      <c r="A389" s="237" t="str">
        <f>name!E$10</f>
        <v>Sales and customer service occupations</v>
      </c>
      <c r="B389" s="302">
        <v>1.1089601794802233</v>
      </c>
      <c r="C389" s="302">
        <v>0.8987072786827307</v>
      </c>
      <c r="D389" s="302">
        <v>0.33204850686734483</v>
      </c>
      <c r="E389" s="302">
        <f t="shared" si="168"/>
        <v>2.3397159650302988</v>
      </c>
      <c r="F389" s="303"/>
      <c r="G389" s="302">
        <v>0.9398117550923476</v>
      </c>
      <c r="H389" s="302">
        <v>0.96385426105512439</v>
      </c>
      <c r="I389" s="302">
        <v>0.52870750496978169</v>
      </c>
      <c r="J389" s="302">
        <f t="shared" si="171"/>
        <v>2.4323735211172539</v>
      </c>
      <c r="K389" s="303"/>
      <c r="L389" s="302">
        <v>0.89066260987734025</v>
      </c>
      <c r="M389" s="302">
        <v>1.0053930189098879</v>
      </c>
      <c r="N389" s="302">
        <v>0.31526716012883538</v>
      </c>
      <c r="O389" s="302">
        <f t="shared" si="170"/>
        <v>2.2113227889160636</v>
      </c>
    </row>
    <row r="390" spans="1:15" s="236" customFormat="1" x14ac:dyDescent="0.2">
      <c r="A390" s="237" t="str">
        <f>name!E$11</f>
        <v>Process, plant and machine operatives</v>
      </c>
      <c r="B390" s="302">
        <v>0.62289654958397844</v>
      </c>
      <c r="C390" s="302">
        <v>0.27176279587506263</v>
      </c>
      <c r="D390" s="302">
        <v>0.17130018786888712</v>
      </c>
      <c r="E390" s="302">
        <f t="shared" si="168"/>
        <v>1.0659595333279281</v>
      </c>
      <c r="F390" s="303"/>
      <c r="G390" s="302">
        <v>0.42141316389445466</v>
      </c>
      <c r="H390" s="302">
        <v>0.18512586651377699</v>
      </c>
      <c r="I390" s="302">
        <v>0.23784092330917914</v>
      </c>
      <c r="J390" s="302">
        <f t="shared" si="171"/>
        <v>0.84437995371741081</v>
      </c>
      <c r="K390" s="303"/>
      <c r="L390" s="302">
        <v>0.30650298824727634</v>
      </c>
      <c r="M390" s="302">
        <v>0.32158791145545601</v>
      </c>
      <c r="N390" s="302">
        <v>0.25077216864036456</v>
      </c>
      <c r="O390" s="302">
        <f t="shared" si="170"/>
        <v>0.87886306834309691</v>
      </c>
    </row>
    <row r="391" spans="1:15" s="236" customFormat="1" x14ac:dyDescent="0.2">
      <c r="A391" s="237" t="str">
        <f>name!E$12</f>
        <v>Elementary occupations</v>
      </c>
      <c r="B391" s="302">
        <v>1.3110805725392416</v>
      </c>
      <c r="C391" s="302">
        <v>1.1283825488823058</v>
      </c>
      <c r="D391" s="302">
        <v>0.89437108670741217</v>
      </c>
      <c r="E391" s="302">
        <f t="shared" si="168"/>
        <v>3.3338342081289598</v>
      </c>
      <c r="F391" s="303"/>
      <c r="G391" s="302">
        <v>0.95047142018480268</v>
      </c>
      <c r="H391" s="302">
        <v>0.7755601775935288</v>
      </c>
      <c r="I391" s="302">
        <v>0.69441290849333115</v>
      </c>
      <c r="J391" s="302">
        <f t="shared" si="171"/>
        <v>2.4204445062716626</v>
      </c>
      <c r="K391" s="303"/>
      <c r="L391" s="302">
        <v>1.0048198688120122</v>
      </c>
      <c r="M391" s="302">
        <v>0.50171383171721051</v>
      </c>
      <c r="N391" s="302">
        <v>0.61926648727446132</v>
      </c>
      <c r="O391" s="302">
        <f t="shared" si="170"/>
        <v>2.1258001878036841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19.254440632136944</v>
      </c>
      <c r="C393" s="311">
        <f t="shared" ref="C393:E393" si="172">SUM(C383:C391)</f>
        <v>8.9018253395006841</v>
      </c>
      <c r="D393" s="311">
        <f t="shared" si="172"/>
        <v>10.809734028362382</v>
      </c>
      <c r="E393" s="311">
        <f t="shared" si="172"/>
        <v>38.966000000000015</v>
      </c>
      <c r="F393" s="311"/>
      <c r="G393" s="311">
        <f t="shared" ref="G393:J393" si="173">SUM(G383:G391)</f>
        <v>16.187603014243582</v>
      </c>
      <c r="H393" s="311">
        <f t="shared" si="173"/>
        <v>8.3330811329614498</v>
      </c>
      <c r="I393" s="311">
        <f t="shared" si="173"/>
        <v>12.817315852794959</v>
      </c>
      <c r="J393" s="311">
        <f t="shared" si="173"/>
        <v>37.337999999999994</v>
      </c>
      <c r="K393" s="311"/>
      <c r="L393" s="311">
        <f t="shared" ref="L393:O393" si="174">SUM(L383:L391)</f>
        <v>15.806114183666692</v>
      </c>
      <c r="M393" s="311">
        <f t="shared" si="174"/>
        <v>7.7999080067155333</v>
      </c>
      <c r="N393" s="311">
        <f t="shared" si="174"/>
        <v>12.752977809617764</v>
      </c>
      <c r="O393" s="311">
        <f t="shared" si="174"/>
        <v>36.358999999999988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Manchester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Manchester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Manchester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115.79768248255702</v>
      </c>
      <c r="C8" s="11">
        <f t="array" ref="C8:C16">MMULT(aggregation!$B$13:$AA$21,'Occ T2'!C8:C33)</f>
        <v>136.25971817280168</v>
      </c>
      <c r="D8" s="11">
        <f t="array" ref="D8:D16">MMULT(aggregation!$B$13:$AA$21,'Occ T2'!D8:D33)</f>
        <v>139.8531321211475</v>
      </c>
      <c r="E8" s="11">
        <f t="array" ref="E8:E16">MMULT(aggregation!$B$13:$AA$21,'Occ T2'!E8:E33)</f>
        <v>131.5607631306849</v>
      </c>
      <c r="F8" s="11">
        <f t="array" ref="F8:F16">MMULT(aggregation!$B$13:$AA$21,'Occ T2'!F8:F33)</f>
        <v>145.70171564957079</v>
      </c>
      <c r="G8" s="11"/>
      <c r="H8" s="11">
        <f>F8-D8</f>
        <v>5.8485835284232905</v>
      </c>
      <c r="I8" s="11">
        <f t="array" ref="I8:I16">MMULT(aggregation!$B$13:$AA$21,'Occ T2'!I8:I33)</f>
        <v>71.927358880109523</v>
      </c>
      <c r="J8" s="11">
        <f>SUM(H8:I8)</f>
        <v>77.775942408532813</v>
      </c>
      <c r="L8" s="10" t="str">
        <f>name!E4</f>
        <v>Managers, directors and senior officials</v>
      </c>
      <c r="M8" s="11">
        <f t="array" ref="M8:M16">MMULT(aggregation!$B$13:$AA$21,'Occ T2'!M8:M33)</f>
        <v>78.247441662048089</v>
      </c>
      <c r="N8" s="11">
        <f t="array" ref="N8:N16">MMULT(aggregation!$B$13:$AA$21,'Occ T2'!N8:N33)</f>
        <v>88.675679915538538</v>
      </c>
      <c r="O8" s="11">
        <f t="array" ref="O8:O16">MMULT(aggregation!$B$13:$AA$21,'Occ T2'!O8:O33)</f>
        <v>89.242116408843358</v>
      </c>
      <c r="P8" s="11">
        <f t="array" ref="P8:P16">MMULT(aggregation!$B$13:$AA$21,'Occ T2'!P8:P33)</f>
        <v>83.097833052123832</v>
      </c>
      <c r="Q8" s="11">
        <f t="array" ref="Q8:Q16">MMULT(aggregation!$B$13:$AA$21,'Occ T2'!Q8:Q33)</f>
        <v>88.971219887038274</v>
      </c>
      <c r="R8" s="11"/>
      <c r="S8" s="11">
        <f>Q8-O8</f>
        <v>-0.27089652180508494</v>
      </c>
      <c r="T8" s="11">
        <f t="array" ref="T8:T16">MMULT(aggregation!$B$13:$AA$21,'Occ T2'!T8:T33)</f>
        <v>40.83991293667485</v>
      </c>
      <c r="U8" s="11">
        <f>SUM(S8:T8)</f>
        <v>40.569016414869765</v>
      </c>
      <c r="W8" s="10" t="str">
        <f>name!E4</f>
        <v>Managers, directors and senior officials</v>
      </c>
      <c r="X8" s="11">
        <f t="array" ref="X8:X16">MMULT(aggregation!$B$13:$AA$21,'Occ T2'!X8:X33)</f>
        <v>37.550240820509089</v>
      </c>
      <c r="Y8" s="11">
        <f t="array" ref="Y8:Y16">MMULT(aggregation!$B$13:$AA$21,'Occ T2'!Y8:Y33)</f>
        <v>47.584038257263131</v>
      </c>
      <c r="Z8" s="11">
        <f t="array" ref="Z8:Z16">MMULT(aggregation!$B$13:$AA$21,'Occ T2'!Z8:Z33)</f>
        <v>50.611015712304173</v>
      </c>
      <c r="AA8" s="11">
        <f t="array" ref="AA8:AA16">MMULT(aggregation!$B$13:$AA$21,'Occ T2'!AA8:AA33)</f>
        <v>48.462930078561193</v>
      </c>
      <c r="AB8" s="11">
        <f t="array" ref="AB8:AB16">MMULT(aggregation!$B$13:$AA$21,'Occ T2'!AB8:AB33)</f>
        <v>56.730495762532485</v>
      </c>
      <c r="AC8" s="11"/>
      <c r="AD8" s="11">
        <f>AB8-Z8</f>
        <v>6.1194800502283115</v>
      </c>
      <c r="AE8" s="11">
        <f t="array" ref="AE8:AE16">MMULT(aggregation!$B$13:$AA$21,'Occ T2'!AE8:AE33)</f>
        <v>31.08744594343467</v>
      </c>
      <c r="AF8" s="11">
        <f>SUM(AD8:AE8)</f>
        <v>37.206925993662978</v>
      </c>
    </row>
    <row r="9" spans="1:32" x14ac:dyDescent="0.2">
      <c r="A9" t="str">
        <f>name!E5</f>
        <v>Professional occupations</v>
      </c>
      <c r="B9" s="11">
        <v>260.37328519320522</v>
      </c>
      <c r="C9" s="11">
        <v>305.53575210128639</v>
      </c>
      <c r="D9" s="11">
        <v>320.99444408293846</v>
      </c>
      <c r="E9" s="11">
        <v>344.42236663898069</v>
      </c>
      <c r="F9" s="11">
        <v>382.60020324680187</v>
      </c>
      <c r="G9" s="11"/>
      <c r="H9" s="11">
        <f t="shared" ref="H9:H16" si="0">F9-D9</f>
        <v>61.605759163863411</v>
      </c>
      <c r="I9" s="11">
        <v>162.62903150266305</v>
      </c>
      <c r="J9" s="11">
        <f t="shared" ref="J9:J15" si="1">SUM(H9:I9)</f>
        <v>224.23479066652646</v>
      </c>
      <c r="L9" s="10" t="str">
        <f>name!E5</f>
        <v>Professional occupations</v>
      </c>
      <c r="M9" s="11">
        <v>137.40408559626823</v>
      </c>
      <c r="N9" s="11">
        <v>160.37943815084847</v>
      </c>
      <c r="O9" s="11">
        <v>165.10717971012787</v>
      </c>
      <c r="P9" s="11">
        <v>180.70939797860277</v>
      </c>
      <c r="Q9" s="11">
        <v>195.30153295926664</v>
      </c>
      <c r="R9" s="11"/>
      <c r="S9" s="11">
        <f t="shared" ref="S9:S16" si="2">Q9-O9</f>
        <v>30.194353249138771</v>
      </c>
      <c r="T9" s="11">
        <v>69.17258684418232</v>
      </c>
      <c r="U9" s="11">
        <f t="shared" ref="U9:U12" si="3">SUM(S9:T9)</f>
        <v>99.366940093321091</v>
      </c>
      <c r="W9" s="10" t="str">
        <f>name!E5</f>
        <v>Professional occupations</v>
      </c>
      <c r="X9" s="11">
        <v>122.96919959693714</v>
      </c>
      <c r="Y9" s="11">
        <v>145.15631395043766</v>
      </c>
      <c r="Z9" s="11">
        <v>155.88726437281073</v>
      </c>
      <c r="AA9" s="11">
        <v>163.71296866037784</v>
      </c>
      <c r="AB9" s="11">
        <v>187.29867028753515</v>
      </c>
      <c r="AC9" s="11"/>
      <c r="AD9" s="11">
        <f t="shared" ref="AD9:AD16" si="4">AB9-Z9</f>
        <v>31.411405914724412</v>
      </c>
      <c r="AE9" s="11">
        <v>93.45644465848072</v>
      </c>
      <c r="AF9" s="11">
        <f t="shared" ref="AF9:AF12" si="5">SUM(AD9:AE9)</f>
        <v>124.86785057320513</v>
      </c>
    </row>
    <row r="10" spans="1:32" x14ac:dyDescent="0.2">
      <c r="A10" t="str">
        <f>name!E6</f>
        <v>Associate professional occupations</v>
      </c>
      <c r="B10" s="11">
        <v>151.80584937731717</v>
      </c>
      <c r="C10" s="11">
        <v>175.76822187573879</v>
      </c>
      <c r="D10" s="11">
        <v>180.10457619137219</v>
      </c>
      <c r="E10" s="11">
        <v>190.38213680666692</v>
      </c>
      <c r="F10" s="11">
        <v>209.36609805538285</v>
      </c>
      <c r="G10" s="11"/>
      <c r="H10" s="11">
        <f t="shared" si="0"/>
        <v>29.26152186401066</v>
      </c>
      <c r="I10" s="11">
        <v>92.044448994523066</v>
      </c>
      <c r="J10" s="11">
        <f t="shared" si="1"/>
        <v>121.30597085853373</v>
      </c>
      <c r="L10" s="10" t="str">
        <f>name!E6</f>
        <v>Associate professional occupations</v>
      </c>
      <c r="M10" s="11">
        <v>84.049276925916359</v>
      </c>
      <c r="N10" s="11">
        <v>96.973761459807875</v>
      </c>
      <c r="O10" s="11">
        <v>97.409215642979547</v>
      </c>
      <c r="P10" s="11">
        <v>91.868560796262074</v>
      </c>
      <c r="Q10" s="11">
        <v>94.056454385226516</v>
      </c>
      <c r="R10" s="11"/>
      <c r="S10" s="11">
        <f t="shared" si="2"/>
        <v>-3.3527612577530306</v>
      </c>
      <c r="T10" s="11">
        <v>35.354342431766668</v>
      </c>
      <c r="U10" s="11">
        <f t="shared" si="3"/>
        <v>32.001581174013637</v>
      </c>
      <c r="W10" s="10" t="str">
        <f>name!E6</f>
        <v>Associate professional occupations</v>
      </c>
      <c r="X10" s="11">
        <v>67.756572451400956</v>
      </c>
      <c r="Y10" s="11">
        <v>78.794460415931013</v>
      </c>
      <c r="Z10" s="11">
        <v>82.695360548392514</v>
      </c>
      <c r="AA10" s="11">
        <v>98.513576010404904</v>
      </c>
      <c r="AB10" s="11">
        <v>115.30964367015616</v>
      </c>
      <c r="AC10" s="11"/>
      <c r="AD10" s="11">
        <f t="shared" si="4"/>
        <v>32.614283121763648</v>
      </c>
      <c r="AE10" s="11">
        <v>56.690106562756398</v>
      </c>
      <c r="AF10" s="11">
        <f t="shared" si="5"/>
        <v>89.304389684520046</v>
      </c>
    </row>
    <row r="11" spans="1:32" x14ac:dyDescent="0.2">
      <c r="A11" t="str">
        <f>name!E7</f>
        <v>Administrative and secretarial occupations</v>
      </c>
      <c r="B11" s="11">
        <v>181.39048492986751</v>
      </c>
      <c r="C11" s="11">
        <v>188.76321834733756</v>
      </c>
      <c r="D11" s="11">
        <v>193.39457167334459</v>
      </c>
      <c r="E11" s="11">
        <v>199.56570768451706</v>
      </c>
      <c r="F11" s="11">
        <v>192.94949584156711</v>
      </c>
      <c r="G11" s="11"/>
      <c r="H11" s="11">
        <f t="shared" si="0"/>
        <v>-0.44507583177747279</v>
      </c>
      <c r="I11" s="11">
        <v>96.279145306355431</v>
      </c>
      <c r="J11" s="11">
        <f t="shared" si="1"/>
        <v>95.834069474577959</v>
      </c>
      <c r="L11" s="10" t="str">
        <f>name!E7</f>
        <v>Administrative and secretarial occupations</v>
      </c>
      <c r="M11" s="11">
        <v>55.604345738140353</v>
      </c>
      <c r="N11" s="11">
        <v>57.306815957358076</v>
      </c>
      <c r="O11" s="11">
        <v>66.361982478198328</v>
      </c>
      <c r="P11" s="11">
        <v>72.153711744638514</v>
      </c>
      <c r="Q11" s="11">
        <v>82.0877172770616</v>
      </c>
      <c r="R11" s="11"/>
      <c r="S11" s="11">
        <f t="shared" si="2"/>
        <v>15.725734798863272</v>
      </c>
      <c r="T11" s="11">
        <v>28.047408072824449</v>
      </c>
      <c r="U11" s="11">
        <f t="shared" si="3"/>
        <v>43.773142871687725</v>
      </c>
      <c r="W11" s="10" t="str">
        <f>name!E7</f>
        <v>Administrative and secretarial occupations</v>
      </c>
      <c r="X11" s="11">
        <v>125.78613919172729</v>
      </c>
      <c r="Y11" s="11">
        <v>131.4564023899793</v>
      </c>
      <c r="Z11" s="11">
        <v>127.0325891951461</v>
      </c>
      <c r="AA11" s="11">
        <v>127.41199593987844</v>
      </c>
      <c r="AB11" s="11">
        <v>110.86177856450546</v>
      </c>
      <c r="AC11" s="11"/>
      <c r="AD11" s="11">
        <f t="shared" si="4"/>
        <v>-16.170810630640645</v>
      </c>
      <c r="AE11" s="11">
        <v>68.23173723353095</v>
      </c>
      <c r="AF11" s="11">
        <f t="shared" si="5"/>
        <v>52.060926602890305</v>
      </c>
    </row>
    <row r="12" spans="1:32" x14ac:dyDescent="0.2">
      <c r="A12" t="str">
        <f>name!E8</f>
        <v>Skilled trades occupations</v>
      </c>
      <c r="B12" s="11">
        <v>129.14520225407159</v>
      </c>
      <c r="C12" s="11">
        <v>136.62477222269442</v>
      </c>
      <c r="D12" s="11">
        <v>119.31024966818688</v>
      </c>
      <c r="E12" s="11">
        <v>117.82813710820757</v>
      </c>
      <c r="F12" s="11">
        <v>112.1649312368326</v>
      </c>
      <c r="G12" s="11"/>
      <c r="H12" s="11">
        <f t="shared" si="0"/>
        <v>-7.1453184313542835</v>
      </c>
      <c r="I12" s="11">
        <v>48.540638910501961</v>
      </c>
      <c r="J12" s="11">
        <f t="shared" si="1"/>
        <v>41.395320479147678</v>
      </c>
      <c r="L12" s="10" t="str">
        <f>name!E8</f>
        <v>Skilled trades occupations</v>
      </c>
      <c r="M12" s="11">
        <v>114.99190778158129</v>
      </c>
      <c r="N12" s="11">
        <v>122.84427801674127</v>
      </c>
      <c r="O12" s="11">
        <v>104.78473928434499</v>
      </c>
      <c r="P12" s="11">
        <v>102.23477363974419</v>
      </c>
      <c r="Q12" s="11">
        <v>94.775764712786938</v>
      </c>
      <c r="R12" s="11"/>
      <c r="S12" s="11">
        <f t="shared" si="2"/>
        <v>-10.008974571558056</v>
      </c>
      <c r="T12" s="11">
        <v>39.106523805697371</v>
      </c>
      <c r="U12" s="11">
        <f t="shared" si="3"/>
        <v>29.097549234139315</v>
      </c>
      <c r="W12" s="10" t="str">
        <f>name!E8</f>
        <v>Skilled trades occupations</v>
      </c>
      <c r="X12" s="11">
        <v>14.153294472490249</v>
      </c>
      <c r="Y12" s="11">
        <v>13.780494205953158</v>
      </c>
      <c r="Z12" s="11">
        <v>14.525510383841954</v>
      </c>
      <c r="AA12" s="11">
        <v>15.593363468463433</v>
      </c>
      <c r="AB12" s="11">
        <v>17.389166524045667</v>
      </c>
      <c r="AC12" s="11"/>
      <c r="AD12" s="11">
        <f t="shared" si="4"/>
        <v>2.8636561402037124</v>
      </c>
      <c r="AE12" s="11">
        <v>9.434115104804599</v>
      </c>
      <c r="AF12" s="11">
        <f t="shared" si="5"/>
        <v>12.297771245008311</v>
      </c>
    </row>
    <row r="13" spans="1:32" x14ac:dyDescent="0.2">
      <c r="A13" t="str">
        <f>name!E9</f>
        <v>Caring, leisure and other service occupations</v>
      </c>
      <c r="B13" s="11">
        <v>139.40821239940595</v>
      </c>
      <c r="C13" s="11">
        <v>147.86410434139421</v>
      </c>
      <c r="D13" s="11">
        <v>142.72777421392831</v>
      </c>
      <c r="E13" s="11">
        <v>146.19950941317242</v>
      </c>
      <c r="F13" s="11">
        <v>156.8981693640286</v>
      </c>
      <c r="G13" s="11"/>
      <c r="H13" s="11">
        <f t="shared" si="0"/>
        <v>14.17039515010029</v>
      </c>
      <c r="I13" s="11">
        <v>81.174694503037259</v>
      </c>
      <c r="J13" s="11">
        <f>SUM(H13:I13)</f>
        <v>95.345089653137549</v>
      </c>
      <c r="L13" s="10" t="str">
        <f>name!E9</f>
        <v>Caring, leisure and other service occupations</v>
      </c>
      <c r="M13" s="11">
        <v>25.816147080334549</v>
      </c>
      <c r="N13" s="11">
        <v>28.371156616885244</v>
      </c>
      <c r="O13" s="11">
        <v>26.796557101970173</v>
      </c>
      <c r="P13" s="11">
        <v>28.882434503048596</v>
      </c>
      <c r="Q13" s="11">
        <v>32.279578957084482</v>
      </c>
      <c r="R13" s="11"/>
      <c r="S13" s="11">
        <f t="shared" si="2"/>
        <v>5.4830218551143091</v>
      </c>
      <c r="T13" s="11">
        <v>12.807860699212016</v>
      </c>
      <c r="U13" s="11">
        <f>SUM(S13:T13)</f>
        <v>18.290882554326323</v>
      </c>
      <c r="W13" s="10" t="str">
        <f>name!E9</f>
        <v>Caring, leisure and other service occupations</v>
      </c>
      <c r="X13" s="11">
        <v>113.59206531907142</v>
      </c>
      <c r="Y13" s="11">
        <v>119.49294772450895</v>
      </c>
      <c r="Z13" s="11">
        <v>115.93121711195816</v>
      </c>
      <c r="AA13" s="11">
        <v>117.31707491012386</v>
      </c>
      <c r="AB13" s="11">
        <v>124.61859040694418</v>
      </c>
      <c r="AC13" s="11"/>
      <c r="AD13" s="11">
        <f t="shared" si="4"/>
        <v>8.687373294986017</v>
      </c>
      <c r="AE13" s="11">
        <v>68.36683380382523</v>
      </c>
      <c r="AF13" s="11">
        <f>SUM(AD13:AE13)</f>
        <v>77.054207098811247</v>
      </c>
    </row>
    <row r="14" spans="1:32" x14ac:dyDescent="0.2">
      <c r="A14" t="str">
        <f>name!E10</f>
        <v>Sales and customer service occupations</v>
      </c>
      <c r="B14" s="11">
        <v>139.96606709865341</v>
      </c>
      <c r="C14" s="11">
        <v>152.85624480420722</v>
      </c>
      <c r="D14" s="11">
        <v>146.40934437023174</v>
      </c>
      <c r="E14" s="11">
        <v>149.77730029954</v>
      </c>
      <c r="F14" s="11">
        <v>152.03929983778866</v>
      </c>
      <c r="G14" s="11"/>
      <c r="H14" s="11">
        <f t="shared" si="0"/>
        <v>5.6299554675569254</v>
      </c>
      <c r="I14" s="11">
        <v>69.018477739487906</v>
      </c>
      <c r="J14" s="11">
        <f t="shared" si="1"/>
        <v>74.648433207044832</v>
      </c>
      <c r="L14" s="10" t="str">
        <f>name!E10</f>
        <v>Sales and customer service occupations</v>
      </c>
      <c r="M14" s="11">
        <v>53.944122798680965</v>
      </c>
      <c r="N14" s="11">
        <v>57.684956519170797</v>
      </c>
      <c r="O14" s="11">
        <v>56.541081056728764</v>
      </c>
      <c r="P14" s="11">
        <v>59.847247592012423</v>
      </c>
      <c r="Q14" s="11">
        <v>62.500451187630993</v>
      </c>
      <c r="R14" s="11"/>
      <c r="S14" s="11">
        <f t="shared" si="2"/>
        <v>5.9593701309022293</v>
      </c>
      <c r="T14" s="11">
        <v>20.061300360385612</v>
      </c>
      <c r="U14" s="11">
        <f t="shared" ref="U14:U15" si="6">SUM(S14:T14)</f>
        <v>26.020670491287841</v>
      </c>
      <c r="W14" s="10" t="str">
        <f>name!E10</f>
        <v>Sales and customer service occupations</v>
      </c>
      <c r="X14" s="11">
        <v>86.021944299972418</v>
      </c>
      <c r="Y14" s="11">
        <v>95.171288285036468</v>
      </c>
      <c r="Z14" s="11">
        <v>89.868263313502965</v>
      </c>
      <c r="AA14" s="11">
        <v>89.93005270752758</v>
      </c>
      <c r="AB14" s="11">
        <v>89.538848650157703</v>
      </c>
      <c r="AC14" s="11"/>
      <c r="AD14" s="11">
        <f t="shared" si="4"/>
        <v>-0.32941466334526126</v>
      </c>
      <c r="AE14" s="11">
        <v>48.957177379102305</v>
      </c>
      <c r="AF14" s="11">
        <f t="shared" ref="AF14:AF15" si="7">SUM(AD14:AE14)</f>
        <v>48.627762715757044</v>
      </c>
    </row>
    <row r="15" spans="1:32" x14ac:dyDescent="0.2">
      <c r="A15" t="str">
        <f>name!E11</f>
        <v>Process, plant and machine operatives</v>
      </c>
      <c r="B15" s="11">
        <v>94.533698941347524</v>
      </c>
      <c r="C15" s="11">
        <v>107.83063315752779</v>
      </c>
      <c r="D15" s="11">
        <v>94.985751343989307</v>
      </c>
      <c r="E15" s="11">
        <v>97.406113615516261</v>
      </c>
      <c r="F15" s="11">
        <v>93.980187488767427</v>
      </c>
      <c r="G15" s="11"/>
      <c r="H15" s="11">
        <f t="shared" si="0"/>
        <v>-1.0055638552218795</v>
      </c>
      <c r="I15" s="11">
        <v>46.172846313323092</v>
      </c>
      <c r="J15" s="11">
        <f t="shared" si="1"/>
        <v>45.167282458101212</v>
      </c>
      <c r="L15" s="10" t="str">
        <f>name!E11</f>
        <v>Process, plant and machine operatives</v>
      </c>
      <c r="M15" s="11">
        <v>83.670308915566977</v>
      </c>
      <c r="N15" s="11">
        <v>96.315939571819911</v>
      </c>
      <c r="O15" s="11">
        <v>85.029990227876198</v>
      </c>
      <c r="P15" s="11">
        <v>85.626070845556228</v>
      </c>
      <c r="Q15" s="11">
        <v>82.59439063994391</v>
      </c>
      <c r="R15" s="11"/>
      <c r="S15" s="11">
        <f t="shared" si="2"/>
        <v>-2.4355995879322876</v>
      </c>
      <c r="T15" s="11">
        <v>40.227847511379892</v>
      </c>
      <c r="U15" s="11">
        <f t="shared" si="6"/>
        <v>37.792247923447604</v>
      </c>
      <c r="W15" s="10" t="str">
        <f>name!E11</f>
        <v>Process, plant and machine operatives</v>
      </c>
      <c r="X15" s="11">
        <v>10.863390025780637</v>
      </c>
      <c r="Y15" s="11">
        <v>11.514693585707892</v>
      </c>
      <c r="Z15" s="11">
        <v>9.9557611161132318</v>
      </c>
      <c r="AA15" s="11">
        <v>11.780042769959982</v>
      </c>
      <c r="AB15" s="11">
        <v>11.38579684882348</v>
      </c>
      <c r="AC15" s="11"/>
      <c r="AD15" s="11">
        <f t="shared" si="4"/>
        <v>1.4300357327102482</v>
      </c>
      <c r="AE15" s="11">
        <v>5.9449988019431927</v>
      </c>
      <c r="AF15" s="11">
        <f t="shared" si="7"/>
        <v>7.3750345346534409</v>
      </c>
    </row>
    <row r="16" spans="1:32" x14ac:dyDescent="0.2">
      <c r="A16" t="str">
        <f>name!E12</f>
        <v>Elementary occupations</v>
      </c>
      <c r="B16" s="11">
        <v>160.35951732357472</v>
      </c>
      <c r="C16" s="11">
        <v>171.44533497701252</v>
      </c>
      <c r="D16" s="11">
        <v>149.86515633486113</v>
      </c>
      <c r="E16" s="11">
        <v>154.95196530271434</v>
      </c>
      <c r="F16" s="11">
        <v>153.36189927926119</v>
      </c>
      <c r="G16" s="11"/>
      <c r="H16" s="11">
        <f t="shared" si="0"/>
        <v>3.4967429444000686</v>
      </c>
      <c r="I16" s="11">
        <v>71.777639246721193</v>
      </c>
      <c r="J16" s="11">
        <f>SUM(H16:I16)</f>
        <v>75.274382191121262</v>
      </c>
      <c r="L16" s="10" t="str">
        <f>name!E12</f>
        <v>Elementary occupations</v>
      </c>
      <c r="M16" s="11">
        <v>90.056961669226041</v>
      </c>
      <c r="N16" s="11">
        <v>94.978758368425588</v>
      </c>
      <c r="O16" s="11">
        <v>83.288559032011904</v>
      </c>
      <c r="P16" s="11">
        <v>88.031506157025248</v>
      </c>
      <c r="Q16" s="11">
        <v>86.171312602801791</v>
      </c>
      <c r="R16" s="11"/>
      <c r="S16" s="11">
        <f t="shared" si="2"/>
        <v>2.8827535707898875</v>
      </c>
      <c r="T16" s="11">
        <v>33.145014050166708</v>
      </c>
      <c r="U16" s="11">
        <f>SUM(S16:T16)</f>
        <v>36.027767620956595</v>
      </c>
      <c r="W16" s="10" t="str">
        <f>name!E12</f>
        <v>Elementary occupations</v>
      </c>
      <c r="X16" s="11">
        <v>70.302555654348623</v>
      </c>
      <c r="Y16" s="11">
        <v>76.466576608586806</v>
      </c>
      <c r="Z16" s="11">
        <v>66.576597302849109</v>
      </c>
      <c r="AA16" s="11">
        <v>66.920459145689165</v>
      </c>
      <c r="AB16" s="11">
        <v>67.190586676459489</v>
      </c>
      <c r="AC16" s="11"/>
      <c r="AD16" s="11">
        <f t="shared" si="4"/>
        <v>0.61398937361038008</v>
      </c>
      <c r="AE16" s="11">
        <v>38.6326251965545</v>
      </c>
      <c r="AF16" s="11">
        <f>SUM(AD16:AE16)</f>
        <v>39.24661457016488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1372.78</v>
      </c>
      <c r="C18" s="34">
        <f>SUM(C8:C16)</f>
        <v>1522.9480000000003</v>
      </c>
      <c r="D18" s="34">
        <f>SUM(D8:D16)</f>
        <v>1487.645</v>
      </c>
      <c r="E18" s="34">
        <f>SUM(E8:E16)</f>
        <v>1532.0940000000001</v>
      </c>
      <c r="F18" s="34">
        <f>SUM(F8:F16)</f>
        <v>1599.0620000000008</v>
      </c>
      <c r="G18" s="11"/>
      <c r="H18" s="34">
        <f>SUM(H8:H16)</f>
        <v>111.41700000000101</v>
      </c>
      <c r="I18" s="34">
        <f>SUM(I8:I16)</f>
        <v>739.56428139672255</v>
      </c>
      <c r="J18" s="34">
        <f>SUM(H18:I18)</f>
        <v>850.9812813967236</v>
      </c>
      <c r="L18" s="231" t="str">
        <f>name!E3</f>
        <v>All occupations</v>
      </c>
      <c r="M18" s="34">
        <f>SUM(M8:M16)</f>
        <v>723.78459816776285</v>
      </c>
      <c r="N18" s="34">
        <f>SUM(N8:N16)</f>
        <v>803.53078457659581</v>
      </c>
      <c r="O18" s="34">
        <f>SUM(O8:O16)</f>
        <v>774.5614209430812</v>
      </c>
      <c r="P18" s="34">
        <f>SUM(P8:P16)</f>
        <v>792.4515363090137</v>
      </c>
      <c r="Q18" s="34">
        <f>SUM(Q8:Q16)</f>
        <v>818.73842260884112</v>
      </c>
      <c r="R18" s="11"/>
      <c r="S18" s="34">
        <f>SUM(S8:S16)</f>
        <v>44.17700166576001</v>
      </c>
      <c r="T18" s="34">
        <f>SUM(T8:T16)</f>
        <v>318.76279671228991</v>
      </c>
      <c r="U18" s="34">
        <f>SUM(S18:T18)</f>
        <v>362.93979837804994</v>
      </c>
      <c r="W18" s="231" t="str">
        <f>name!E3</f>
        <v>All occupations</v>
      </c>
      <c r="X18" s="34">
        <f>SUM(X8:X16)</f>
        <v>648.9954018322378</v>
      </c>
      <c r="Y18" s="34">
        <f>SUM(Y8:Y16)</f>
        <v>719.4172154234044</v>
      </c>
      <c r="Z18" s="34">
        <f>SUM(Z8:Z16)</f>
        <v>713.08357905691889</v>
      </c>
      <c r="AA18" s="34">
        <f>SUM(AA8:AA16)</f>
        <v>739.64246369098646</v>
      </c>
      <c r="AB18" s="34">
        <f>SUM(AB8:AB16)</f>
        <v>780.3235773911598</v>
      </c>
      <c r="AC18" s="11"/>
      <c r="AD18" s="34">
        <f>SUM(AD8:AD16)</f>
        <v>67.239998334240838</v>
      </c>
      <c r="AE18" s="34">
        <f>SUM(AE8:AE16)</f>
        <v>420.80148468443258</v>
      </c>
      <c r="AF18" s="34">
        <f>SUM(AD18:AE18)</f>
        <v>488.04148301867343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8.4352687599292686</v>
      </c>
      <c r="C26" s="18">
        <f t="shared" si="8"/>
        <v>8.947102473150867</v>
      </c>
      <c r="D26" s="18">
        <f t="shared" si="8"/>
        <v>9.4009748374879418</v>
      </c>
      <c r="E26" s="18">
        <f t="shared" si="8"/>
        <v>8.58699029763741</v>
      </c>
      <c r="F26" s="18">
        <f t="shared" si="8"/>
        <v>9.1116989616144153</v>
      </c>
      <c r="G26" s="11"/>
      <c r="H26" s="40">
        <f>IF(D8&gt;0,(H8/D8)*100,0)</f>
        <v>4.1819467606610106</v>
      </c>
      <c r="I26" s="40">
        <f>IF(D8&gt;0,(I8/D8)*100,0)</f>
        <v>51.430638548590103</v>
      </c>
      <c r="J26" s="40">
        <f>IF(D8&gt;0,(J8/D8)*100,0)</f>
        <v>55.612585309251102</v>
      </c>
      <c r="L26" t="str">
        <f>$A$8</f>
        <v>Managers, directors and senior officials</v>
      </c>
      <c r="M26" s="18">
        <f t="shared" ref="M26:Q26" si="9">M8/M$18*100</f>
        <v>10.810874099853594</v>
      </c>
      <c r="N26" s="18">
        <f t="shared" si="9"/>
        <v>11.035753902355388</v>
      </c>
      <c r="O26" s="18">
        <f t="shared" si="9"/>
        <v>11.521631983708279</v>
      </c>
      <c r="P26" s="18">
        <f t="shared" si="9"/>
        <v>10.486172244572458</v>
      </c>
      <c r="Q26" s="18">
        <f t="shared" si="9"/>
        <v>10.866867540372537</v>
      </c>
      <c r="R26" s="11"/>
      <c r="S26" s="40">
        <f>IF(O8&gt;0,(S8/O8)*100,0)</f>
        <v>-0.30355232787625902</v>
      </c>
      <c r="T26" s="40">
        <f>IF(O8&gt;0,(T8/O8)*100,0)</f>
        <v>45.763048412675097</v>
      </c>
      <c r="U26" s="40">
        <f>IF(O8&gt;0,(U8/O8)*100,0)</f>
        <v>45.459496084798836</v>
      </c>
      <c r="W26" t="str">
        <f>$A$8</f>
        <v>Managers, directors and senior officials</v>
      </c>
      <c r="X26" s="18">
        <f t="shared" ref="X26:AB26" si="10">X8/X$18*100</f>
        <v>5.7859024446856786</v>
      </c>
      <c r="Y26" s="18">
        <f t="shared" si="10"/>
        <v>6.6142479269498873</v>
      </c>
      <c r="Z26" s="18">
        <f t="shared" si="10"/>
        <v>7.0974871948726177</v>
      </c>
      <c r="AA26" s="18">
        <f t="shared" si="10"/>
        <v>6.5522103526506577</v>
      </c>
      <c r="AB26" s="18">
        <f t="shared" si="10"/>
        <v>7.2701245234955501</v>
      </c>
      <c r="AC26" s="11"/>
      <c r="AD26" s="40">
        <f>IF(Z8&gt;0,(AD8/Z8)*100,0)</f>
        <v>12.091201814668558</v>
      </c>
      <c r="AE26" s="40">
        <f>IF(Z8&gt;0,(AE8/Z8)*100,0)</f>
        <v>61.424268029216655</v>
      </c>
      <c r="AF26" s="40">
        <f>IF(Z8&gt;0,(AF8/Z8)*100,0)</f>
        <v>73.515469843885199</v>
      </c>
    </row>
    <row r="27" spans="1:32" x14ac:dyDescent="0.2">
      <c r="A27" t="str">
        <f>$A$9</f>
        <v>Professional occupations</v>
      </c>
      <c r="B27" s="18">
        <f t="shared" si="8"/>
        <v>18.966861783621937</v>
      </c>
      <c r="C27" s="18">
        <f t="shared" si="8"/>
        <v>20.062126356335629</v>
      </c>
      <c r="D27" s="18">
        <f t="shared" si="8"/>
        <v>21.577355086928566</v>
      </c>
      <c r="E27" s="18">
        <f t="shared" si="8"/>
        <v>22.480498366221699</v>
      </c>
      <c r="F27" s="18">
        <f t="shared" si="8"/>
        <v>23.926539636787172</v>
      </c>
      <c r="G27" s="11"/>
      <c r="H27" s="40">
        <f t="shared" ref="H27:H36" si="11">IF(D9&gt;0,(H9/D9)*100,0)</f>
        <v>19.192157465487387</v>
      </c>
      <c r="I27" s="40">
        <f t="shared" ref="I27:I36" si="12">IF(D9&gt;0,(I9/D9)*100,0)</f>
        <v>50.664126591749671</v>
      </c>
      <c r="J27" s="40">
        <f t="shared" ref="J27:J36" si="13">IF(D9&gt;0,(J9/D9)*100,0)</f>
        <v>69.856284057237062</v>
      </c>
      <c r="L27" t="str">
        <f>$A$9</f>
        <v>Professional occupations</v>
      </c>
      <c r="M27" s="18">
        <f t="shared" ref="M27:Q27" si="14">M9/M$18*100</f>
        <v>18.984112945219088</v>
      </c>
      <c r="N27" s="18">
        <f t="shared" si="14"/>
        <v>19.959339608296048</v>
      </c>
      <c r="O27" s="18">
        <f t="shared" si="14"/>
        <v>21.316215247216761</v>
      </c>
      <c r="P27" s="18">
        <f t="shared" si="14"/>
        <v>22.803842216053923</v>
      </c>
      <c r="Q27" s="18">
        <f t="shared" si="14"/>
        <v>23.853959648913843</v>
      </c>
      <c r="R27" s="11"/>
      <c r="S27" s="40">
        <f t="shared" ref="S27:S34" si="15">IF(O9&gt;0,(S9/O9)*100,0)</f>
        <v>18.287728796621565</v>
      </c>
      <c r="T27" s="40">
        <f t="shared" ref="T27:T34" si="16">IF(O9&gt;0,(T9/O9)*100,0)</f>
        <v>41.895565635380535</v>
      </c>
      <c r="U27" s="40">
        <f t="shared" ref="U27:U34" si="17">IF(O9&gt;0,(U9/O9)*100,0)</f>
        <v>60.1832944320021</v>
      </c>
      <c r="W27" t="str">
        <f>$A$9</f>
        <v>Professional occupations</v>
      </c>
      <c r="X27" s="18">
        <f t="shared" ref="X27:AB27" si="18">X9/X$18*100</f>
        <v>18.947622625641358</v>
      </c>
      <c r="Y27" s="18">
        <f t="shared" si="18"/>
        <v>20.176930832133014</v>
      </c>
      <c r="Z27" s="18">
        <f t="shared" si="18"/>
        <v>21.861008856630491</v>
      </c>
      <c r="AA27" s="18">
        <f t="shared" si="18"/>
        <v>22.13406837722815</v>
      </c>
      <c r="AB27" s="18">
        <f t="shared" si="18"/>
        <v>24.002692692399101</v>
      </c>
      <c r="AC27" s="11"/>
      <c r="AD27" s="40">
        <f t="shared" ref="AD27:AD34" si="19">IF(Z9&gt;0,(AD9/Z9)*100,0)</f>
        <v>20.150078353804936</v>
      </c>
      <c r="AE27" s="40">
        <f t="shared" ref="AE27:AE34" si="20">IF(Z9&gt;0,(AE9/Z9)*100,0)</f>
        <v>59.951302009493112</v>
      </c>
      <c r="AF27" s="40">
        <f t="shared" ref="AF27:AF34" si="21">IF(Z9&gt;0,(AF9/Z9)*100,0)</f>
        <v>80.101380363298048</v>
      </c>
    </row>
    <row r="28" spans="1:32" x14ac:dyDescent="0.2">
      <c r="A28" t="str">
        <f>$A$10</f>
        <v>Associate professional occupations</v>
      </c>
      <c r="B28" s="18">
        <f t="shared" si="8"/>
        <v>11.058279504167977</v>
      </c>
      <c r="C28" s="18">
        <f t="shared" si="8"/>
        <v>11.541314731411626</v>
      </c>
      <c r="D28" s="18">
        <f t="shared" si="8"/>
        <v>12.106690520344046</v>
      </c>
      <c r="E28" s="18">
        <f t="shared" si="8"/>
        <v>12.426269981258782</v>
      </c>
      <c r="F28" s="18">
        <f t="shared" si="8"/>
        <v>13.093056933088446</v>
      </c>
      <c r="G28" s="11"/>
      <c r="H28" s="40">
        <f t="shared" si="11"/>
        <v>16.246961894470964</v>
      </c>
      <c r="I28" s="40">
        <f t="shared" si="12"/>
        <v>51.106113426412982</v>
      </c>
      <c r="J28" s="40">
        <f t="shared" si="13"/>
        <v>67.353075320883946</v>
      </c>
      <c r="L28" t="str">
        <f>$A$10</f>
        <v>Associate professional occupations</v>
      </c>
      <c r="M28" s="18">
        <f t="shared" ref="M28:Q28" si="22">M10/M$18*100</f>
        <v>11.612471049906887</v>
      </c>
      <c r="N28" s="18">
        <f t="shared" si="22"/>
        <v>12.068456283340311</v>
      </c>
      <c r="O28" s="18">
        <f t="shared" si="22"/>
        <v>12.576047942637938</v>
      </c>
      <c r="P28" s="18">
        <f t="shared" si="22"/>
        <v>11.592956362247273</v>
      </c>
      <c r="Q28" s="18">
        <f t="shared" si="22"/>
        <v>11.487973666305233</v>
      </c>
      <c r="R28" s="11"/>
      <c r="S28" s="40">
        <f t="shared" si="15"/>
        <v>-3.4419343545906789</v>
      </c>
      <c r="T28" s="40">
        <f t="shared" si="16"/>
        <v>36.294658773709891</v>
      </c>
      <c r="U28" s="40">
        <f t="shared" si="17"/>
        <v>32.85272441911922</v>
      </c>
      <c r="W28" t="str">
        <f>$A$10</f>
        <v>Associate professional occupations</v>
      </c>
      <c r="X28" s="18">
        <f t="shared" ref="X28:AB28" si="23">X10/X$18*100</f>
        <v>10.44022380745861</v>
      </c>
      <c r="Y28" s="18">
        <f t="shared" si="23"/>
        <v>10.952540296044692</v>
      </c>
      <c r="Z28" s="18">
        <f t="shared" si="23"/>
        <v>11.59686788156872</v>
      </c>
      <c r="AA28" s="18">
        <f t="shared" si="23"/>
        <v>13.319080616166822</v>
      </c>
      <c r="AB28" s="18">
        <f t="shared" si="23"/>
        <v>14.777157452510735</v>
      </c>
      <c r="AC28" s="11"/>
      <c r="AD28" s="40">
        <f t="shared" si="19"/>
        <v>39.439072404404222</v>
      </c>
      <c r="AE28" s="40">
        <f t="shared" si="20"/>
        <v>68.552946848308267</v>
      </c>
      <c r="AF28" s="40">
        <f t="shared" si="21"/>
        <v>107.9920192527125</v>
      </c>
    </row>
    <row r="29" spans="1:32" x14ac:dyDescent="0.2">
      <c r="A29" t="str">
        <f>$A$11</f>
        <v>Administrative and secretarial occupations</v>
      </c>
      <c r="B29" s="18">
        <f t="shared" si="8"/>
        <v>13.213368852246354</v>
      </c>
      <c r="C29" s="18">
        <f t="shared" si="8"/>
        <v>12.394593797512293</v>
      </c>
      <c r="D29" s="18">
        <f t="shared" si="8"/>
        <v>13.000048511126284</v>
      </c>
      <c r="E29" s="18">
        <f t="shared" si="8"/>
        <v>13.02568299885758</v>
      </c>
      <c r="F29" s="18">
        <f t="shared" si="8"/>
        <v>12.066417427314702</v>
      </c>
      <c r="G29" s="11"/>
      <c r="H29" s="40">
        <f t="shared" si="11"/>
        <v>-0.2301387406722219</v>
      </c>
      <c r="I29" s="40">
        <f t="shared" si="12"/>
        <v>49.783788900226668</v>
      </c>
      <c r="J29" s="40">
        <f t="shared" si="13"/>
        <v>49.553650159554444</v>
      </c>
      <c r="L29" t="str">
        <f>$A$11</f>
        <v>Administrative and secretarial occupations</v>
      </c>
      <c r="M29" s="18">
        <f t="shared" ref="M29:Q29" si="24">M11/M$18*100</f>
        <v>7.6824439037388945</v>
      </c>
      <c r="N29" s="18">
        <f t="shared" si="24"/>
        <v>7.1318755992098968</v>
      </c>
      <c r="O29" s="18">
        <f t="shared" si="24"/>
        <v>8.567684974213936</v>
      </c>
      <c r="P29" s="18">
        <f t="shared" si="24"/>
        <v>9.1051261103874523</v>
      </c>
      <c r="Q29" s="18">
        <f t="shared" si="24"/>
        <v>10.026122508761222</v>
      </c>
      <c r="R29" s="11"/>
      <c r="S29" s="40">
        <f t="shared" si="15"/>
        <v>23.696903274445717</v>
      </c>
      <c r="T29" s="40">
        <f t="shared" si="16"/>
        <v>42.264270935604983</v>
      </c>
      <c r="U29" s="40">
        <f t="shared" si="17"/>
        <v>65.961174210050714</v>
      </c>
      <c r="W29" t="str">
        <f>$A$11</f>
        <v>Administrative and secretarial occupations</v>
      </c>
      <c r="X29" s="18">
        <f t="shared" ref="X29:AB29" si="25">X11/X$18*100</f>
        <v>19.381668781721569</v>
      </c>
      <c r="Y29" s="18">
        <f t="shared" si="25"/>
        <v>18.272623947789768</v>
      </c>
      <c r="Z29" s="18">
        <f t="shared" si="25"/>
        <v>17.814544174913085</v>
      </c>
      <c r="AA29" s="18">
        <f t="shared" si="25"/>
        <v>17.226160232075262</v>
      </c>
      <c r="AB29" s="18">
        <f t="shared" si="25"/>
        <v>14.207154797904147</v>
      </c>
      <c r="AC29" s="11"/>
      <c r="AD29" s="40">
        <f t="shared" si="19"/>
        <v>-12.729655227131692</v>
      </c>
      <c r="AE29" s="40">
        <f t="shared" si="20"/>
        <v>53.711994430589847</v>
      </c>
      <c r="AF29" s="40">
        <f t="shared" si="21"/>
        <v>40.982339203458153</v>
      </c>
    </row>
    <row r="30" spans="1:32" x14ac:dyDescent="0.2">
      <c r="A30" t="str">
        <f>$A$12</f>
        <v>Skilled trades occupations</v>
      </c>
      <c r="B30" s="18">
        <f t="shared" si="8"/>
        <v>9.4075672907582852</v>
      </c>
      <c r="C30" s="18">
        <f t="shared" si="8"/>
        <v>8.9710726973405777</v>
      </c>
      <c r="D30" s="18">
        <f t="shared" si="8"/>
        <v>8.0200753316945157</v>
      </c>
      <c r="E30" s="18">
        <f t="shared" si="8"/>
        <v>7.6906597838127144</v>
      </c>
      <c r="F30" s="18">
        <f t="shared" si="8"/>
        <v>7.0144204062652067</v>
      </c>
      <c r="G30" s="11"/>
      <c r="H30" s="40">
        <f t="shared" si="11"/>
        <v>-5.9888554849445805</v>
      </c>
      <c r="I30" s="40">
        <f t="shared" si="12"/>
        <v>40.68438298092417</v>
      </c>
      <c r="J30" s="40">
        <f t="shared" si="13"/>
        <v>34.69552749597959</v>
      </c>
      <c r="L30" t="str">
        <f>$A$12</f>
        <v>Skilled trades occupations</v>
      </c>
      <c r="M30" s="18">
        <f t="shared" ref="M30:Q30" si="26">M12/M$18*100</f>
        <v>15.887587007609664</v>
      </c>
      <c r="N30" s="18">
        <f t="shared" si="26"/>
        <v>15.288061188778418</v>
      </c>
      <c r="O30" s="18">
        <f t="shared" si="26"/>
        <v>13.528267281471681</v>
      </c>
      <c r="P30" s="18">
        <f t="shared" si="26"/>
        <v>12.901075833093985</v>
      </c>
      <c r="Q30" s="18">
        <f t="shared" si="26"/>
        <v>11.575829605112698</v>
      </c>
      <c r="R30" s="11"/>
      <c r="S30" s="40">
        <f t="shared" si="15"/>
        <v>-9.5519391849585986</v>
      </c>
      <c r="T30" s="40">
        <f t="shared" si="16"/>
        <v>37.32081987585758</v>
      </c>
      <c r="U30" s="40">
        <f t="shared" si="17"/>
        <v>27.768880690898978</v>
      </c>
      <c r="W30" t="str">
        <f>$A$12</f>
        <v>Skilled trades occupations</v>
      </c>
      <c r="X30" s="18">
        <f t="shared" ref="X30:AB30" si="27">X12/X$18*100</f>
        <v>2.1808004236290119</v>
      </c>
      <c r="Y30" s="18">
        <f t="shared" si="27"/>
        <v>1.9155079848683927</v>
      </c>
      <c r="Z30" s="18">
        <f t="shared" si="27"/>
        <v>2.0369997024826336</v>
      </c>
      <c r="AA30" s="18">
        <f t="shared" si="27"/>
        <v>2.1082298859166295</v>
      </c>
      <c r="AB30" s="18">
        <f t="shared" si="27"/>
        <v>2.2284558647045523</v>
      </c>
      <c r="AC30" s="11"/>
      <c r="AD30" s="40">
        <f t="shared" si="19"/>
        <v>19.714667949907064</v>
      </c>
      <c r="AE30" s="40">
        <f t="shared" si="20"/>
        <v>64.948596335031525</v>
      </c>
      <c r="AF30" s="40">
        <f t="shared" si="21"/>
        <v>84.663264284938592</v>
      </c>
    </row>
    <row r="31" spans="1:32" x14ac:dyDescent="0.2">
      <c r="A31" t="str">
        <f>$A$13</f>
        <v>Caring, leisure and other service occupations</v>
      </c>
      <c r="B31" s="18">
        <f t="shared" si="8"/>
        <v>10.155175075351181</v>
      </c>
      <c r="C31" s="18">
        <f t="shared" si="8"/>
        <v>9.7090711134847787</v>
      </c>
      <c r="D31" s="18">
        <f t="shared" si="8"/>
        <v>9.594209251127003</v>
      </c>
      <c r="E31" s="18">
        <f t="shared" si="8"/>
        <v>9.5424634136790836</v>
      </c>
      <c r="F31" s="18">
        <f t="shared" si="8"/>
        <v>9.8118878044771574</v>
      </c>
      <c r="G31" s="11"/>
      <c r="H31" s="40">
        <f t="shared" si="11"/>
        <v>9.9282674504969961</v>
      </c>
      <c r="I31" s="40">
        <f t="shared" si="12"/>
        <v>56.873789947405839</v>
      </c>
      <c r="J31" s="40">
        <f t="shared" si="13"/>
        <v>66.802057397902843</v>
      </c>
      <c r="L31" t="str">
        <f>$A$13</f>
        <v>Caring, leisure and other service occupations</v>
      </c>
      <c r="M31" s="18">
        <f t="shared" ref="M31:Q31" si="28">M13/M$18*100</f>
        <v>3.5668273607489418</v>
      </c>
      <c r="N31" s="18">
        <f t="shared" si="28"/>
        <v>3.5308114090283236</v>
      </c>
      <c r="O31" s="18">
        <f t="shared" si="28"/>
        <v>3.4595780757249104</v>
      </c>
      <c r="P31" s="18">
        <f t="shared" si="28"/>
        <v>3.6446941143648681</v>
      </c>
      <c r="Q31" s="18">
        <f t="shared" si="28"/>
        <v>3.9425997444004546</v>
      </c>
      <c r="R31" s="11"/>
      <c r="S31" s="40">
        <f t="shared" si="15"/>
        <v>20.461665408169839</v>
      </c>
      <c r="T31" s="40">
        <f t="shared" si="16"/>
        <v>47.796665259920047</v>
      </c>
      <c r="U31" s="40">
        <f t="shared" si="17"/>
        <v>68.258330668089883</v>
      </c>
      <c r="W31" t="str">
        <f>$A$13</f>
        <v>Caring, leisure and other service occupations</v>
      </c>
      <c r="X31" s="18">
        <f t="shared" ref="X31:AB31" si="29">X13/X$18*100</f>
        <v>17.50275348613863</v>
      </c>
      <c r="Y31" s="18">
        <f t="shared" si="29"/>
        <v>16.609687002580667</v>
      </c>
      <c r="Z31" s="18">
        <f t="shared" si="29"/>
        <v>16.257731984977379</v>
      </c>
      <c r="AA31" s="18">
        <f t="shared" si="29"/>
        <v>15.861322283294093</v>
      </c>
      <c r="AB31" s="18">
        <f t="shared" si="29"/>
        <v>15.970117271552786</v>
      </c>
      <c r="AC31" s="11"/>
      <c r="AD31" s="40">
        <f t="shared" si="19"/>
        <v>7.4935582592878038</v>
      </c>
      <c r="AE31" s="40">
        <f t="shared" si="20"/>
        <v>58.971893426945897</v>
      </c>
      <c r="AF31" s="40">
        <f t="shared" si="21"/>
        <v>66.465451686233706</v>
      </c>
    </row>
    <row r="32" spans="1:32" x14ac:dyDescent="0.2">
      <c r="A32" t="str">
        <f>$A$14</f>
        <v>Sales and customer service occupations</v>
      </c>
      <c r="B32" s="18">
        <f t="shared" si="8"/>
        <v>10.195811936264617</v>
      </c>
      <c r="C32" s="18">
        <f t="shared" si="8"/>
        <v>10.0368656581976</v>
      </c>
      <c r="D32" s="18">
        <f t="shared" si="8"/>
        <v>9.8416856420874428</v>
      </c>
      <c r="E32" s="18">
        <f t="shared" si="8"/>
        <v>9.7759863493715145</v>
      </c>
      <c r="F32" s="18">
        <f t="shared" si="8"/>
        <v>9.5080303226384331</v>
      </c>
      <c r="H32" s="40">
        <f t="shared" si="11"/>
        <v>3.8453525570883031</v>
      </c>
      <c r="I32" s="40">
        <f t="shared" si="12"/>
        <v>47.140760063072101</v>
      </c>
      <c r="J32" s="40">
        <f t="shared" si="13"/>
        <v>50.986112620160405</v>
      </c>
      <c r="L32" t="str">
        <f>$A$14</f>
        <v>Sales and customer service occupations</v>
      </c>
      <c r="M32" s="18">
        <f t="shared" ref="M32:Q32" si="30">M14/M$18*100</f>
        <v>7.4530630985017856</v>
      </c>
      <c r="N32" s="18">
        <f t="shared" si="30"/>
        <v>7.1789354715969855</v>
      </c>
      <c r="O32" s="18">
        <f t="shared" si="30"/>
        <v>7.2997543549078587</v>
      </c>
      <c r="P32" s="18">
        <f t="shared" si="30"/>
        <v>7.5521650031447729</v>
      </c>
      <c r="Q32" s="18">
        <f t="shared" si="30"/>
        <v>7.6337508368641798</v>
      </c>
      <c r="S32" s="40">
        <f t="shared" si="15"/>
        <v>10.539894214125615</v>
      </c>
      <c r="T32" s="40">
        <f t="shared" si="16"/>
        <v>35.480928177262335</v>
      </c>
      <c r="U32" s="40">
        <f t="shared" si="17"/>
        <v>46.020822391387952</v>
      </c>
      <c r="W32" t="str">
        <f>$A$14</f>
        <v>Sales and customer service occupations</v>
      </c>
      <c r="X32" s="18">
        <f t="shared" ref="X32:AB32" si="31">X14/X$18*100</f>
        <v>13.254630781222188</v>
      </c>
      <c r="Y32" s="18">
        <f t="shared" si="31"/>
        <v>13.228942294496601</v>
      </c>
      <c r="Z32" s="18">
        <f t="shared" si="31"/>
        <v>12.602767186471645</v>
      </c>
      <c r="AA32" s="18">
        <f t="shared" si="31"/>
        <v>12.158584332591706</v>
      </c>
      <c r="AB32" s="18">
        <f t="shared" si="31"/>
        <v>11.474579423770731</v>
      </c>
      <c r="AD32" s="40">
        <f t="shared" si="19"/>
        <v>-0.36655283099897823</v>
      </c>
      <c r="AE32" s="40">
        <f t="shared" si="20"/>
        <v>54.476603390360999</v>
      </c>
      <c r="AF32" s="40">
        <f t="shared" si="21"/>
        <v>54.110050559362023</v>
      </c>
    </row>
    <row r="33" spans="1:32" x14ac:dyDescent="0.2">
      <c r="A33" t="str">
        <f>$A$15</f>
        <v>Process, plant and machine operatives</v>
      </c>
      <c r="B33" s="18">
        <f t="shared" si="8"/>
        <v>6.886296343284978</v>
      </c>
      <c r="C33" s="18">
        <f t="shared" si="8"/>
        <v>7.080388375540581</v>
      </c>
      <c r="D33" s="18">
        <f t="shared" si="8"/>
        <v>6.3849743281488056</v>
      </c>
      <c r="E33" s="18">
        <f t="shared" si="8"/>
        <v>6.3577113163759051</v>
      </c>
      <c r="F33" s="18">
        <f t="shared" si="8"/>
        <v>5.8772072307870102</v>
      </c>
      <c r="G33" s="11"/>
      <c r="H33" s="40">
        <f t="shared" si="11"/>
        <v>-1.0586470507352697</v>
      </c>
      <c r="I33" s="40">
        <f t="shared" si="12"/>
        <v>48.610286974631492</v>
      </c>
      <c r="J33" s="40">
        <f t="shared" si="13"/>
        <v>47.551639923896225</v>
      </c>
      <c r="L33" t="str">
        <f>$A$15</f>
        <v>Process, plant and machine operatives</v>
      </c>
      <c r="M33" s="18">
        <f t="shared" ref="M33:Q33" si="32">M15/M$18*100</f>
        <v>11.56011182434327</v>
      </c>
      <c r="N33" s="18">
        <f t="shared" si="32"/>
        <v>11.986589863208742</v>
      </c>
      <c r="O33" s="18">
        <f t="shared" si="32"/>
        <v>10.977824085835104</v>
      </c>
      <c r="P33" s="18">
        <f t="shared" si="32"/>
        <v>10.805212296562026</v>
      </c>
      <c r="Q33" s="18">
        <f t="shared" si="32"/>
        <v>10.088007153342557</v>
      </c>
      <c r="R33" s="11"/>
      <c r="S33" s="40">
        <f t="shared" si="15"/>
        <v>-2.8644006442962069</v>
      </c>
      <c r="T33" s="40">
        <f t="shared" si="16"/>
        <v>47.310187151111315</v>
      </c>
      <c r="U33" s="40">
        <f t="shared" si="17"/>
        <v>44.445786506815111</v>
      </c>
      <c r="W33" t="str">
        <f>$A$15</f>
        <v>Process, plant and machine operatives</v>
      </c>
      <c r="X33" s="18">
        <f t="shared" ref="X33:AB33" si="33">X15/X$18*100</f>
        <v>1.6738778110154888</v>
      </c>
      <c r="Y33" s="18">
        <f t="shared" si="33"/>
        <v>1.6005585269364255</v>
      </c>
      <c r="Z33" s="18">
        <f t="shared" si="33"/>
        <v>1.3961562723517091</v>
      </c>
      <c r="AA33" s="18">
        <f t="shared" si="33"/>
        <v>1.5926671801906629</v>
      </c>
      <c r="AB33" s="18">
        <f t="shared" si="33"/>
        <v>1.4591122424993728</v>
      </c>
      <c r="AC33" s="11"/>
      <c r="AD33" s="40">
        <f t="shared" si="19"/>
        <v>14.36390162471616</v>
      </c>
      <c r="AE33" s="40">
        <f t="shared" si="20"/>
        <v>59.714156784269491</v>
      </c>
      <c r="AF33" s="40">
        <f t="shared" si="21"/>
        <v>74.07805840898564</v>
      </c>
    </row>
    <row r="34" spans="1:32" x14ac:dyDescent="0.2">
      <c r="A34" t="str">
        <f>$A$16</f>
        <v>Elementary occupations</v>
      </c>
      <c r="B34" s="18">
        <f t="shared" si="8"/>
        <v>11.681370454375408</v>
      </c>
      <c r="C34" s="18">
        <f t="shared" si="8"/>
        <v>11.257464797026064</v>
      </c>
      <c r="D34" s="18">
        <f t="shared" si="8"/>
        <v>10.073986491055402</v>
      </c>
      <c r="E34" s="18">
        <f t="shared" si="8"/>
        <v>10.113737492785321</v>
      </c>
      <c r="F34" s="18">
        <f t="shared" si="8"/>
        <v>9.5907412770274778</v>
      </c>
      <c r="G34" s="11"/>
      <c r="H34" s="40">
        <f t="shared" si="11"/>
        <v>2.3332594646529379</v>
      </c>
      <c r="I34" s="40">
        <f t="shared" si="12"/>
        <v>47.89481491370821</v>
      </c>
      <c r="J34" s="40">
        <f t="shared" si="13"/>
        <v>50.228074378361157</v>
      </c>
      <c r="L34" t="str">
        <f>$A$16</f>
        <v>Elementary occupations</v>
      </c>
      <c r="M34" s="18">
        <f t="shared" ref="M34:Q34" si="34">M16/M$18*100</f>
        <v>12.442508710077876</v>
      </c>
      <c r="N34" s="18">
        <f t="shared" si="34"/>
        <v>11.820176674185882</v>
      </c>
      <c r="O34" s="18">
        <f t="shared" si="34"/>
        <v>10.752996054283521</v>
      </c>
      <c r="P34" s="18">
        <f t="shared" si="34"/>
        <v>11.108755819573258</v>
      </c>
      <c r="Q34" s="18">
        <f t="shared" si="34"/>
        <v>10.524889295927283</v>
      </c>
      <c r="R34" s="11"/>
      <c r="S34" s="40">
        <f t="shared" si="15"/>
        <v>3.4611639393135656</v>
      </c>
      <c r="T34" s="40">
        <f t="shared" si="16"/>
        <v>39.795398594214419</v>
      </c>
      <c r="U34" s="40">
        <f t="shared" si="17"/>
        <v>43.256562533527983</v>
      </c>
      <c r="W34" t="str">
        <f>$A$16</f>
        <v>Elementary occupations</v>
      </c>
      <c r="X34" s="18">
        <f t="shared" ref="X34:AB34" si="35">X16/X$18*100</f>
        <v>10.832519838487469</v>
      </c>
      <c r="Y34" s="18">
        <f t="shared" si="35"/>
        <v>10.628961188200552</v>
      </c>
      <c r="Z34" s="18">
        <f t="shared" si="35"/>
        <v>9.3364367457317243</v>
      </c>
      <c r="AA34" s="18">
        <f t="shared" si="35"/>
        <v>9.0476767398860041</v>
      </c>
      <c r="AB34" s="18">
        <f t="shared" si="35"/>
        <v>8.6106057311630178</v>
      </c>
      <c r="AC34" s="11"/>
      <c r="AD34" s="40">
        <f t="shared" si="19"/>
        <v>0.92223003049767571</v>
      </c>
      <c r="AE34" s="40">
        <f t="shared" si="20"/>
        <v>58.027335072141398</v>
      </c>
      <c r="AF34" s="40">
        <f t="shared" si="21"/>
        <v>58.94956510263907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7.4894884196163067</v>
      </c>
      <c r="I36" s="43">
        <f t="shared" si="12"/>
        <v>49.713761105419813</v>
      </c>
      <c r="J36" s="43">
        <f t="shared" si="13"/>
        <v>57.203249525036128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5.7034859303954883</v>
      </c>
      <c r="T36" s="43">
        <f t="shared" ref="T36" si="37">IF(O18&gt;0,(T18/O18)*100,0)</f>
        <v>41.153972828155389</v>
      </c>
      <c r="U36" s="43">
        <f t="shared" ref="U36" si="38">IF(O18&gt;0,(U18/O18)*100,0)</f>
        <v>46.857458758550877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9.429469463196499</v>
      </c>
      <c r="AE36" s="43">
        <f t="shared" ref="AE36" si="40">IF(Z18&gt;0,(AE18/Z18)*100,0)</f>
        <v>59.011523619848191</v>
      </c>
      <c r="AF36" s="43">
        <f t="shared" ref="AF36" si="41">IF(Z18&gt;0,(AF18/Z18)*100,0)</f>
        <v>68.440993083044702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Manchester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Manchester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Manchester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4.1518298880532933</v>
      </c>
      <c r="C46" s="18">
        <f t="shared" si="42"/>
        <v>2.6371799358844372</v>
      </c>
      <c r="D46" s="18">
        <f t="shared" si="42"/>
        <v>-1.2150379460963201</v>
      </c>
      <c r="E46" s="18">
        <f t="shared" si="42"/>
        <v>1.0261559008694299</v>
      </c>
      <c r="F46" s="18">
        <f>IF(F$6-D$6 &lt;&gt; 0,(EXP(LN(F8/D8)/(F$6-D$6))-1)*100,0)</f>
        <v>0.27349780915526534</v>
      </c>
      <c r="H46" s="18">
        <f>IF($F$6-$D$6 &lt;&gt; 0,(EXP(LN(1+(H26/100))/($F$6-$D$6))-1)*100,0)</f>
        <v>0.27349780915526534</v>
      </c>
      <c r="I46" s="18">
        <f>IF($F$6-$D$6 &lt;&gt; 0,(EXP(LN(1+(I26/100))/($F$6-$D$6))-1)*100,0)</f>
        <v>2.8050030363457878</v>
      </c>
      <c r="J46" s="18">
        <f>IF($F$6-$D$6 &lt;&gt; 0,(EXP(LN(1+(J26/100))/($F$6-$D$6))-1)*100,0)</f>
        <v>2.9918789165174653</v>
      </c>
      <c r="L46" t="str">
        <f>$A$8</f>
        <v>Managers, directors and senior officials</v>
      </c>
      <c r="M46" s="18">
        <f t="shared" ref="M46:M54" si="43">IF(N$6-M$6 &lt;&gt; 0,(EXP(LN(N8/M8)/(N$6-M$6))-1)*100,0)</f>
        <v>3.1771660543564284</v>
      </c>
      <c r="N46" s="18">
        <f t="shared" ref="N46:N54" si="44">IF(O$6-N$6 &lt;&gt; 0,(EXP(LN(O8/N8)/(O$6-N$6))-1)*100,0)</f>
        <v>0.63877321701319989</v>
      </c>
      <c r="O46" s="18">
        <f t="shared" ref="O46:O54" si="45">IF(P$6-O$6 &lt;&gt; 0,(EXP(LN(P8/O8)/(P$6-O$6))-1)*100,0)</f>
        <v>-1.416560217965912</v>
      </c>
      <c r="P46" s="18">
        <f t="shared" ref="P46:P54" si="46">IF(Q$6-P$6 &lt;&gt; 0,(EXP(LN(Q8/P8)/(Q$6-P$6))-1)*100,0)</f>
        <v>0.68528057751435778</v>
      </c>
      <c r="Q46" s="18">
        <f>IF(Q$6-O$6 &lt;&gt; 0,(EXP(LN(Q8/O8)/(Q$6-O$6))-1)*100,0)</f>
        <v>-2.0265545089859227E-2</v>
      </c>
      <c r="S46" s="18">
        <f>IF($F$6-$D$6 &lt;&gt; 0,(EXP(LN(1+(S26/100))/($F$6-$D$6))-1)*100,0)</f>
        <v>-2.0265545089859227E-2</v>
      </c>
      <c r="T46" s="18">
        <f>IF($F$6-$D$6 &lt;&gt; 0,(EXP(LN(1+(T26/100))/($F$6-$D$6))-1)*100,0)</f>
        <v>2.5438997093924831</v>
      </c>
      <c r="U46" s="18">
        <f>IF($F$6-$D$6 &lt;&gt; 0,(EXP(LN(1+(U26/100))/($F$6-$D$6))-1)*100,0)</f>
        <v>2.5296493072377801</v>
      </c>
      <c r="W46" t="str">
        <f>$A$8</f>
        <v>Managers, directors and senior officials</v>
      </c>
      <c r="X46" s="18">
        <f t="shared" ref="X46:X54" si="47">IF(Y$6-X$6 &lt;&gt; 0,(EXP(LN(Y8/X8)/(Y$6-X$6))-1)*100,0)</f>
        <v>6.0992080785391423</v>
      </c>
      <c r="Y46" s="18">
        <f t="shared" ref="Y46:Y54" si="48">IF(Z$6-Y$6 &lt;&gt; 0,(EXP(LN(Z8/Y8)/(Z$6-Y$6))-1)*100,0)</f>
        <v>6.3613294833777756</v>
      </c>
      <c r="Z46" s="18">
        <f t="shared" ref="Z46:Z54" si="49">IF(AA$6-Z$6 &lt;&gt; 0,(EXP(LN(AA8/Z8)/(AA$6-Z$6))-1)*100,0)</f>
        <v>-0.86365046640869414</v>
      </c>
      <c r="AA46" s="18">
        <f t="shared" ref="AA46:AA54" si="50">IF(AB$6-AA$6 &lt;&gt; 0,(EXP(LN(AB8/AA8)/(AB$6-AA$6))-1)*100,0)</f>
        <v>1.5875978486484588</v>
      </c>
      <c r="AB46" s="18">
        <f>IF(AB$6-Z$6 &lt;&gt; 0,(EXP(LN(AB8/Z8)/(AB$6-Z$6))-1)*100,0)</f>
        <v>0.76385362924327183</v>
      </c>
      <c r="AD46" s="18">
        <f>IF($F$6-$D$6 &lt;&gt; 0,(EXP(LN(1+(AD26/100))/($F$6-$D$6))-1)*100,0)</f>
        <v>0.76385362924327183</v>
      </c>
      <c r="AE46" s="18">
        <f>IF($F$6-$D$6 &lt;&gt; 0,(EXP(LN(1+(AE26/100))/($F$6-$D$6))-1)*100,0)</f>
        <v>3.2439444293858477</v>
      </c>
      <c r="AF46" s="18">
        <f>IF($F$6-$D$6 &lt;&gt; 0,(EXP(LN(1+(AF26/100))/($F$6-$D$6))-1)*100,0)</f>
        <v>3.7423018692547938</v>
      </c>
    </row>
    <row r="47" spans="1:32" x14ac:dyDescent="0.2">
      <c r="A47" t="str">
        <f>$A$9</f>
        <v>Professional occupations</v>
      </c>
      <c r="B47" s="18">
        <f t="shared" si="42"/>
        <v>4.0797890666620207</v>
      </c>
      <c r="C47" s="18">
        <f t="shared" si="42"/>
        <v>5.0595362000475319</v>
      </c>
      <c r="D47" s="18">
        <f t="shared" si="42"/>
        <v>1.4188697312472742</v>
      </c>
      <c r="E47" s="18">
        <f t="shared" si="42"/>
        <v>1.0567634562284489</v>
      </c>
      <c r="F47" s="18">
        <f>IF(F$6-D$6 &lt;&gt; 0,(EXP(LN(F9/D9)/(F$6-D$6))-1)*100,0)</f>
        <v>1.1773216677537501</v>
      </c>
      <c r="H47" s="18">
        <f t="shared" ref="H47:J56" si="51">IF($F$6-$D$6 &lt;&gt; 0,(EXP(LN(1+(H27/100))/($F$6-$D$6))-1)*100,0)</f>
        <v>1.1773216677537501</v>
      </c>
      <c r="I47" s="18">
        <f t="shared" si="51"/>
        <v>2.770228912867756</v>
      </c>
      <c r="J47" s="18">
        <f t="shared" si="51"/>
        <v>3.5949951915095646</v>
      </c>
      <c r="L47" t="str">
        <f>$A$9</f>
        <v>Professional occupations</v>
      </c>
      <c r="M47" s="18">
        <f t="shared" si="43"/>
        <v>3.941088448952601</v>
      </c>
      <c r="N47" s="18">
        <f t="shared" si="44"/>
        <v>2.9478476878267879</v>
      </c>
      <c r="O47" s="18">
        <f t="shared" si="45"/>
        <v>1.8223124711097327</v>
      </c>
      <c r="P47" s="18">
        <f t="shared" si="46"/>
        <v>0.7795677502684395</v>
      </c>
      <c r="Q47" s="18">
        <f>IF(Q$6-O$6 &lt;&gt; 0,(EXP(LN(Q9/O9)/(Q$6-O$6))-1)*100,0)</f>
        <v>1.1259573834085046</v>
      </c>
      <c r="S47" s="18">
        <f t="shared" ref="S47:U47" si="52">IF($F$6-$D$6 &lt;&gt; 0,(EXP(LN(1+(S27/100))/($F$6-$D$6))-1)*100,0)</f>
        <v>1.1259573834085046</v>
      </c>
      <c r="T47" s="18">
        <f t="shared" si="52"/>
        <v>2.3602304345266001</v>
      </c>
      <c r="U47" s="18">
        <f t="shared" si="52"/>
        <v>3.1908400846639706</v>
      </c>
      <c r="W47" t="str">
        <f>$A$9</f>
        <v>Professional occupations</v>
      </c>
      <c r="X47" s="18">
        <f t="shared" si="47"/>
        <v>4.2341180972455872</v>
      </c>
      <c r="Y47" s="18">
        <f t="shared" si="48"/>
        <v>7.3926859468455897</v>
      </c>
      <c r="Z47" s="18">
        <f t="shared" si="49"/>
        <v>0.98444653845668473</v>
      </c>
      <c r="AA47" s="18">
        <f t="shared" si="50"/>
        <v>1.3549960456924248</v>
      </c>
      <c r="AB47" s="18">
        <f>IF(AB$6-Z$6 &lt;&gt; 0,(EXP(LN(AB9/Z9)/(AB$6-Z$6))-1)*100,0)</f>
        <v>1.2313287131327844</v>
      </c>
      <c r="AD47" s="18">
        <f t="shared" ref="AD47:AF47" si="53">IF($F$6-$D$6 &lt;&gt; 0,(EXP(LN(1+(AD27/100))/($F$6-$D$6))-1)*100,0)</f>
        <v>1.2313287131327844</v>
      </c>
      <c r="AE47" s="18">
        <f t="shared" si="53"/>
        <v>3.1808699696293186</v>
      </c>
      <c r="AF47" s="18">
        <f t="shared" si="53"/>
        <v>4.0002706311780489</v>
      </c>
    </row>
    <row r="48" spans="1:32" x14ac:dyDescent="0.2">
      <c r="A48" t="str">
        <f>$A$10</f>
        <v>Associate professional occupations</v>
      </c>
      <c r="B48" s="18">
        <f t="shared" si="42"/>
        <v>3.7320506193698089</v>
      </c>
      <c r="C48" s="18">
        <f t="shared" si="42"/>
        <v>2.4670866379356227</v>
      </c>
      <c r="D48" s="18">
        <f t="shared" si="42"/>
        <v>1.1160951361411486</v>
      </c>
      <c r="E48" s="18">
        <f t="shared" si="42"/>
        <v>0.95504256384189024</v>
      </c>
      <c r="F48" s="18">
        <f t="shared" ref="F48:F56" si="54">IF(F$6-D$6 &lt;&gt; 0,(EXP(LN(F10/D10)/(F$6-D$6))-1)*100,0)</f>
        <v>1.0086982325974381</v>
      </c>
      <c r="H48" s="18">
        <f t="shared" si="51"/>
        <v>1.0086982325974381</v>
      </c>
      <c r="I48" s="18">
        <f t="shared" si="51"/>
        <v>2.7903004994274783</v>
      </c>
      <c r="J48" s="18">
        <f t="shared" si="51"/>
        <v>3.4925083706659255</v>
      </c>
      <c r="L48" t="str">
        <f>$A$10</f>
        <v>Associate professional occupations</v>
      </c>
      <c r="M48" s="18">
        <f t="shared" si="43"/>
        <v>3.6406349461952203</v>
      </c>
      <c r="N48" s="18">
        <f t="shared" si="44"/>
        <v>0.44904330472130827</v>
      </c>
      <c r="O48" s="18">
        <f t="shared" si="45"/>
        <v>-1.1644067777765277</v>
      </c>
      <c r="P48" s="18">
        <f>IF(Q$6-P$6 &lt;&gt; 0,(EXP(LN(Q10/P10)/(Q$6-P$6))-1)*100,0)</f>
        <v>0.23564031697851373</v>
      </c>
      <c r="Q48" s="18">
        <f t="shared" ref="Q48:Q54" si="55">IF(Q$6-O$6 &lt;&gt; 0,(EXP(LN(Q10/O10)/(Q$6-O$6))-1)*100,0)</f>
        <v>-0.23323187128676537</v>
      </c>
      <c r="S48" s="18">
        <f t="shared" ref="S48:U48" si="56">IF($F$6-$D$6 &lt;&gt; 0,(EXP(LN(1+(S28/100))/($F$6-$D$6))-1)*100,0)</f>
        <v>-0.23323187128676537</v>
      </c>
      <c r="T48" s="18">
        <f t="shared" si="56"/>
        <v>2.0857810258221088</v>
      </c>
      <c r="U48" s="18">
        <f t="shared" si="56"/>
        <v>1.9118528812988256</v>
      </c>
      <c r="W48" t="str">
        <f>$A$10</f>
        <v>Associate professional occupations</v>
      </c>
      <c r="X48" s="18">
        <f t="shared" si="47"/>
        <v>3.8451132548488864</v>
      </c>
      <c r="Y48" s="18">
        <f t="shared" si="48"/>
        <v>4.9507289114867792</v>
      </c>
      <c r="Z48" s="18">
        <f t="shared" si="49"/>
        <v>3.5626101807338051</v>
      </c>
      <c r="AA48" s="18">
        <f t="shared" si="50"/>
        <v>1.5867238386872318</v>
      </c>
      <c r="AB48" s="18">
        <f t="shared" ref="AB48:AB54" si="57">IF(AB$6-Z$6 &lt;&gt; 0,(EXP(LN(AB10/Z10)/(AB$6-Z$6))-1)*100,0)</f>
        <v>2.2411280085046226</v>
      </c>
      <c r="AD48" s="18">
        <f t="shared" ref="AD48:AF48" si="58">IF($F$6-$D$6 &lt;&gt; 0,(EXP(LN(1+(AD28/100))/($F$6-$D$6))-1)*100,0)</f>
        <v>2.2411280085046226</v>
      </c>
      <c r="AE48" s="18">
        <f t="shared" si="58"/>
        <v>3.5418109772387574</v>
      </c>
      <c r="AF48" s="18">
        <f t="shared" si="58"/>
        <v>5.0033394833123968</v>
      </c>
    </row>
    <row r="49" spans="1:32" x14ac:dyDescent="0.2">
      <c r="A49" t="str">
        <f>$A$11</f>
        <v>Administrative and secretarial occupations</v>
      </c>
      <c r="B49" s="18">
        <f t="shared" si="42"/>
        <v>1.0010102693500222</v>
      </c>
      <c r="C49" s="18">
        <f t="shared" si="42"/>
        <v>2.4535253035816718</v>
      </c>
      <c r="D49" s="18">
        <f t="shared" si="42"/>
        <v>0.63019802778665479</v>
      </c>
      <c r="E49" s="18">
        <f t="shared" si="42"/>
        <v>-0.3365829737229542</v>
      </c>
      <c r="F49" s="18">
        <f t="shared" si="54"/>
        <v>-1.5359084830157688E-2</v>
      </c>
      <c r="H49" s="18">
        <f t="shared" si="51"/>
        <v>-1.5359084830157688E-2</v>
      </c>
      <c r="I49" s="18">
        <f t="shared" si="51"/>
        <v>2.7300865832655452</v>
      </c>
      <c r="J49" s="18">
        <f t="shared" si="51"/>
        <v>2.7195562307438914</v>
      </c>
      <c r="L49" t="str">
        <f>$A$11</f>
        <v>Administrative and secretarial occupations</v>
      </c>
      <c r="M49" s="18">
        <f t="shared" si="43"/>
        <v>0.7568046446691179</v>
      </c>
      <c r="N49" s="18">
        <f t="shared" si="44"/>
        <v>15.801203346523728</v>
      </c>
      <c r="O49" s="18">
        <f t="shared" si="45"/>
        <v>1.6875690316164427</v>
      </c>
      <c r="P49" s="18">
        <f t="shared" si="46"/>
        <v>1.2982517494497525</v>
      </c>
      <c r="Q49" s="18">
        <f t="shared" si="55"/>
        <v>1.4278582804227558</v>
      </c>
      <c r="S49" s="18">
        <f t="shared" ref="S49:U49" si="59">IF($F$6-$D$6 &lt;&gt; 0,(EXP(LN(1+(S29/100))/($F$6-$D$6))-1)*100,0)</f>
        <v>1.4278582804227558</v>
      </c>
      <c r="T49" s="18">
        <f t="shared" si="59"/>
        <v>2.3779406762771238</v>
      </c>
      <c r="U49" s="18">
        <f t="shared" si="59"/>
        <v>3.4349002411771856</v>
      </c>
      <c r="W49" t="str">
        <f>$A$11</f>
        <v>Administrative and secretarial occupations</v>
      </c>
      <c r="X49" s="18">
        <f t="shared" si="47"/>
        <v>1.1084002131905857</v>
      </c>
      <c r="Y49" s="18">
        <f t="shared" si="48"/>
        <v>-3.3652322096184295</v>
      </c>
      <c r="Z49" s="18">
        <f t="shared" si="49"/>
        <v>5.9662530667203839E-2</v>
      </c>
      <c r="AA49" s="18">
        <f t="shared" si="50"/>
        <v>-1.381781645296043</v>
      </c>
      <c r="AB49" s="18">
        <f t="shared" si="57"/>
        <v>-0.90362239814703038</v>
      </c>
      <c r="AD49" s="18">
        <f t="shared" ref="AD49:AF49" si="60">IF($F$6-$D$6 &lt;&gt; 0,(EXP(LN(1+(AD29/100))/($F$6-$D$6))-1)*100,0)</f>
        <v>-0.90362239814703038</v>
      </c>
      <c r="AE49" s="18">
        <f t="shared" si="60"/>
        <v>2.9075369921544025</v>
      </c>
      <c r="AF49" s="18">
        <f t="shared" si="60"/>
        <v>2.3161792613046517</v>
      </c>
    </row>
    <row r="50" spans="1:32" x14ac:dyDescent="0.2">
      <c r="A50" t="str">
        <f>$A$12</f>
        <v>Skilled trades occupations</v>
      </c>
      <c r="B50" s="18">
        <f t="shared" si="42"/>
        <v>1.4174749672896336</v>
      </c>
      <c r="C50" s="18">
        <f t="shared" si="42"/>
        <v>-12.673047700519025</v>
      </c>
      <c r="D50" s="18">
        <f t="shared" si="42"/>
        <v>-0.24969061075118537</v>
      </c>
      <c r="E50" s="18">
        <f t="shared" si="42"/>
        <v>-0.49135596957764482</v>
      </c>
      <c r="F50" s="18">
        <f t="shared" si="54"/>
        <v>-0.4108659738209508</v>
      </c>
      <c r="H50" s="18">
        <f t="shared" si="51"/>
        <v>-0.4108659738209508</v>
      </c>
      <c r="I50" s="18">
        <f t="shared" si="51"/>
        <v>2.3017491558284586</v>
      </c>
      <c r="J50" s="18">
        <f t="shared" si="51"/>
        <v>2.0054896788512133</v>
      </c>
      <c r="L50" t="str">
        <f>$A$12</f>
        <v>Skilled trades occupations</v>
      </c>
      <c r="M50" s="18">
        <f t="shared" si="43"/>
        <v>1.6651049342092605</v>
      </c>
      <c r="N50" s="18">
        <f t="shared" si="44"/>
        <v>-14.701163964621223</v>
      </c>
      <c r="O50" s="18">
        <f t="shared" si="45"/>
        <v>-0.49151355921807083</v>
      </c>
      <c r="P50" s="18">
        <f t="shared" si="46"/>
        <v>-0.75471899186823066</v>
      </c>
      <c r="Q50" s="18">
        <f t="shared" si="55"/>
        <v>-0.66706129349325405</v>
      </c>
      <c r="S50" s="18">
        <f t="shared" ref="S50:U50" si="61">IF($F$6-$D$6 &lt;&gt; 0,(EXP(LN(1+(S30/100))/($F$6-$D$6))-1)*100,0)</f>
        <v>-0.66706129349325405</v>
      </c>
      <c r="T50" s="18">
        <f t="shared" si="61"/>
        <v>2.1368420479512373</v>
      </c>
      <c r="U50" s="18">
        <f t="shared" si="61"/>
        <v>1.6471031175173678</v>
      </c>
      <c r="W50" t="str">
        <f>$A$12</f>
        <v>Skilled trades occupations</v>
      </c>
      <c r="X50" s="18">
        <f t="shared" si="47"/>
        <v>-0.66511060657091781</v>
      </c>
      <c r="Y50" s="18">
        <f t="shared" si="48"/>
        <v>5.4063095760887192</v>
      </c>
      <c r="Z50" s="18">
        <f t="shared" si="49"/>
        <v>1.4288917337760498</v>
      </c>
      <c r="AA50" s="18">
        <f t="shared" si="50"/>
        <v>1.0959822983108047</v>
      </c>
      <c r="AB50" s="18">
        <f t="shared" si="57"/>
        <v>1.2068305244884447</v>
      </c>
      <c r="AD50" s="18">
        <f t="shared" ref="AD50:AF50" si="62">IF($F$6-$D$6 &lt;&gt; 0,(EXP(LN(1+(AD30/100))/($F$6-$D$6))-1)*100,0)</f>
        <v>1.2068305244884447</v>
      </c>
      <c r="AE50" s="18">
        <f t="shared" si="62"/>
        <v>3.3927075290496544</v>
      </c>
      <c r="AF50" s="18">
        <f t="shared" si="62"/>
        <v>4.1738465645701384</v>
      </c>
    </row>
    <row r="51" spans="1:32" x14ac:dyDescent="0.2">
      <c r="A51" t="str">
        <f>$A$13</f>
        <v>Caring, leisure and other service occupations</v>
      </c>
      <c r="B51" s="18">
        <f t="shared" si="42"/>
        <v>1.4830706789626946</v>
      </c>
      <c r="C51" s="18">
        <f t="shared" si="42"/>
        <v>-3.4736829133370617</v>
      </c>
      <c r="D51" s="18">
        <f t="shared" si="42"/>
        <v>0.48181807997325077</v>
      </c>
      <c r="E51" s="18">
        <f t="shared" si="42"/>
        <v>0.70874781685725807</v>
      </c>
      <c r="F51" s="18">
        <f t="shared" si="54"/>
        <v>0.63304768367515862</v>
      </c>
      <c r="H51" s="18">
        <f t="shared" si="51"/>
        <v>0.63304768367515862</v>
      </c>
      <c r="I51" s="18">
        <f t="shared" si="51"/>
        <v>3.0473179193022615</v>
      </c>
      <c r="J51" s="18">
        <f t="shared" si="51"/>
        <v>3.4697564591452235</v>
      </c>
      <c r="L51" t="str">
        <f>$A$13</f>
        <v>Caring, leisure and other service occupations</v>
      </c>
      <c r="M51" s="18">
        <f t="shared" si="43"/>
        <v>2.3873737972279097</v>
      </c>
      <c r="N51" s="18">
        <f t="shared" si="44"/>
        <v>-5.5500011373450286</v>
      </c>
      <c r="O51" s="18">
        <f t="shared" si="45"/>
        <v>1.5104983281797102</v>
      </c>
      <c r="P51" s="18">
        <f t="shared" si="46"/>
        <v>1.1182177563165308</v>
      </c>
      <c r="Q51" s="18">
        <f t="shared" si="55"/>
        <v>1.2488092189660627</v>
      </c>
      <c r="S51" s="18">
        <f t="shared" ref="S51:U51" si="63">IF($F$6-$D$6 &lt;&gt; 0,(EXP(LN(1+(S31/100))/($F$6-$D$6))-1)*100,0)</f>
        <v>1.2488092189660627</v>
      </c>
      <c r="T51" s="18">
        <f t="shared" si="63"/>
        <v>2.6386605222852744</v>
      </c>
      <c r="U51" s="18">
        <f t="shared" si="63"/>
        <v>3.5297356405622482</v>
      </c>
      <c r="W51" t="str">
        <f>$A$13</f>
        <v>Caring, leisure and other service occupations</v>
      </c>
      <c r="X51" s="18">
        <f t="shared" si="47"/>
        <v>1.27414134521322</v>
      </c>
      <c r="Y51" s="18">
        <f t="shared" si="48"/>
        <v>-2.9807036150471089</v>
      </c>
      <c r="Z51" s="18">
        <f t="shared" si="49"/>
        <v>0.23794768552249934</v>
      </c>
      <c r="AA51" s="18">
        <f t="shared" si="50"/>
        <v>0.60560124124788839</v>
      </c>
      <c r="AB51" s="18">
        <f t="shared" si="57"/>
        <v>0.48290046832082378</v>
      </c>
      <c r="AD51" s="18">
        <f t="shared" ref="AD51:AF51" si="64">IF($F$6-$D$6 &lt;&gt; 0,(EXP(LN(1+(AD31/100))/($F$6-$D$6))-1)*100,0)</f>
        <v>0.48290046832082378</v>
      </c>
      <c r="AE51" s="18">
        <f t="shared" si="64"/>
        <v>3.1386295548222698</v>
      </c>
      <c r="AF51" s="18">
        <f t="shared" si="64"/>
        <v>3.4558232365943464</v>
      </c>
    </row>
    <row r="52" spans="1:32" x14ac:dyDescent="0.2">
      <c r="A52" t="str">
        <f>$A$14</f>
        <v>Sales and customer service occupations</v>
      </c>
      <c r="B52" s="18">
        <f t="shared" si="42"/>
        <v>2.2268801102522495</v>
      </c>
      <c r="C52" s="18">
        <f t="shared" si="42"/>
        <v>-4.2176231937617548</v>
      </c>
      <c r="D52" s="18">
        <f t="shared" si="42"/>
        <v>0.4558980486874642</v>
      </c>
      <c r="E52" s="18">
        <f t="shared" si="42"/>
        <v>0.15000752662082117</v>
      </c>
      <c r="F52" s="18">
        <f t="shared" si="54"/>
        <v>0.25186739992211216</v>
      </c>
      <c r="H52" s="18">
        <f t="shared" si="51"/>
        <v>0.25186739992211216</v>
      </c>
      <c r="I52" s="18">
        <f t="shared" si="51"/>
        <v>2.6082308532374698</v>
      </c>
      <c r="J52" s="18">
        <f t="shared" si="51"/>
        <v>2.7848564255671837</v>
      </c>
      <c r="L52" t="str">
        <f>$A$14</f>
        <v>Sales and customer service occupations</v>
      </c>
      <c r="M52" s="18">
        <f t="shared" si="43"/>
        <v>1.6903187354976978</v>
      </c>
      <c r="N52" s="18">
        <f t="shared" si="44"/>
        <v>-1.9829701389510124</v>
      </c>
      <c r="O52" s="18">
        <f t="shared" si="45"/>
        <v>1.1430427798935661</v>
      </c>
      <c r="P52" s="18">
        <f t="shared" si="46"/>
        <v>0.43472553386947332</v>
      </c>
      <c r="Q52" s="18">
        <f t="shared" si="55"/>
        <v>0.67027840076092637</v>
      </c>
      <c r="S52" s="18">
        <f t="shared" ref="S52:U52" si="65">IF($F$6-$D$6 &lt;&gt; 0,(EXP(LN(1+(S32/100))/($F$6-$D$6))-1)*100,0)</f>
        <v>0.67027840076092637</v>
      </c>
      <c r="T52" s="18">
        <f t="shared" si="65"/>
        <v>2.0450346668033026</v>
      </c>
      <c r="U52" s="18">
        <f t="shared" si="65"/>
        <v>2.5559792954212623</v>
      </c>
      <c r="W52" t="str">
        <f>$A$14</f>
        <v>Sales and customer service occupations</v>
      </c>
      <c r="X52" s="18">
        <f t="shared" si="47"/>
        <v>2.5590934747377947</v>
      </c>
      <c r="Y52" s="18">
        <f t="shared" si="48"/>
        <v>-5.5720848872519486</v>
      </c>
      <c r="Z52" s="18">
        <f t="shared" si="49"/>
        <v>1.3747324206736522E-2</v>
      </c>
      <c r="AA52" s="18">
        <f t="shared" si="50"/>
        <v>-4.3586316287980154E-2</v>
      </c>
      <c r="AB52" s="18">
        <f t="shared" si="57"/>
        <v>-2.4478755603263291E-2</v>
      </c>
      <c r="AD52" s="18">
        <f t="shared" ref="AD52:AF52" si="66">IF($F$6-$D$6 &lt;&gt; 0,(EXP(LN(1+(AD32/100))/($F$6-$D$6))-1)*100,0)</f>
        <v>-2.4478755603263291E-2</v>
      </c>
      <c r="AE52" s="18">
        <f t="shared" si="66"/>
        <v>2.9415841968063905</v>
      </c>
      <c r="AF52" s="18">
        <f t="shared" si="66"/>
        <v>2.9252816732718179</v>
      </c>
    </row>
    <row r="53" spans="1:32" x14ac:dyDescent="0.2">
      <c r="A53" t="str">
        <f>$A$15</f>
        <v>Process, plant and machine operatives</v>
      </c>
      <c r="B53" s="18">
        <f t="shared" si="42"/>
        <v>3.3448587404053542</v>
      </c>
      <c r="C53" s="18">
        <f t="shared" si="42"/>
        <v>-11.912089762816869</v>
      </c>
      <c r="D53" s="18">
        <f t="shared" si="42"/>
        <v>0.50451003369040848</v>
      </c>
      <c r="E53" s="18">
        <f t="shared" si="42"/>
        <v>-0.35740964722519308</v>
      </c>
      <c r="F53" s="18">
        <f t="shared" si="54"/>
        <v>-7.0927540122012189E-2</v>
      </c>
      <c r="H53" s="18">
        <f t="shared" si="51"/>
        <v>-7.0927540122012189E-2</v>
      </c>
      <c r="I53" s="18">
        <f t="shared" si="51"/>
        <v>2.6762325319331426</v>
      </c>
      <c r="J53" s="18">
        <f t="shared" si="51"/>
        <v>2.6273077401740119</v>
      </c>
      <c r="L53" t="str">
        <f>$A$15</f>
        <v>Process, plant and machine operatives</v>
      </c>
      <c r="M53" s="18">
        <f t="shared" si="43"/>
        <v>3.5813813174327969</v>
      </c>
      <c r="N53" s="18">
        <f t="shared" si="44"/>
        <v>-11.717634063599746</v>
      </c>
      <c r="O53" s="18">
        <f t="shared" si="45"/>
        <v>0.13981329292995781</v>
      </c>
      <c r="P53" s="18">
        <f t="shared" si="46"/>
        <v>-0.3598313939878528</v>
      </c>
      <c r="Q53" s="18">
        <f t="shared" si="55"/>
        <v>-0.19356077690784179</v>
      </c>
      <c r="S53" s="18">
        <f t="shared" ref="S53:U53" si="67">IF($F$6-$D$6 &lt;&gt; 0,(EXP(LN(1+(S33/100))/($F$6-$D$6))-1)*100,0)</f>
        <v>-0.19356077690784179</v>
      </c>
      <c r="T53" s="18">
        <f t="shared" si="67"/>
        <v>2.616103260163638</v>
      </c>
      <c r="U53" s="18">
        <f t="shared" si="67"/>
        <v>2.4818583022473861</v>
      </c>
      <c r="W53" t="str">
        <f>$A$15</f>
        <v>Process, plant and machine operatives</v>
      </c>
      <c r="X53" s="18">
        <f t="shared" si="47"/>
        <v>1.4662834966857163</v>
      </c>
      <c r="Y53" s="18">
        <f t="shared" si="48"/>
        <v>-13.538636160753914</v>
      </c>
      <c r="Z53" s="18">
        <f t="shared" si="49"/>
        <v>3.4223686303192613</v>
      </c>
      <c r="AA53" s="18">
        <f t="shared" si="50"/>
        <v>-0.33982249955741839</v>
      </c>
      <c r="AB53" s="18">
        <f t="shared" si="57"/>
        <v>0.89878367365350265</v>
      </c>
      <c r="AD53" s="18">
        <f t="shared" ref="AD53:AF53" si="68">IF($F$6-$D$6 &lt;&gt; 0,(EXP(LN(1+(AD33/100))/($F$6-$D$6))-1)*100,0)</f>
        <v>0.89878367365350265</v>
      </c>
      <c r="AE53" s="18">
        <f t="shared" si="68"/>
        <v>3.1706644482640378</v>
      </c>
      <c r="AF53" s="18">
        <f t="shared" si="68"/>
        <v>3.7646922292692953</v>
      </c>
    </row>
    <row r="54" spans="1:32" x14ac:dyDescent="0.2">
      <c r="A54" t="str">
        <f>$A$16</f>
        <v>Elementary occupations</v>
      </c>
      <c r="B54" s="18">
        <f t="shared" si="42"/>
        <v>1.6851966904900095</v>
      </c>
      <c r="C54" s="18">
        <f t="shared" si="42"/>
        <v>-12.587206671470463</v>
      </c>
      <c r="D54" s="18">
        <f t="shared" si="42"/>
        <v>0.66981802559133996</v>
      </c>
      <c r="E54" s="18">
        <f t="shared" si="42"/>
        <v>-0.10309366699068345</v>
      </c>
      <c r="F54" s="18">
        <f t="shared" si="54"/>
        <v>0.15388195086465384</v>
      </c>
      <c r="H54" s="18">
        <f t="shared" si="51"/>
        <v>0.15388195086465384</v>
      </c>
      <c r="I54" s="18">
        <f t="shared" si="51"/>
        <v>2.6432031725222682</v>
      </c>
      <c r="J54" s="18">
        <f t="shared" si="51"/>
        <v>2.7503729034201063</v>
      </c>
      <c r="L54" t="str">
        <f>$A$16</f>
        <v>Elementary occupations</v>
      </c>
      <c r="M54" s="18">
        <f t="shared" si="43"/>
        <v>1.3391598106189617</v>
      </c>
      <c r="N54" s="18">
        <f t="shared" si="44"/>
        <v>-12.308225057088062</v>
      </c>
      <c r="O54" s="18">
        <f t="shared" si="45"/>
        <v>1.1138290304042231</v>
      </c>
      <c r="P54" s="18">
        <f t="shared" si="46"/>
        <v>-0.21334662254550718</v>
      </c>
      <c r="Q54" s="18">
        <f t="shared" si="55"/>
        <v>0.22709833627470033</v>
      </c>
      <c r="S54" s="18">
        <f t="shared" ref="S54:U54" si="69">IF($F$6-$D$6 &lt;&gt; 0,(EXP(LN(1+(S34/100))/($F$6-$D$6))-1)*100,0)</f>
        <v>0.22709833627470033</v>
      </c>
      <c r="T54" s="18">
        <f t="shared" si="69"/>
        <v>2.2585252449269344</v>
      </c>
      <c r="U54" s="18">
        <f t="shared" si="69"/>
        <v>2.4253920743444679</v>
      </c>
      <c r="W54" t="str">
        <f>$A$16</f>
        <v>Elementary occupations</v>
      </c>
      <c r="X54" s="18">
        <f t="shared" si="47"/>
        <v>2.123369020922139</v>
      </c>
      <c r="Y54" s="18">
        <f t="shared" si="48"/>
        <v>-12.933728361297014</v>
      </c>
      <c r="Z54" s="18">
        <f t="shared" si="49"/>
        <v>0.10308536174326033</v>
      </c>
      <c r="AA54" s="18">
        <f t="shared" si="50"/>
        <v>4.0292328074187367E-2</v>
      </c>
      <c r="AB54" s="18">
        <f t="shared" si="57"/>
        <v>6.1218961515896453E-2</v>
      </c>
      <c r="AD54" s="18">
        <f t="shared" ref="AD54:AF54" si="70">IF($F$6-$D$6 &lt;&gt; 0,(EXP(LN(1+(AD34/100))/($F$6-$D$6))-1)*100,0)</f>
        <v>6.1218961515896453E-2</v>
      </c>
      <c r="AE54" s="18">
        <f t="shared" si="70"/>
        <v>3.0976614665337632</v>
      </c>
      <c r="AF54" s="18">
        <f t="shared" si="70"/>
        <v>3.1376637389249895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2.6292211088015494</v>
      </c>
      <c r="C56" s="26">
        <f>IF(D$6-C$6 &lt;&gt; 0,(EXP(LN(D18/C18)/(D$6-C$6))-1)*100,0)</f>
        <v>-2.3180699538001504</v>
      </c>
      <c r="D56" s="26">
        <f>IF(E$6-D$6 &lt;&gt; 0,(EXP(LN(E18/D18)/(E$6-D$6))-1)*100,0)</f>
        <v>0.59055885281915632</v>
      </c>
      <c r="E56" s="26">
        <f>IF(F$6-E$6 &lt;&gt; 0,(EXP(LN(F18/E18)/(F$6-E$6))-1)*100,0)</f>
        <v>0.42873424875551347</v>
      </c>
      <c r="F56" s="26">
        <f t="shared" si="54"/>
        <v>0.48264683667567088</v>
      </c>
      <c r="H56" s="26">
        <f t="shared" si="51"/>
        <v>0.48264683667567088</v>
      </c>
      <c r="I56" s="26">
        <f t="shared" ref="I56" si="71">IF($F$6-$D$6 &lt;&gt; 0,(EXP(LN(1+(I36/100))/($F$6-$D$6))-1)*100,0)</f>
        <v>2.7268839529857924</v>
      </c>
      <c r="J56" s="26">
        <f t="shared" ref="J56" si="72">IF($F$6-$D$6 &lt;&gt; 0,(EXP(LN(1+(J36/100))/($F$6-$D$6))-1)*100,0)</f>
        <v>3.0617315008187429</v>
      </c>
      <c r="L56" s="24" t="str">
        <f>$A$18</f>
        <v>All occupations</v>
      </c>
      <c r="M56" s="26">
        <f>IF(N$6-M$6 &lt;&gt; 0,(EXP(LN(N18/M18)/(N$6-M$6))-1)*100,0)</f>
        <v>2.647480893695886</v>
      </c>
      <c r="N56" s="26">
        <f>IF(O$6-N$6 &lt;&gt; 0,(EXP(LN(O18/N18)/(O$6-N$6))-1)*100,0)</f>
        <v>-3.6052587143602044</v>
      </c>
      <c r="O56" s="26">
        <f>IF(P$6-O$6 &lt;&gt; 0,(EXP(LN(P18/O18)/(P$6-O$6))-1)*100,0)</f>
        <v>0.45773221310516643</v>
      </c>
      <c r="P56" s="26">
        <f>IF(Q$6-P$6 &lt;&gt; 0,(EXP(LN(Q18/P18)/(Q$6-P$6))-1)*100,0)</f>
        <v>0.32686600131923704</v>
      </c>
      <c r="Q56" s="26">
        <f t="shared" ref="Q56" si="73">IF(Q$6-O$6 &lt;&gt; 0,(EXP(LN(Q18/O18)/(Q$6-O$6))-1)*100,0)</f>
        <v>0.37046911879301536</v>
      </c>
      <c r="S56" s="26">
        <f t="shared" ref="S56:U56" si="74">IF($F$6-$D$6 &lt;&gt; 0,(EXP(LN(1+(S36/100))/($F$6-$D$6))-1)*100,0)</f>
        <v>0.37046911879301536</v>
      </c>
      <c r="T56" s="26">
        <f t="shared" si="74"/>
        <v>2.324478611816394</v>
      </c>
      <c r="U56" s="26">
        <f t="shared" si="74"/>
        <v>2.5950483755013298</v>
      </c>
      <c r="W56" s="24" t="str">
        <f>$A$18</f>
        <v>All occupations</v>
      </c>
      <c r="X56" s="26">
        <f>IF(Y$6-X$6 &lt;&gt; 0,(EXP(LN(Y18/X18)/(Y$6-X$6))-1)*100,0)</f>
        <v>2.6088455929073939</v>
      </c>
      <c r="Y56" s="26">
        <f>IF(Z$6-Y$6 &lt;&gt; 0,(EXP(LN(Z18/Y18)/(Z$6-Y$6))-1)*100,0)</f>
        <v>-0.88038432090590257</v>
      </c>
      <c r="Z56" s="26">
        <f>IF(AA$6-Z$6 &lt;&gt; 0,(EXP(LN(AA18/Z18)/(AA$6-Z$6))-1)*100,0)</f>
        <v>0.73404655063531443</v>
      </c>
      <c r="AA56" s="26">
        <f>IF(AB$6-AA$6 &lt;&gt; 0,(EXP(LN(AB18/AA18)/(AB$6-AA$6))-1)*100,0)</f>
        <v>0.53685356387438432</v>
      </c>
      <c r="AB56" s="26">
        <f t="shared" ref="AB56" si="75">IF(AB$6-Z$6 &lt;&gt; 0,(EXP(LN(AB18/Z18)/(AB$6-Z$6))-1)*100,0)</f>
        <v>0.60254163130315508</v>
      </c>
      <c r="AD56" s="26">
        <f t="shared" ref="AD56:AF56" si="76">IF($F$6-$D$6 &lt;&gt; 0,(EXP(LN(1+(AD36/100))/($F$6-$D$6))-1)*100,0)</f>
        <v>0.60254163130315508</v>
      </c>
      <c r="AE56" s="26">
        <f t="shared" si="76"/>
        <v>3.1403434545826503</v>
      </c>
      <c r="AF56" s="26">
        <f t="shared" si="76"/>
        <v>3.5372246873282887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20.462035690244662</v>
      </c>
      <c r="C64" s="27">
        <f t="shared" si="77"/>
        <v>3.5934139483458125</v>
      </c>
      <c r="D64" s="27">
        <f t="shared" si="77"/>
        <v>-8.2923689904625917</v>
      </c>
      <c r="E64" s="27">
        <f t="shared" si="77"/>
        <v>14.140952518885882</v>
      </c>
      <c r="F64" s="27">
        <f>F8-D8</f>
        <v>5.8485835284232905</v>
      </c>
      <c r="L64" t="str">
        <f>$A$8</f>
        <v>Managers, directors and senior officials</v>
      </c>
      <c r="M64" s="27">
        <f t="shared" ref="M64:M72" si="78">N8-M8</f>
        <v>10.428238253490449</v>
      </c>
      <c r="N64" s="27">
        <f t="shared" ref="N64:N72" si="79">O8-N8</f>
        <v>0.56643649330482049</v>
      </c>
      <c r="O64" s="27">
        <f t="shared" ref="O64:O72" si="80">P8-O8</f>
        <v>-6.1442833567195265</v>
      </c>
      <c r="P64" s="27">
        <f t="shared" ref="P64:P72" si="81">Q8-P8</f>
        <v>5.8733868349144416</v>
      </c>
      <c r="Q64" s="27">
        <f>Q8-O8</f>
        <v>-0.27089652180508494</v>
      </c>
      <c r="W64" t="str">
        <f>$A$8</f>
        <v>Managers, directors and senior officials</v>
      </c>
      <c r="X64" s="27">
        <f t="shared" ref="X64:X72" si="82">Y8-X8</f>
        <v>10.033797436754043</v>
      </c>
      <c r="Y64" s="27">
        <f t="shared" ref="Y64:Y72" si="83">Z8-Y8</f>
        <v>3.0269774550410418</v>
      </c>
      <c r="Z64" s="27">
        <f t="shared" ref="Z64:Z72" si="84">AA8-Z8</f>
        <v>-2.1480856337429799</v>
      </c>
      <c r="AA64" s="27">
        <f t="shared" ref="AA64:AA72" si="85">AB8-AA8</f>
        <v>8.2675656839712914</v>
      </c>
      <c r="AB64" s="27">
        <f>AB8-Z8</f>
        <v>6.1194800502283115</v>
      </c>
    </row>
    <row r="65" spans="1:31" x14ac:dyDescent="0.2">
      <c r="A65" t="str">
        <f>$A$9</f>
        <v>Professional occupations</v>
      </c>
      <c r="B65" s="27">
        <f t="shared" si="77"/>
        <v>45.162466908081171</v>
      </c>
      <c r="C65" s="27">
        <f t="shared" si="77"/>
        <v>15.458691981652066</v>
      </c>
      <c r="D65" s="27">
        <f t="shared" si="77"/>
        <v>23.427922556042233</v>
      </c>
      <c r="E65" s="27">
        <f t="shared" si="77"/>
        <v>38.177836607821177</v>
      </c>
      <c r="F65" s="27">
        <f t="shared" ref="F65:F72" si="86">F9-D9</f>
        <v>61.605759163863411</v>
      </c>
      <c r="L65" t="str">
        <f>$A$9</f>
        <v>Professional occupations</v>
      </c>
      <c r="M65" s="27">
        <f t="shared" si="78"/>
        <v>22.97535255458024</v>
      </c>
      <c r="N65" s="27">
        <f t="shared" si="79"/>
        <v>4.7277415592793943</v>
      </c>
      <c r="O65" s="27">
        <f t="shared" si="80"/>
        <v>15.6022182684749</v>
      </c>
      <c r="P65" s="27">
        <f t="shared" si="81"/>
        <v>14.592134980663872</v>
      </c>
      <c r="Q65" s="27">
        <f t="shared" ref="Q65:Q72" si="87">Q9-O9</f>
        <v>30.194353249138771</v>
      </c>
      <c r="W65" t="str">
        <f>$A$9</f>
        <v>Professional occupations</v>
      </c>
      <c r="X65" s="27">
        <f t="shared" si="82"/>
        <v>22.187114353500519</v>
      </c>
      <c r="Y65" s="27">
        <f t="shared" si="83"/>
        <v>10.73095042237307</v>
      </c>
      <c r="Z65" s="27">
        <f t="shared" si="84"/>
        <v>7.8257042875671061</v>
      </c>
      <c r="AA65" s="27">
        <f t="shared" si="85"/>
        <v>23.585701627157306</v>
      </c>
      <c r="AB65" s="27">
        <f t="shared" ref="AB65:AB72" si="88">AB9-Z9</f>
        <v>31.411405914724412</v>
      </c>
    </row>
    <row r="66" spans="1:31" x14ac:dyDescent="0.2">
      <c r="A66" t="str">
        <f>$A$10</f>
        <v>Associate professional occupations</v>
      </c>
      <c r="B66" s="27">
        <f t="shared" si="77"/>
        <v>23.962372498421615</v>
      </c>
      <c r="C66" s="27">
        <f t="shared" si="77"/>
        <v>4.3363543156334003</v>
      </c>
      <c r="D66" s="27">
        <f t="shared" si="77"/>
        <v>10.277560615294732</v>
      </c>
      <c r="E66" s="27">
        <f t="shared" si="77"/>
        <v>18.983961248715929</v>
      </c>
      <c r="F66" s="27">
        <f t="shared" si="86"/>
        <v>29.26152186401066</v>
      </c>
      <c r="L66" t="str">
        <f>$A$10</f>
        <v>Associate professional occupations</v>
      </c>
      <c r="M66" s="27">
        <f t="shared" si="78"/>
        <v>12.924484533891516</v>
      </c>
      <c r="N66" s="27">
        <f t="shared" si="79"/>
        <v>0.43545418317167162</v>
      </c>
      <c r="O66" s="27">
        <f t="shared" si="80"/>
        <v>-5.540654846717473</v>
      </c>
      <c r="P66" s="27">
        <f t="shared" si="81"/>
        <v>2.1878935889644424</v>
      </c>
      <c r="Q66" s="27">
        <f t="shared" si="87"/>
        <v>-3.3527612577530306</v>
      </c>
      <c r="W66" t="str">
        <f>$A$10</f>
        <v>Associate professional occupations</v>
      </c>
      <c r="X66" s="27">
        <f t="shared" si="82"/>
        <v>11.037887964530057</v>
      </c>
      <c r="Y66" s="27">
        <f t="shared" si="83"/>
        <v>3.9009001324615014</v>
      </c>
      <c r="Z66" s="27">
        <f t="shared" si="84"/>
        <v>15.81821546201239</v>
      </c>
      <c r="AA66" s="27">
        <f t="shared" si="85"/>
        <v>16.796067659751259</v>
      </c>
      <c r="AB66" s="27">
        <f t="shared" si="88"/>
        <v>32.614283121763648</v>
      </c>
    </row>
    <row r="67" spans="1:31" x14ac:dyDescent="0.2">
      <c r="A67" t="str">
        <f>$A$11</f>
        <v>Administrative and secretarial occupations</v>
      </c>
      <c r="B67" s="27">
        <f t="shared" si="77"/>
        <v>7.3727334174700445</v>
      </c>
      <c r="C67" s="27">
        <f t="shared" si="77"/>
        <v>4.6313533260070301</v>
      </c>
      <c r="D67" s="27">
        <f t="shared" si="77"/>
        <v>6.1711360111724787</v>
      </c>
      <c r="E67" s="27">
        <f t="shared" si="77"/>
        <v>-6.6162118429499515</v>
      </c>
      <c r="F67" s="27">
        <f t="shared" si="86"/>
        <v>-0.44507583177747279</v>
      </c>
      <c r="L67" t="str">
        <f>$A$11</f>
        <v>Administrative and secretarial occupations</v>
      </c>
      <c r="M67" s="27">
        <f t="shared" si="78"/>
        <v>1.702470219217723</v>
      </c>
      <c r="N67" s="27">
        <f t="shared" si="79"/>
        <v>9.0551665208402525</v>
      </c>
      <c r="O67" s="27">
        <f t="shared" si="80"/>
        <v>5.7917292664401856</v>
      </c>
      <c r="P67" s="27">
        <f t="shared" si="81"/>
        <v>9.934005532423086</v>
      </c>
      <c r="Q67" s="27">
        <f t="shared" si="87"/>
        <v>15.725734798863272</v>
      </c>
      <c r="W67" t="str">
        <f>$A$11</f>
        <v>Administrative and secretarial occupations</v>
      </c>
      <c r="X67" s="27">
        <f t="shared" si="82"/>
        <v>5.670263198252016</v>
      </c>
      <c r="Y67" s="27">
        <f t="shared" si="83"/>
        <v>-4.4238131948332011</v>
      </c>
      <c r="Z67" s="27">
        <f t="shared" si="84"/>
        <v>0.37940674473233571</v>
      </c>
      <c r="AA67" s="27">
        <f t="shared" si="85"/>
        <v>-16.550217375372981</v>
      </c>
      <c r="AB67" s="27">
        <f t="shared" si="88"/>
        <v>-16.170810630640645</v>
      </c>
    </row>
    <row r="68" spans="1:31" x14ac:dyDescent="0.2">
      <c r="A68" t="str">
        <f>$A$12</f>
        <v>Skilled trades occupations</v>
      </c>
      <c r="B68" s="27">
        <f t="shared" si="77"/>
        <v>7.4795699686228261</v>
      </c>
      <c r="C68" s="27">
        <f t="shared" si="77"/>
        <v>-17.314522554507533</v>
      </c>
      <c r="D68" s="27">
        <f t="shared" si="77"/>
        <v>-1.4821125599793135</v>
      </c>
      <c r="E68" s="27">
        <f t="shared" si="77"/>
        <v>-5.66320587137497</v>
      </c>
      <c r="F68" s="27">
        <f t="shared" si="86"/>
        <v>-7.1453184313542835</v>
      </c>
      <c r="L68" t="str">
        <f>$A$12</f>
        <v>Skilled trades occupations</v>
      </c>
      <c r="M68" s="27">
        <f t="shared" si="78"/>
        <v>7.8523702351599809</v>
      </c>
      <c r="N68" s="27">
        <f t="shared" si="79"/>
        <v>-18.059538732396277</v>
      </c>
      <c r="O68" s="27">
        <f t="shared" si="80"/>
        <v>-2.5499656446008032</v>
      </c>
      <c r="P68" s="27">
        <f t="shared" si="81"/>
        <v>-7.459008926957253</v>
      </c>
      <c r="Q68" s="27">
        <f t="shared" si="87"/>
        <v>-10.008974571558056</v>
      </c>
      <c r="W68" t="str">
        <f>$A$12</f>
        <v>Skilled trades occupations</v>
      </c>
      <c r="X68" s="27">
        <f t="shared" si="82"/>
        <v>-0.37280026653709086</v>
      </c>
      <c r="Y68" s="27">
        <f t="shared" si="83"/>
        <v>0.7450161778887967</v>
      </c>
      <c r="Z68" s="27">
        <f t="shared" si="84"/>
        <v>1.0678530846214791</v>
      </c>
      <c r="AA68" s="27">
        <f t="shared" si="85"/>
        <v>1.7958030555822333</v>
      </c>
      <c r="AB68" s="27">
        <f t="shared" si="88"/>
        <v>2.8636561402037124</v>
      </c>
    </row>
    <row r="69" spans="1:31" x14ac:dyDescent="0.2">
      <c r="A69" t="str">
        <f>$A$13</f>
        <v>Caring, leisure and other service occupations</v>
      </c>
      <c r="B69" s="27">
        <f t="shared" si="77"/>
        <v>8.4558919419882557</v>
      </c>
      <c r="C69" s="27">
        <f t="shared" si="77"/>
        <v>-5.1363301274658966</v>
      </c>
      <c r="D69" s="27">
        <f t="shared" si="77"/>
        <v>3.4717351992441081</v>
      </c>
      <c r="E69" s="27">
        <f t="shared" si="77"/>
        <v>10.698659950856182</v>
      </c>
      <c r="F69" s="27">
        <f t="shared" si="86"/>
        <v>14.17039515010029</v>
      </c>
      <c r="L69" t="str">
        <f>$A$13</f>
        <v>Caring, leisure and other service occupations</v>
      </c>
      <c r="M69" s="27">
        <f t="shared" si="78"/>
        <v>2.5550095365506955</v>
      </c>
      <c r="N69" s="27">
        <f t="shared" si="79"/>
        <v>-1.5745995149150716</v>
      </c>
      <c r="O69" s="27">
        <f t="shared" si="80"/>
        <v>2.0858774010784238</v>
      </c>
      <c r="P69" s="27">
        <f t="shared" si="81"/>
        <v>3.3971444540358853</v>
      </c>
      <c r="Q69" s="27">
        <f t="shared" si="87"/>
        <v>5.4830218551143091</v>
      </c>
      <c r="W69" t="str">
        <f>$A$13</f>
        <v>Caring, leisure and other service occupations</v>
      </c>
      <c r="X69" s="27">
        <f t="shared" si="82"/>
        <v>5.9008824054375282</v>
      </c>
      <c r="Y69" s="27">
        <f t="shared" si="83"/>
        <v>-3.5617306125507895</v>
      </c>
      <c r="Z69" s="27">
        <f t="shared" si="84"/>
        <v>1.3858577981657021</v>
      </c>
      <c r="AA69" s="27">
        <f t="shared" si="85"/>
        <v>7.3015154968203149</v>
      </c>
      <c r="AB69" s="27">
        <f t="shared" si="88"/>
        <v>8.687373294986017</v>
      </c>
    </row>
    <row r="70" spans="1:31" x14ac:dyDescent="0.2">
      <c r="A70" t="str">
        <f>$A$14</f>
        <v>Sales and customer service occupations</v>
      </c>
      <c r="B70" s="27">
        <f t="shared" si="77"/>
        <v>12.89017770555381</v>
      </c>
      <c r="C70" s="27">
        <f t="shared" si="77"/>
        <v>-6.4469004339754861</v>
      </c>
      <c r="D70" s="27">
        <f t="shared" si="77"/>
        <v>3.3679559293082661</v>
      </c>
      <c r="E70" s="27">
        <f t="shared" si="77"/>
        <v>2.2619995382486593</v>
      </c>
      <c r="F70" s="27">
        <f t="shared" si="86"/>
        <v>5.6299554675569254</v>
      </c>
      <c r="L70" t="str">
        <f>$A$14</f>
        <v>Sales and customer service occupations</v>
      </c>
      <c r="M70" s="27">
        <f t="shared" si="78"/>
        <v>3.7408337204898316</v>
      </c>
      <c r="N70" s="27">
        <f t="shared" si="79"/>
        <v>-1.1438754624420326</v>
      </c>
      <c r="O70" s="27">
        <f t="shared" si="80"/>
        <v>3.3061665352836584</v>
      </c>
      <c r="P70" s="27">
        <f t="shared" si="81"/>
        <v>2.6532035956185709</v>
      </c>
      <c r="Q70" s="27">
        <f t="shared" si="87"/>
        <v>5.9593701309022293</v>
      </c>
      <c r="W70" t="str">
        <f>$A$14</f>
        <v>Sales and customer service occupations</v>
      </c>
      <c r="X70" s="27">
        <f t="shared" si="82"/>
        <v>9.1493439850640499</v>
      </c>
      <c r="Y70" s="27">
        <f t="shared" si="83"/>
        <v>-5.3030249715335032</v>
      </c>
      <c r="Z70" s="27">
        <f t="shared" si="84"/>
        <v>6.1789394024614808E-2</v>
      </c>
      <c r="AA70" s="27">
        <f t="shared" si="85"/>
        <v>-0.39120405736987607</v>
      </c>
      <c r="AB70" s="27">
        <f t="shared" si="88"/>
        <v>-0.32941466334526126</v>
      </c>
    </row>
    <row r="71" spans="1:31" x14ac:dyDescent="0.2">
      <c r="A71" t="str">
        <f>$A$15</f>
        <v>Process, plant and machine operatives</v>
      </c>
      <c r="B71" s="27">
        <f t="shared" si="77"/>
        <v>13.296934216180262</v>
      </c>
      <c r="C71" s="27">
        <f t="shared" si="77"/>
        <v>-12.844881813538478</v>
      </c>
      <c r="D71" s="27">
        <f t="shared" si="77"/>
        <v>2.4203622715269546</v>
      </c>
      <c r="E71" s="27">
        <f t="shared" si="77"/>
        <v>-3.4259261267488341</v>
      </c>
      <c r="F71" s="27">
        <f t="shared" si="86"/>
        <v>-1.0055638552218795</v>
      </c>
      <c r="L71" t="str">
        <f>$A$15</f>
        <v>Process, plant and machine operatives</v>
      </c>
      <c r="M71" s="27">
        <f t="shared" si="78"/>
        <v>12.645630656252933</v>
      </c>
      <c r="N71" s="27">
        <f t="shared" si="79"/>
        <v>-11.285949343943713</v>
      </c>
      <c r="O71" s="27">
        <f t="shared" si="80"/>
        <v>0.5960806176800304</v>
      </c>
      <c r="P71" s="27">
        <f t="shared" si="81"/>
        <v>-3.031680205612318</v>
      </c>
      <c r="Q71" s="27">
        <f t="shared" si="87"/>
        <v>-2.4355995879322876</v>
      </c>
      <c r="W71" t="str">
        <f>$A$15</f>
        <v>Process, plant and machine operatives</v>
      </c>
      <c r="X71" s="27">
        <f t="shared" si="82"/>
        <v>0.65130355992725519</v>
      </c>
      <c r="Y71" s="27">
        <f t="shared" si="83"/>
        <v>-1.5589324695946605</v>
      </c>
      <c r="Z71" s="27">
        <f t="shared" si="84"/>
        <v>1.8242816538467501</v>
      </c>
      <c r="AA71" s="27">
        <f t="shared" si="85"/>
        <v>-0.39424592113650192</v>
      </c>
      <c r="AB71" s="27">
        <f t="shared" si="88"/>
        <v>1.4300357327102482</v>
      </c>
    </row>
    <row r="72" spans="1:31" x14ac:dyDescent="0.2">
      <c r="A72" t="str">
        <f>$A$16</f>
        <v>Elementary occupations</v>
      </c>
      <c r="B72" s="27">
        <f t="shared" si="77"/>
        <v>11.0858176534378</v>
      </c>
      <c r="C72" s="27">
        <f t="shared" si="77"/>
        <v>-21.580178642151395</v>
      </c>
      <c r="D72" s="27">
        <f t="shared" si="77"/>
        <v>5.0868089678532158</v>
      </c>
      <c r="E72" s="27">
        <f t="shared" si="77"/>
        <v>-1.5900660234531472</v>
      </c>
      <c r="F72" s="27">
        <f t="shared" si="86"/>
        <v>3.4967429444000686</v>
      </c>
      <c r="L72" t="str">
        <f>$A$16</f>
        <v>Elementary occupations</v>
      </c>
      <c r="M72" s="27">
        <f t="shared" si="78"/>
        <v>4.9217966991995468</v>
      </c>
      <c r="N72" s="27">
        <f t="shared" si="79"/>
        <v>-11.690199336413684</v>
      </c>
      <c r="O72" s="27">
        <f t="shared" si="80"/>
        <v>4.7429471250133446</v>
      </c>
      <c r="P72" s="27">
        <f t="shared" si="81"/>
        <v>-1.8601935542234571</v>
      </c>
      <c r="Q72" s="27">
        <f t="shared" si="87"/>
        <v>2.8827535707898875</v>
      </c>
      <c r="W72" t="str">
        <f>$A$16</f>
        <v>Elementary occupations</v>
      </c>
      <c r="X72" s="27">
        <f t="shared" si="82"/>
        <v>6.1640209542381825</v>
      </c>
      <c r="Y72" s="27">
        <f t="shared" si="83"/>
        <v>-9.8899793057376968</v>
      </c>
      <c r="Z72" s="27">
        <f t="shared" si="84"/>
        <v>0.34386184284005594</v>
      </c>
      <c r="AA72" s="27">
        <f t="shared" si="85"/>
        <v>0.27012753077032414</v>
      </c>
      <c r="AB72" s="27">
        <f t="shared" si="88"/>
        <v>0.61398937361038008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150.16800000000035</v>
      </c>
      <c r="C74" s="29">
        <f t="shared" ref="C74" si="89">D18-C18</f>
        <v>-35.303000000000338</v>
      </c>
      <c r="D74" s="29">
        <f>E18-D18</f>
        <v>44.449000000000069</v>
      </c>
      <c r="E74" s="29">
        <f>F18-E18</f>
        <v>66.968000000000757</v>
      </c>
      <c r="F74" s="29">
        <f>F18-D18</f>
        <v>111.41700000000083</v>
      </c>
      <c r="L74" s="24" t="str">
        <f>$A$18</f>
        <v>All occupations</v>
      </c>
      <c r="M74" s="29">
        <f>N18-M18</f>
        <v>79.746186408832955</v>
      </c>
      <c r="N74" s="29">
        <f t="shared" ref="N74" si="90">O18-N18</f>
        <v>-28.969363633514604</v>
      </c>
      <c r="O74" s="29">
        <f>P18-O18</f>
        <v>17.890115365932502</v>
      </c>
      <c r="P74" s="29">
        <f>Q18-P18</f>
        <v>26.286886299827415</v>
      </c>
      <c r="Q74" s="29">
        <f>Q18-O18</f>
        <v>44.177001665759917</v>
      </c>
      <c r="W74" s="24" t="str">
        <f>$A$18</f>
        <v>All occupations</v>
      </c>
      <c r="X74" s="29">
        <f>Y18-X18</f>
        <v>70.421813591166597</v>
      </c>
      <c r="Y74" s="29">
        <f t="shared" ref="Y74" si="91">Z18-Y18</f>
        <v>-6.3336363664855071</v>
      </c>
      <c r="Z74" s="29">
        <f>AA18-Z18</f>
        <v>26.558884634067567</v>
      </c>
      <c r="AA74" s="29">
        <f>AB18-AA18</f>
        <v>40.681113700173341</v>
      </c>
      <c r="AB74" s="29">
        <f>AB18-Z18</f>
        <v>67.239998334240909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115.79768248255702</v>
      </c>
      <c r="C80" s="11">
        <f t="shared" si="92"/>
        <v>136.25971817280168</v>
      </c>
      <c r="D80" s="11">
        <f t="shared" si="92"/>
        <v>139.8531321211475</v>
      </c>
      <c r="E80" s="11">
        <f t="shared" si="92"/>
        <v>131.5607631306849</v>
      </c>
      <c r="F80" s="11">
        <f t="shared" si="92"/>
        <v>145.70171564957079</v>
      </c>
      <c r="H80" s="40">
        <f>IF(D$6-B$6 &lt;&gt; 0,(EXP(LN(D8/B8)/(D$6-B$6))-1)*100,0)</f>
        <v>3.8471221940014289</v>
      </c>
      <c r="I80" s="40">
        <f t="shared" ref="I80:I88" si="93">F46</f>
        <v>0.27349780915526534</v>
      </c>
      <c r="L80" t="str">
        <f t="shared" ref="L80:Q88" si="94">L8</f>
        <v>Managers, directors and senior officials</v>
      </c>
      <c r="M80" s="11">
        <f t="shared" si="94"/>
        <v>78.247441662048089</v>
      </c>
      <c r="N80" s="11">
        <f t="shared" si="94"/>
        <v>88.675679915538538</v>
      </c>
      <c r="O80" s="11">
        <f t="shared" si="94"/>
        <v>89.242116408843358</v>
      </c>
      <c r="P80" s="11">
        <f t="shared" si="94"/>
        <v>83.097833052123832</v>
      </c>
      <c r="Q80" s="11">
        <f t="shared" si="94"/>
        <v>88.971219887038274</v>
      </c>
      <c r="S80" s="40">
        <f t="shared" ref="S80:S88" si="95">IF(O$6-M$6 &lt;&gt; 0,(EXP(LN(O8/M8)/(O$6-M$6))-1)*100,0)</f>
        <v>2.664416425807814</v>
      </c>
      <c r="T80" s="40">
        <f t="shared" ref="T80:T88" si="96">Q46</f>
        <v>-2.0265545089859227E-2</v>
      </c>
      <c r="W80" t="str">
        <f t="shared" ref="W80:AB88" si="97">W8</f>
        <v>Managers, directors and senior officials</v>
      </c>
      <c r="X80" s="11">
        <f t="shared" si="97"/>
        <v>37.550240820509089</v>
      </c>
      <c r="Y80" s="11">
        <f t="shared" si="97"/>
        <v>47.584038257263131</v>
      </c>
      <c r="Z80" s="11">
        <f t="shared" si="97"/>
        <v>50.611015712304173</v>
      </c>
      <c r="AA80" s="11">
        <f t="shared" si="97"/>
        <v>48.462930078561193</v>
      </c>
      <c r="AB80" s="11">
        <f t="shared" si="97"/>
        <v>56.730495762532485</v>
      </c>
      <c r="AD80" s="40">
        <f t="shared" ref="AD80:AD88" si="98">IF(Z$6-X$6 &lt;&gt; 0,(EXP(LN(Z8/X8)/(Z$6-X$6))-1)*100,0)</f>
        <v>6.1515806298388931</v>
      </c>
      <c r="AE80" s="40">
        <f t="shared" ref="AE80:AE88" si="99">AB46</f>
        <v>0.76385362924327183</v>
      </c>
    </row>
    <row r="81" spans="1:31" x14ac:dyDescent="0.2">
      <c r="A81" t="str">
        <f t="shared" si="92"/>
        <v>Professional occupations</v>
      </c>
      <c r="B81" s="11">
        <f t="shared" si="92"/>
        <v>260.37328519320522</v>
      </c>
      <c r="C81" s="11">
        <f t="shared" si="92"/>
        <v>305.53575210128639</v>
      </c>
      <c r="D81" s="11">
        <f t="shared" si="92"/>
        <v>320.99444408293846</v>
      </c>
      <c r="E81" s="11">
        <f t="shared" si="92"/>
        <v>344.42236663898069</v>
      </c>
      <c r="F81" s="11">
        <f t="shared" si="92"/>
        <v>382.60020324680187</v>
      </c>
      <c r="H81" s="40">
        <f t="shared" ref="H81:H88" si="100">IF(D$6-B$6 &lt;&gt; 0,(EXP(LN(D9/B9)/(D$6-B$6))-1)*100,0)</f>
        <v>4.2750048113568306</v>
      </c>
      <c r="I81" s="40">
        <f t="shared" si="93"/>
        <v>1.1773216677537501</v>
      </c>
      <c r="L81" t="str">
        <f t="shared" si="94"/>
        <v>Professional occupations</v>
      </c>
      <c r="M81" s="11">
        <f t="shared" si="94"/>
        <v>137.40408559626823</v>
      </c>
      <c r="N81" s="11">
        <f t="shared" si="94"/>
        <v>160.37943815084847</v>
      </c>
      <c r="O81" s="11">
        <f t="shared" si="94"/>
        <v>165.10717971012787</v>
      </c>
      <c r="P81" s="11">
        <f t="shared" si="94"/>
        <v>180.70939797860277</v>
      </c>
      <c r="Q81" s="11">
        <f t="shared" si="94"/>
        <v>195.30153295926664</v>
      </c>
      <c r="S81" s="40">
        <f t="shared" si="95"/>
        <v>3.7416766167828852</v>
      </c>
      <c r="T81" s="40">
        <f t="shared" si="96"/>
        <v>1.1259573834085046</v>
      </c>
      <c r="W81" t="str">
        <f t="shared" si="97"/>
        <v>Professional occupations</v>
      </c>
      <c r="X81" s="11">
        <f t="shared" si="97"/>
        <v>122.96919959693714</v>
      </c>
      <c r="Y81" s="11">
        <f t="shared" si="97"/>
        <v>145.15631395043766</v>
      </c>
      <c r="Z81" s="11">
        <f t="shared" si="97"/>
        <v>155.88726437281073</v>
      </c>
      <c r="AA81" s="11">
        <f t="shared" si="97"/>
        <v>163.71296866037784</v>
      </c>
      <c r="AB81" s="11">
        <f t="shared" si="97"/>
        <v>187.29867028753515</v>
      </c>
      <c r="AD81" s="40">
        <f t="shared" si="98"/>
        <v>4.8583109645822686</v>
      </c>
      <c r="AE81" s="40">
        <f t="shared" si="99"/>
        <v>1.2313287131327844</v>
      </c>
    </row>
    <row r="82" spans="1:31" x14ac:dyDescent="0.2">
      <c r="A82" t="str">
        <f t="shared" si="92"/>
        <v>Associate professional occupations</v>
      </c>
      <c r="B82" s="11">
        <f t="shared" si="92"/>
        <v>151.80584937731717</v>
      </c>
      <c r="C82" s="11">
        <f t="shared" si="92"/>
        <v>175.76822187573879</v>
      </c>
      <c r="D82" s="11">
        <f t="shared" si="92"/>
        <v>180.10457619137219</v>
      </c>
      <c r="E82" s="11">
        <f t="shared" si="92"/>
        <v>190.38213680666692</v>
      </c>
      <c r="F82" s="11">
        <f t="shared" si="92"/>
        <v>209.36609805538285</v>
      </c>
      <c r="H82" s="40">
        <f t="shared" si="100"/>
        <v>3.4778146644093733</v>
      </c>
      <c r="I82" s="40">
        <f t="shared" si="93"/>
        <v>1.0086982325974381</v>
      </c>
      <c r="L82" t="str">
        <f t="shared" si="94"/>
        <v>Associate professional occupations</v>
      </c>
      <c r="M82" s="11">
        <f t="shared" si="94"/>
        <v>84.049276925916359</v>
      </c>
      <c r="N82" s="11">
        <f t="shared" si="94"/>
        <v>96.973761459807875</v>
      </c>
      <c r="O82" s="11">
        <f t="shared" si="94"/>
        <v>97.409215642979547</v>
      </c>
      <c r="P82" s="11">
        <f t="shared" si="94"/>
        <v>91.868560796262074</v>
      </c>
      <c r="Q82" s="11">
        <f t="shared" si="94"/>
        <v>94.056454385226516</v>
      </c>
      <c r="S82" s="40">
        <f t="shared" si="95"/>
        <v>2.9943053803124231</v>
      </c>
      <c r="T82" s="40">
        <f t="shared" si="96"/>
        <v>-0.23323187128676537</v>
      </c>
      <c r="W82" t="str">
        <f t="shared" si="97"/>
        <v>Associate professional occupations</v>
      </c>
      <c r="X82" s="11">
        <f t="shared" si="97"/>
        <v>67.756572451400956</v>
      </c>
      <c r="Y82" s="11">
        <f t="shared" si="97"/>
        <v>78.794460415931013</v>
      </c>
      <c r="Z82" s="11">
        <f t="shared" si="97"/>
        <v>82.695360548392514</v>
      </c>
      <c r="AA82" s="11">
        <f t="shared" si="97"/>
        <v>98.513576010404904</v>
      </c>
      <c r="AB82" s="11">
        <f t="shared" si="97"/>
        <v>115.30964367015616</v>
      </c>
      <c r="AD82" s="40">
        <f t="shared" si="98"/>
        <v>4.0653006579639328</v>
      </c>
      <c r="AE82" s="40">
        <f t="shared" si="99"/>
        <v>2.2411280085046226</v>
      </c>
    </row>
    <row r="83" spans="1:31" x14ac:dyDescent="0.2">
      <c r="A83" t="str">
        <f t="shared" si="92"/>
        <v>Administrative and secretarial occupations</v>
      </c>
      <c r="B83" s="11">
        <f t="shared" si="92"/>
        <v>181.39048492986751</v>
      </c>
      <c r="C83" s="11">
        <f t="shared" si="92"/>
        <v>188.76321834733756</v>
      </c>
      <c r="D83" s="11">
        <f t="shared" si="92"/>
        <v>193.39457167334459</v>
      </c>
      <c r="E83" s="11">
        <f t="shared" si="92"/>
        <v>199.56570768451706</v>
      </c>
      <c r="F83" s="11">
        <f t="shared" si="92"/>
        <v>192.94949584156711</v>
      </c>
      <c r="H83" s="40">
        <f t="shared" si="100"/>
        <v>1.2898564402181067</v>
      </c>
      <c r="I83" s="40">
        <f t="shared" si="93"/>
        <v>-1.5359084830157688E-2</v>
      </c>
      <c r="L83" t="str">
        <f t="shared" si="94"/>
        <v>Administrative and secretarial occupations</v>
      </c>
      <c r="M83" s="11">
        <f t="shared" si="94"/>
        <v>55.604345738140353</v>
      </c>
      <c r="N83" s="11">
        <f t="shared" si="94"/>
        <v>57.306815957358076</v>
      </c>
      <c r="O83" s="11">
        <f t="shared" si="94"/>
        <v>66.361982478198328</v>
      </c>
      <c r="P83" s="11">
        <f t="shared" si="94"/>
        <v>72.153711744638514</v>
      </c>
      <c r="Q83" s="11">
        <f t="shared" si="94"/>
        <v>82.0877172770616</v>
      </c>
      <c r="S83" s="40">
        <f t="shared" si="95"/>
        <v>3.6005648562063675</v>
      </c>
      <c r="T83" s="40">
        <f t="shared" si="96"/>
        <v>1.4278582804227558</v>
      </c>
      <c r="W83" t="str">
        <f t="shared" si="97"/>
        <v>Administrative and secretarial occupations</v>
      </c>
      <c r="X83" s="11">
        <f t="shared" si="97"/>
        <v>125.78613919172729</v>
      </c>
      <c r="Y83" s="11">
        <f t="shared" si="97"/>
        <v>131.4564023899793</v>
      </c>
      <c r="Z83" s="11">
        <f t="shared" si="97"/>
        <v>127.0325891951461</v>
      </c>
      <c r="AA83" s="11">
        <f t="shared" si="97"/>
        <v>127.41199593987844</v>
      </c>
      <c r="AB83" s="11">
        <f t="shared" si="97"/>
        <v>110.86177856450546</v>
      </c>
      <c r="AD83" s="40">
        <f t="shared" si="98"/>
        <v>0.19740467671383044</v>
      </c>
      <c r="AE83" s="40">
        <f t="shared" si="99"/>
        <v>-0.90362239814703038</v>
      </c>
    </row>
    <row r="84" spans="1:31" x14ac:dyDescent="0.2">
      <c r="A84" t="str">
        <f t="shared" si="92"/>
        <v>Skilled trades occupations</v>
      </c>
      <c r="B84" s="11">
        <f t="shared" si="92"/>
        <v>129.14520225407159</v>
      </c>
      <c r="C84" s="11">
        <f t="shared" si="92"/>
        <v>136.62477222269442</v>
      </c>
      <c r="D84" s="11">
        <f t="shared" si="92"/>
        <v>119.31024966818688</v>
      </c>
      <c r="E84" s="11">
        <f t="shared" si="92"/>
        <v>117.82813710820757</v>
      </c>
      <c r="F84" s="11">
        <f t="shared" si="92"/>
        <v>112.1649312368326</v>
      </c>
      <c r="H84" s="40">
        <f t="shared" si="100"/>
        <v>-1.5717201082376397</v>
      </c>
      <c r="I84" s="40">
        <f t="shared" si="93"/>
        <v>-0.4108659738209508</v>
      </c>
      <c r="L84" t="str">
        <f t="shared" si="94"/>
        <v>Skilled trades occupations</v>
      </c>
      <c r="M84" s="11">
        <f t="shared" si="94"/>
        <v>114.99190778158129</v>
      </c>
      <c r="N84" s="11">
        <f t="shared" si="94"/>
        <v>122.84427801674127</v>
      </c>
      <c r="O84" s="11">
        <f t="shared" si="94"/>
        <v>104.78473928434499</v>
      </c>
      <c r="P84" s="11">
        <f t="shared" si="94"/>
        <v>102.23477363974419</v>
      </c>
      <c r="Q84" s="11">
        <f t="shared" si="94"/>
        <v>94.775764712786938</v>
      </c>
      <c r="S84" s="40">
        <f t="shared" si="95"/>
        <v>-1.8418981423158676</v>
      </c>
      <c r="T84" s="40">
        <f t="shared" si="96"/>
        <v>-0.66706129349325405</v>
      </c>
      <c r="W84" t="str">
        <f t="shared" si="97"/>
        <v>Skilled trades occupations</v>
      </c>
      <c r="X84" s="11">
        <f t="shared" si="97"/>
        <v>14.153294472490249</v>
      </c>
      <c r="Y84" s="11">
        <f t="shared" si="97"/>
        <v>13.780494205953158</v>
      </c>
      <c r="Z84" s="11">
        <f t="shared" si="97"/>
        <v>14.525510383841954</v>
      </c>
      <c r="AA84" s="11">
        <f t="shared" si="97"/>
        <v>15.593363468463433</v>
      </c>
      <c r="AB84" s="11">
        <f t="shared" si="97"/>
        <v>17.389166524045667</v>
      </c>
      <c r="AD84" s="40">
        <f t="shared" si="98"/>
        <v>0.52053044716464658</v>
      </c>
      <c r="AE84" s="40">
        <f t="shared" si="99"/>
        <v>1.2068305244884447</v>
      </c>
    </row>
    <row r="85" spans="1:31" x14ac:dyDescent="0.2">
      <c r="A85" t="str">
        <f t="shared" si="92"/>
        <v>Caring, leisure and other service occupations</v>
      </c>
      <c r="B85" s="11">
        <f t="shared" si="92"/>
        <v>139.40821239940595</v>
      </c>
      <c r="C85" s="11">
        <f t="shared" si="92"/>
        <v>147.86410434139421</v>
      </c>
      <c r="D85" s="11">
        <f t="shared" si="92"/>
        <v>142.72777421392831</v>
      </c>
      <c r="E85" s="11">
        <f t="shared" si="92"/>
        <v>146.19950941317242</v>
      </c>
      <c r="F85" s="11">
        <f t="shared" si="92"/>
        <v>156.8981693640286</v>
      </c>
      <c r="H85" s="40">
        <f t="shared" si="100"/>
        <v>0.47176391983152488</v>
      </c>
      <c r="I85" s="40">
        <f t="shared" si="93"/>
        <v>0.63304768367515862</v>
      </c>
      <c r="L85" t="str">
        <f t="shared" si="94"/>
        <v>Caring, leisure and other service occupations</v>
      </c>
      <c r="M85" s="11">
        <f t="shared" si="94"/>
        <v>25.816147080334549</v>
      </c>
      <c r="N85" s="11">
        <f t="shared" si="94"/>
        <v>28.371156616885244</v>
      </c>
      <c r="O85" s="11">
        <f t="shared" si="94"/>
        <v>26.796557101970173</v>
      </c>
      <c r="P85" s="11">
        <f t="shared" si="94"/>
        <v>28.882434503048596</v>
      </c>
      <c r="Q85" s="11">
        <f t="shared" si="94"/>
        <v>32.279578957084482</v>
      </c>
      <c r="S85" s="40">
        <f t="shared" si="95"/>
        <v>0.74825072795656755</v>
      </c>
      <c r="T85" s="40">
        <f t="shared" si="96"/>
        <v>1.2488092189660627</v>
      </c>
      <c r="W85" t="str">
        <f t="shared" si="97"/>
        <v>Caring, leisure and other service occupations</v>
      </c>
      <c r="X85" s="11">
        <f t="shared" si="97"/>
        <v>113.59206531907142</v>
      </c>
      <c r="Y85" s="11">
        <f t="shared" si="97"/>
        <v>119.49294772450895</v>
      </c>
      <c r="Z85" s="11">
        <f t="shared" si="97"/>
        <v>115.93121711195816</v>
      </c>
      <c r="AA85" s="11">
        <f t="shared" si="97"/>
        <v>117.31707491012386</v>
      </c>
      <c r="AB85" s="11">
        <f t="shared" si="97"/>
        <v>124.61859040694418</v>
      </c>
      <c r="AD85" s="40">
        <f>IF(Z$6-X$6 &lt;&gt; 0,(EXP(LN(Z13/X13)/(Z$6-X$6))-1)*100,0)</f>
        <v>0.40850015663966843</v>
      </c>
      <c r="AE85" s="40">
        <f t="shared" si="99"/>
        <v>0.48290046832082378</v>
      </c>
    </row>
    <row r="86" spans="1:31" x14ac:dyDescent="0.2">
      <c r="A86" t="str">
        <f t="shared" si="92"/>
        <v>Sales and customer service occupations</v>
      </c>
      <c r="B86" s="11">
        <f t="shared" si="92"/>
        <v>139.96606709865341</v>
      </c>
      <c r="C86" s="11">
        <f t="shared" si="92"/>
        <v>152.85624480420722</v>
      </c>
      <c r="D86" s="11">
        <f t="shared" si="92"/>
        <v>146.40934437023174</v>
      </c>
      <c r="E86" s="11">
        <f t="shared" si="92"/>
        <v>149.77730029954</v>
      </c>
      <c r="F86" s="11">
        <f t="shared" si="92"/>
        <v>152.03929983778866</v>
      </c>
      <c r="H86" s="40">
        <f t="shared" si="100"/>
        <v>0.90419157263237349</v>
      </c>
      <c r="I86" s="40">
        <f t="shared" si="93"/>
        <v>0.25186739992211216</v>
      </c>
      <c r="L86" t="str">
        <f t="shared" si="94"/>
        <v>Sales and customer service occupations</v>
      </c>
      <c r="M86" s="11">
        <f t="shared" si="94"/>
        <v>53.944122798680965</v>
      </c>
      <c r="N86" s="11">
        <f t="shared" si="94"/>
        <v>57.684956519170797</v>
      </c>
      <c r="O86" s="11">
        <f t="shared" si="94"/>
        <v>56.541081056728764</v>
      </c>
      <c r="P86" s="11">
        <f t="shared" si="94"/>
        <v>59.847247592012423</v>
      </c>
      <c r="Q86" s="11">
        <f t="shared" si="94"/>
        <v>62.500451187630993</v>
      </c>
      <c r="S86" s="40">
        <f t="shared" si="95"/>
        <v>0.94480990223262395</v>
      </c>
      <c r="T86" s="40">
        <f t="shared" si="96"/>
        <v>0.67027840076092637</v>
      </c>
      <c r="W86" t="str">
        <f t="shared" si="97"/>
        <v>Sales and customer service occupations</v>
      </c>
      <c r="X86" s="11">
        <f t="shared" si="97"/>
        <v>86.021944299972418</v>
      </c>
      <c r="Y86" s="11">
        <f t="shared" si="97"/>
        <v>95.171288285036468</v>
      </c>
      <c r="Z86" s="11">
        <f t="shared" si="97"/>
        <v>89.868263313502965</v>
      </c>
      <c r="AA86" s="11">
        <f t="shared" si="97"/>
        <v>89.93005270752758</v>
      </c>
      <c r="AB86" s="11">
        <f t="shared" si="97"/>
        <v>89.538848650157703</v>
      </c>
      <c r="AD86" s="40">
        <f t="shared" si="98"/>
        <v>0.87868652528948488</v>
      </c>
      <c r="AE86" s="40">
        <f t="shared" si="99"/>
        <v>-2.4478755603263291E-2</v>
      </c>
    </row>
    <row r="87" spans="1:31" x14ac:dyDescent="0.2">
      <c r="A87" t="str">
        <f t="shared" si="92"/>
        <v>Process, plant and machine operatives</v>
      </c>
      <c r="B87" s="11">
        <f t="shared" si="92"/>
        <v>94.533698941347524</v>
      </c>
      <c r="C87" s="11">
        <f t="shared" si="92"/>
        <v>107.83063315752779</v>
      </c>
      <c r="D87" s="11">
        <f t="shared" si="92"/>
        <v>94.985751343989307</v>
      </c>
      <c r="E87" s="11">
        <f t="shared" si="92"/>
        <v>97.406113615516261</v>
      </c>
      <c r="F87" s="11">
        <f t="shared" si="92"/>
        <v>93.980187488767427</v>
      </c>
      <c r="H87" s="40">
        <f t="shared" si="100"/>
        <v>9.5455950475176188E-2</v>
      </c>
      <c r="I87" s="40">
        <f t="shared" si="93"/>
        <v>-7.0927540122012189E-2</v>
      </c>
      <c r="L87" t="str">
        <f t="shared" si="94"/>
        <v>Process, plant and machine operatives</v>
      </c>
      <c r="M87" s="11">
        <f t="shared" si="94"/>
        <v>83.670308915566977</v>
      </c>
      <c r="N87" s="11">
        <f t="shared" si="94"/>
        <v>96.315939571819911</v>
      </c>
      <c r="O87" s="11">
        <f t="shared" si="94"/>
        <v>85.029990227876198</v>
      </c>
      <c r="P87" s="11">
        <f t="shared" si="94"/>
        <v>85.626070845556228</v>
      </c>
      <c r="Q87" s="11">
        <f t="shared" si="94"/>
        <v>82.59439063994391</v>
      </c>
      <c r="S87" s="40">
        <f t="shared" si="95"/>
        <v>0.32291701931941308</v>
      </c>
      <c r="T87" s="40">
        <f t="shared" si="96"/>
        <v>-0.19356077690784179</v>
      </c>
      <c r="W87" t="str">
        <f t="shared" si="97"/>
        <v>Process, plant and machine operatives</v>
      </c>
      <c r="X87" s="11">
        <f t="shared" si="97"/>
        <v>10.863390025780637</v>
      </c>
      <c r="Y87" s="11">
        <f t="shared" si="97"/>
        <v>11.514693585707892</v>
      </c>
      <c r="Z87" s="11">
        <f t="shared" si="97"/>
        <v>9.9557611161132318</v>
      </c>
      <c r="AA87" s="11">
        <f t="shared" si="97"/>
        <v>11.780042769959982</v>
      </c>
      <c r="AB87" s="11">
        <f t="shared" si="97"/>
        <v>11.38579684882348</v>
      </c>
      <c r="AD87" s="40">
        <f t="shared" si="98"/>
        <v>-1.7298047282907292</v>
      </c>
      <c r="AE87" s="40">
        <f t="shared" si="99"/>
        <v>0.89878367365350265</v>
      </c>
    </row>
    <row r="88" spans="1:31" x14ac:dyDescent="0.2">
      <c r="A88" t="str">
        <f t="shared" si="92"/>
        <v>Elementary occupations</v>
      </c>
      <c r="B88" s="11">
        <f t="shared" si="92"/>
        <v>160.35951732357472</v>
      </c>
      <c r="C88" s="11">
        <f t="shared" si="92"/>
        <v>171.44533497701252</v>
      </c>
      <c r="D88" s="11">
        <f t="shared" si="92"/>
        <v>149.86515633486113</v>
      </c>
      <c r="E88" s="11">
        <f t="shared" si="92"/>
        <v>154.95196530271434</v>
      </c>
      <c r="F88" s="11">
        <f t="shared" si="92"/>
        <v>153.36189927926119</v>
      </c>
      <c r="H88" s="40">
        <f t="shared" si="100"/>
        <v>-1.344526315904726</v>
      </c>
      <c r="I88" s="40">
        <f t="shared" si="93"/>
        <v>0.15388195086465384</v>
      </c>
      <c r="L88" t="str">
        <f t="shared" si="94"/>
        <v>Elementary occupations</v>
      </c>
      <c r="M88" s="11">
        <f t="shared" si="94"/>
        <v>90.056961669226041</v>
      </c>
      <c r="N88" s="11">
        <f t="shared" si="94"/>
        <v>94.978758368425588</v>
      </c>
      <c r="O88" s="11">
        <f t="shared" si="94"/>
        <v>83.288559032011904</v>
      </c>
      <c r="P88" s="11">
        <f t="shared" si="94"/>
        <v>88.031506157025248</v>
      </c>
      <c r="Q88" s="11">
        <f t="shared" si="94"/>
        <v>86.171312602801791</v>
      </c>
      <c r="S88" s="40">
        <f t="shared" si="95"/>
        <v>-1.5504780693705977</v>
      </c>
      <c r="T88" s="40">
        <f t="shared" si="96"/>
        <v>0.22709833627470033</v>
      </c>
      <c r="W88" t="str">
        <f t="shared" si="97"/>
        <v>Elementary occupations</v>
      </c>
      <c r="X88" s="11">
        <f t="shared" si="97"/>
        <v>70.302555654348623</v>
      </c>
      <c r="Y88" s="11">
        <f t="shared" si="97"/>
        <v>76.466576608586806</v>
      </c>
      <c r="Z88" s="11">
        <f t="shared" si="97"/>
        <v>66.576597302849109</v>
      </c>
      <c r="AA88" s="11">
        <f t="shared" si="97"/>
        <v>66.920459145689165</v>
      </c>
      <c r="AB88" s="11">
        <f t="shared" si="97"/>
        <v>67.190586676459489</v>
      </c>
      <c r="AD88" s="40">
        <f t="shared" si="98"/>
        <v>-1.0831913270007765</v>
      </c>
      <c r="AE88" s="40">
        <f t="shared" si="99"/>
        <v>6.1218961515896453E-2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1372.78</v>
      </c>
      <c r="C90" s="34">
        <f t="shared" si="101"/>
        <v>1522.9480000000003</v>
      </c>
      <c r="D90" s="34">
        <f t="shared" si="101"/>
        <v>1487.645</v>
      </c>
      <c r="E90" s="34">
        <f t="shared" si="101"/>
        <v>1532.0940000000001</v>
      </c>
      <c r="F90" s="34">
        <f t="shared" si="101"/>
        <v>1599.0620000000008</v>
      </c>
      <c r="H90" s="43">
        <f>IF(D$6-B$6 &lt;&gt; 0,(EXP(LN(D18/B18)/(D$6-B$6))-1)*100,0)</f>
        <v>1.6201128167602441</v>
      </c>
      <c r="I90" s="43">
        <f>F56</f>
        <v>0.48264683667567088</v>
      </c>
      <c r="L90" s="24" t="str">
        <f t="shared" ref="L90:Q90" si="102">L18</f>
        <v>All occupations</v>
      </c>
      <c r="M90" s="34">
        <f t="shared" si="102"/>
        <v>723.78459816776285</v>
      </c>
      <c r="N90" s="34">
        <f t="shared" si="102"/>
        <v>803.53078457659581</v>
      </c>
      <c r="O90" s="34">
        <f t="shared" si="102"/>
        <v>774.5614209430812</v>
      </c>
      <c r="P90" s="34">
        <f t="shared" si="102"/>
        <v>792.4515363090137</v>
      </c>
      <c r="Q90" s="34">
        <f t="shared" si="102"/>
        <v>818.73842260884112</v>
      </c>
      <c r="S90" s="43">
        <f>IF(O$6-M$6 &lt;&gt; 0,(EXP(LN(O18/M18)/(O$6-M$6))-1)*100,0)</f>
        <v>1.3652988096564345</v>
      </c>
      <c r="T90" s="43">
        <f>Q56</f>
        <v>0.37046911879301536</v>
      </c>
      <c r="W90" s="24" t="str">
        <f t="shared" ref="W90:AB90" si="103">W18</f>
        <v>All occupations</v>
      </c>
      <c r="X90" s="34">
        <f t="shared" si="103"/>
        <v>648.9954018322378</v>
      </c>
      <c r="Y90" s="34">
        <f t="shared" si="103"/>
        <v>719.4172154234044</v>
      </c>
      <c r="Z90" s="34">
        <f t="shared" si="103"/>
        <v>713.08357905691889</v>
      </c>
      <c r="AA90" s="34">
        <f t="shared" si="103"/>
        <v>739.64246369098646</v>
      </c>
      <c r="AB90" s="34">
        <f t="shared" si="103"/>
        <v>780.3235773911598</v>
      </c>
      <c r="AD90" s="43">
        <f>IF(Z$6-X$6 &lt;&gt; 0,(EXP(LN(Z18/X18)/(Z$6-X$6))-1)*100,0)</f>
        <v>1.9013090636077701</v>
      </c>
      <c r="AE90" s="43">
        <f>AB56</f>
        <v>0.60254163130315508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Manchester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Manchester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Manchester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75.421263101201461</v>
      </c>
      <c r="C8" s="11">
        <v>92.526541798683326</v>
      </c>
      <c r="D8" s="11">
        <v>94.126850402992375</v>
      </c>
      <c r="E8" s="11">
        <v>84.756741491215394</v>
      </c>
      <c r="F8" s="11">
        <v>92.30349538492402</v>
      </c>
      <c r="G8" s="10"/>
      <c r="H8" s="11">
        <f>F8-D8</f>
        <v>-1.8233550180683551</v>
      </c>
      <c r="I8" s="11">
        <f>'RD T1'!E7</f>
        <v>44.942122939170417</v>
      </c>
      <c r="J8" s="11">
        <f>SUM(H8:I8)</f>
        <v>43.118767921102062</v>
      </c>
      <c r="L8" s="10" t="str">
        <f>name!D4</f>
        <v>11 Corporate managers and directors</v>
      </c>
      <c r="M8" s="11">
        <v>53.748703638575904</v>
      </c>
      <c r="N8" s="11">
        <v>62.864961927620548</v>
      </c>
      <c r="O8" s="11">
        <v>63.031842177826448</v>
      </c>
      <c r="P8" s="11">
        <v>53.994158058661924</v>
      </c>
      <c r="Q8" s="11">
        <v>55.754672363476594</v>
      </c>
      <c r="R8" s="10"/>
      <c r="S8" s="11">
        <f>Q8-O8</f>
        <v>-7.277169814349854</v>
      </c>
      <c r="T8" s="11">
        <f>'RD T1'!T7</f>
        <v>25.771479174897024</v>
      </c>
      <c r="U8" s="11">
        <f>SUM(S8:T8)</f>
        <v>18.49430936054717</v>
      </c>
      <c r="W8" s="10" t="str">
        <f>name!D4</f>
        <v>11 Corporate managers and directors</v>
      </c>
      <c r="X8" s="11">
        <v>21.672559462625699</v>
      </c>
      <c r="Y8" s="11">
        <v>29.661579871062727</v>
      </c>
      <c r="Z8" s="11">
        <v>31.095008225165948</v>
      </c>
      <c r="AA8" s="11">
        <v>30.762583432553615</v>
      </c>
      <c r="AB8" s="11">
        <v>36.548823021447355</v>
      </c>
      <c r="AC8" s="10"/>
      <c r="AD8" s="11">
        <f>AB8-Z8</f>
        <v>5.4538147962814065</v>
      </c>
      <c r="AE8" s="11">
        <f>'RD T1'!T36</f>
        <v>19.170643764273393</v>
      </c>
      <c r="AF8" s="11">
        <f>SUM(AD8:AE8)</f>
        <v>24.6244585605548</v>
      </c>
    </row>
    <row r="9" spans="1:32" x14ac:dyDescent="0.2">
      <c r="A9" s="10" t="str">
        <f>name!D5</f>
        <v>12 Other managers and proprietors</v>
      </c>
      <c r="B9" s="11">
        <v>40.376419381355561</v>
      </c>
      <c r="C9" s="11">
        <v>43.733176374118365</v>
      </c>
      <c r="D9" s="11">
        <v>45.726281718155136</v>
      </c>
      <c r="E9" s="11">
        <v>46.804021639469504</v>
      </c>
      <c r="F9" s="11">
        <v>53.39822026464676</v>
      </c>
      <c r="H9" s="11">
        <f t="shared" ref="H9:H32" si="2">F9-D9</f>
        <v>7.6719385464916243</v>
      </c>
      <c r="I9" s="11">
        <f>'RD T1'!E8</f>
        <v>26.985235940939102</v>
      </c>
      <c r="J9" s="11">
        <f>SUM(H9:I9)</f>
        <v>34.657174487430723</v>
      </c>
      <c r="L9" s="10" t="str">
        <f>name!D5</f>
        <v>12 Other managers and proprietors</v>
      </c>
      <c r="M9" s="11">
        <v>24.498738023472182</v>
      </c>
      <c r="N9" s="11">
        <v>25.810717987917986</v>
      </c>
      <c r="O9" s="11">
        <v>26.210274231016914</v>
      </c>
      <c r="P9" s="11">
        <v>29.103674993461905</v>
      </c>
      <c r="Q9" s="11">
        <v>33.216547523561687</v>
      </c>
      <c r="S9" s="11">
        <f t="shared" ref="S9:S32" si="3">Q9-O9</f>
        <v>7.0062732925447726</v>
      </c>
      <c r="T9" s="11">
        <f>'RD T1'!T8</f>
        <v>15.068433761777825</v>
      </c>
      <c r="U9" s="11">
        <f>SUM(S9:T9)</f>
        <v>22.074707054322598</v>
      </c>
      <c r="W9" s="10" t="str">
        <f>name!D5</f>
        <v>12 Other managers and proprietors</v>
      </c>
      <c r="X9" s="11">
        <v>15.877681357883386</v>
      </c>
      <c r="Y9" s="11">
        <v>17.9224583862004</v>
      </c>
      <c r="Z9" s="11">
        <v>19.516007487138225</v>
      </c>
      <c r="AA9" s="11">
        <v>17.700346646007578</v>
      </c>
      <c r="AB9" s="11">
        <v>20.181672741085126</v>
      </c>
      <c r="AD9" s="11">
        <f t="shared" ref="AD9:AD32" si="4">AB9-Z9</f>
        <v>0.66566525394690146</v>
      </c>
      <c r="AE9" s="11">
        <f>'RD T1'!T37</f>
        <v>11.916802179161277</v>
      </c>
      <c r="AF9" s="11">
        <f>SUM(AD9:AE9)</f>
        <v>12.582467433108178</v>
      </c>
    </row>
    <row r="10" spans="1:32" x14ac:dyDescent="0.2">
      <c r="A10" s="10" t="str">
        <f>name!D6</f>
        <v>21 Science, research, engineering and technology professionals</v>
      </c>
      <c r="B10" s="11">
        <v>70.937071660150181</v>
      </c>
      <c r="C10" s="11">
        <v>83.689870995078536</v>
      </c>
      <c r="D10" s="11">
        <v>85.499975880524346</v>
      </c>
      <c r="E10" s="11">
        <v>104.41152316249016</v>
      </c>
      <c r="F10" s="11">
        <v>118.72726068059738</v>
      </c>
      <c r="G10" s="11"/>
      <c r="H10" s="11">
        <f t="shared" si="2"/>
        <v>33.227284800073036</v>
      </c>
      <c r="I10" s="11">
        <f>'RD T1'!E9</f>
        <v>39.87256132943363</v>
      </c>
      <c r="J10" s="11">
        <f t="shared" ref="J10:J32" si="5">SUM(H10:I10)</f>
        <v>73.099846129506659</v>
      </c>
      <c r="L10" s="10" t="str">
        <f>name!D6</f>
        <v>21 Science, research, engineering and technology professionals</v>
      </c>
      <c r="M10" s="11">
        <v>58.312574958799075</v>
      </c>
      <c r="N10" s="11">
        <v>69.617955722277017</v>
      </c>
      <c r="O10" s="11">
        <v>68.152880246804557</v>
      </c>
      <c r="P10" s="11">
        <v>80.56684395410403</v>
      </c>
      <c r="Q10" s="11">
        <v>88.874235416404957</v>
      </c>
      <c r="R10" s="11"/>
      <c r="S10" s="11">
        <f t="shared" si="3"/>
        <v>20.7213551696004</v>
      </c>
      <c r="T10" s="11">
        <f>'RD T1'!T9</f>
        <v>26.989245979701465</v>
      </c>
      <c r="U10" s="11">
        <f t="shared" ref="U10:U32" si="6">SUM(S10:T10)</f>
        <v>47.710601149301866</v>
      </c>
      <c r="W10" s="10" t="str">
        <f>name!D6</f>
        <v>21 Science, research, engineering and technology professionals</v>
      </c>
      <c r="X10" s="11">
        <v>12.624496701351207</v>
      </c>
      <c r="Y10" s="11">
        <v>14.071915272801453</v>
      </c>
      <c r="Z10" s="11">
        <v>17.347095633719871</v>
      </c>
      <c r="AA10" s="11">
        <v>23.844679208386253</v>
      </c>
      <c r="AB10" s="11">
        <v>29.853025264192294</v>
      </c>
      <c r="AC10" s="11"/>
      <c r="AD10" s="11">
        <f t="shared" si="4"/>
        <v>12.505929630472423</v>
      </c>
      <c r="AE10" s="11">
        <f>'RD T1'!T38</f>
        <v>12.883315349732156</v>
      </c>
      <c r="AF10" s="11">
        <f t="shared" ref="AF10:AF32" si="7">SUM(AD10:AE10)</f>
        <v>25.38924498020458</v>
      </c>
    </row>
    <row r="11" spans="1:32" x14ac:dyDescent="0.2">
      <c r="A11" s="10" t="str">
        <f>name!D7</f>
        <v>22 Health professionals</v>
      </c>
      <c r="B11" s="11">
        <v>53.4408267003136</v>
      </c>
      <c r="C11" s="11">
        <v>61.817833682458286</v>
      </c>
      <c r="D11" s="11">
        <v>63.341052505560036</v>
      </c>
      <c r="E11" s="11">
        <v>62.562032167417861</v>
      </c>
      <c r="F11" s="11">
        <v>68.196545595645773</v>
      </c>
      <c r="G11" s="11"/>
      <c r="H11" s="11">
        <f t="shared" si="2"/>
        <v>4.8554930900857372</v>
      </c>
      <c r="I11" s="11">
        <f>'RD T1'!E10</f>
        <v>33.46706616810701</v>
      </c>
      <c r="J11" s="11">
        <f t="shared" si="5"/>
        <v>38.322559258192747</v>
      </c>
      <c r="L11" s="10" t="str">
        <f>name!D7</f>
        <v>22 Health professionals</v>
      </c>
      <c r="M11" s="11">
        <v>14.628746303102073</v>
      </c>
      <c r="N11" s="11">
        <v>16.30790653192448</v>
      </c>
      <c r="O11" s="11">
        <v>17.380219363808582</v>
      </c>
      <c r="P11" s="11">
        <v>17.05592789290737</v>
      </c>
      <c r="Q11" s="11">
        <v>18.352828283964769</v>
      </c>
      <c r="R11" s="11"/>
      <c r="S11" s="11">
        <f t="shared" si="3"/>
        <v>0.97260892015618694</v>
      </c>
      <c r="T11" s="11">
        <f>'RD T1'!T10</f>
        <v>6.5403673896200578</v>
      </c>
      <c r="U11" s="11">
        <f t="shared" si="6"/>
        <v>7.5129763097762448</v>
      </c>
      <c r="W11" s="10" t="str">
        <f>name!D7</f>
        <v>22 Health professionals</v>
      </c>
      <c r="X11" s="11">
        <v>38.81208039721156</v>
      </c>
      <c r="Y11" s="11">
        <v>45.509927150533827</v>
      </c>
      <c r="Z11" s="11">
        <v>45.960833141751436</v>
      </c>
      <c r="AA11" s="11">
        <v>45.506104274510406</v>
      </c>
      <c r="AB11" s="11">
        <v>49.843717311680955</v>
      </c>
      <c r="AC11" s="11"/>
      <c r="AD11" s="11">
        <f t="shared" si="4"/>
        <v>3.8828841699295182</v>
      </c>
      <c r="AE11" s="11">
        <f>'RD T1'!T39</f>
        <v>26.926698778486955</v>
      </c>
      <c r="AF11" s="11">
        <f t="shared" si="7"/>
        <v>30.809582948416473</v>
      </c>
    </row>
    <row r="12" spans="1:32" x14ac:dyDescent="0.2">
      <c r="A12" s="10" t="str">
        <f>name!D8</f>
        <v>23 Teaching and other educational professionals</v>
      </c>
      <c r="B12" s="11">
        <v>67.729867418666927</v>
      </c>
      <c r="C12" s="11">
        <v>76.974933456646937</v>
      </c>
      <c r="D12" s="11">
        <v>81.270025240447509</v>
      </c>
      <c r="E12" s="11">
        <v>82.636977416650623</v>
      </c>
      <c r="F12" s="11">
        <v>90.540893915927796</v>
      </c>
      <c r="G12" s="11"/>
      <c r="H12" s="11">
        <f t="shared" si="2"/>
        <v>9.2708686754802869</v>
      </c>
      <c r="I12" s="11">
        <f>'RD T1'!E11</f>
        <v>42.701735507721011</v>
      </c>
      <c r="J12" s="11">
        <f t="shared" si="5"/>
        <v>51.972604183201298</v>
      </c>
      <c r="L12" s="10" t="str">
        <f>name!D8</f>
        <v>23 Teaching and other educational professionals</v>
      </c>
      <c r="M12" s="11">
        <v>23.0590290339088</v>
      </c>
      <c r="N12" s="11">
        <v>26.293214955720973</v>
      </c>
      <c r="O12" s="11">
        <v>27.783723381876968</v>
      </c>
      <c r="P12" s="11">
        <v>29.138408889295373</v>
      </c>
      <c r="Q12" s="11">
        <v>31.09002816843514</v>
      </c>
      <c r="R12" s="11"/>
      <c r="S12" s="11">
        <f t="shared" si="3"/>
        <v>3.3063047865581723</v>
      </c>
      <c r="T12" s="11">
        <f>'RD T1'!T11</f>
        <v>12.630448619193761</v>
      </c>
      <c r="U12" s="11">
        <f t="shared" si="6"/>
        <v>15.936753405751933</v>
      </c>
      <c r="W12" s="10" t="str">
        <f>name!D8</f>
        <v>23 Teaching and other educational professionals</v>
      </c>
      <c r="X12" s="11">
        <v>44.670838384758127</v>
      </c>
      <c r="Y12" s="11">
        <v>50.681718500925804</v>
      </c>
      <c r="Z12" s="11">
        <v>53.486301858570698</v>
      </c>
      <c r="AA12" s="11">
        <v>53.498568527355239</v>
      </c>
      <c r="AB12" s="11">
        <v>59.450865747492642</v>
      </c>
      <c r="AC12" s="11"/>
      <c r="AD12" s="11">
        <f t="shared" si="4"/>
        <v>5.9645638889219441</v>
      </c>
      <c r="AE12" s="11">
        <f>'RD T1'!T40</f>
        <v>30.071286888527254</v>
      </c>
      <c r="AF12" s="11">
        <f t="shared" si="7"/>
        <v>36.035850777449198</v>
      </c>
    </row>
    <row r="13" spans="1:32" x14ac:dyDescent="0.2">
      <c r="A13" s="10" t="str">
        <f>name!D9</f>
        <v>24 Business, media and public service professionals</v>
      </c>
      <c r="B13" s="11">
        <v>68.26551941407449</v>
      </c>
      <c r="C13" s="11">
        <v>83.053113967102618</v>
      </c>
      <c r="D13" s="11">
        <v>90.883390456406588</v>
      </c>
      <c r="E13" s="11">
        <v>94.811833892422044</v>
      </c>
      <c r="F13" s="11">
        <v>105.13550305463086</v>
      </c>
      <c r="G13" s="11"/>
      <c r="H13" s="11">
        <f t="shared" si="2"/>
        <v>14.252112598224272</v>
      </c>
      <c r="I13" s="11">
        <f>'RD T1'!E12</f>
        <v>46.587668497401395</v>
      </c>
      <c r="J13" s="11">
        <f t="shared" si="5"/>
        <v>60.839781095625668</v>
      </c>
      <c r="L13" s="10" t="str">
        <f>name!D9</f>
        <v>24 Business, media and public service professionals</v>
      </c>
      <c r="M13" s="11">
        <v>41.40373530045828</v>
      </c>
      <c r="N13" s="11">
        <v>48.160360940926012</v>
      </c>
      <c r="O13" s="11">
        <v>51.790356717637756</v>
      </c>
      <c r="P13" s="11">
        <v>53.948217242295989</v>
      </c>
      <c r="Q13" s="11">
        <v>56.984441090461772</v>
      </c>
      <c r="R13" s="11"/>
      <c r="S13" s="11">
        <f t="shared" si="3"/>
        <v>5.1940843728240154</v>
      </c>
      <c r="T13" s="11">
        <f>'RD T1'!T12</f>
        <v>23.012524855667035</v>
      </c>
      <c r="U13" s="11">
        <f t="shared" si="6"/>
        <v>28.20660922849105</v>
      </c>
      <c r="W13" s="10" t="str">
        <f>name!D9</f>
        <v>24 Business, media and public service professionals</v>
      </c>
      <c r="X13" s="11">
        <v>26.861784113616253</v>
      </c>
      <c r="Y13" s="11">
        <v>34.892753026176585</v>
      </c>
      <c r="Z13" s="11">
        <v>39.093033738768732</v>
      </c>
      <c r="AA13" s="11">
        <v>40.863616650125948</v>
      </c>
      <c r="AB13" s="11">
        <v>48.151061964169259</v>
      </c>
      <c r="AC13" s="11"/>
      <c r="AD13" s="11">
        <f t="shared" si="4"/>
        <v>9.0580282254005269</v>
      </c>
      <c r="AE13" s="11">
        <f>'RD T1'!T41</f>
        <v>23.575143641734361</v>
      </c>
      <c r="AF13" s="11">
        <f t="shared" si="7"/>
        <v>32.633171867134891</v>
      </c>
    </row>
    <row r="14" spans="1:32" x14ac:dyDescent="0.2">
      <c r="A14" s="10" t="str">
        <f>name!D10</f>
        <v>31 Science, engineering and technology associate professionals</v>
      </c>
      <c r="B14" s="11">
        <v>24.501449293016595</v>
      </c>
      <c r="C14" s="11">
        <v>30.131044344776104</v>
      </c>
      <c r="D14" s="11">
        <v>32.094135365951935</v>
      </c>
      <c r="E14" s="11">
        <v>30.055397765955036</v>
      </c>
      <c r="F14" s="11">
        <v>32.49333108171416</v>
      </c>
      <c r="G14" s="11"/>
      <c r="H14" s="11">
        <f t="shared" si="2"/>
        <v>0.39919571576222523</v>
      </c>
      <c r="I14" s="11">
        <f>'RD T1'!E13</f>
        <v>12.57156863671308</v>
      </c>
      <c r="J14" s="11">
        <f t="shared" si="5"/>
        <v>12.970764352475305</v>
      </c>
      <c r="L14" s="10" t="str">
        <f>name!D10</f>
        <v>31 Science, engineering and technology associate professionals</v>
      </c>
      <c r="M14" s="11">
        <v>18.620714016023836</v>
      </c>
      <c r="N14" s="11">
        <v>23.704307485179424</v>
      </c>
      <c r="O14" s="11">
        <v>24.350961354365772</v>
      </c>
      <c r="P14" s="11">
        <v>21.593965126262475</v>
      </c>
      <c r="Q14" s="11">
        <v>22.349540676189353</v>
      </c>
      <c r="R14" s="11"/>
      <c r="S14" s="11">
        <f t="shared" si="3"/>
        <v>-2.0014206781764194</v>
      </c>
      <c r="T14" s="11">
        <f>'RD T1'!T13</f>
        <v>8.1010110593574662</v>
      </c>
      <c r="U14" s="11">
        <f t="shared" si="6"/>
        <v>6.0995903811810468</v>
      </c>
      <c r="W14" s="10" t="str">
        <f>name!D10</f>
        <v>31 Science, engineering and technology associate professionals</v>
      </c>
      <c r="X14" s="11">
        <v>5.8807352769928016</v>
      </c>
      <c r="Y14" s="11">
        <v>6.4267368595966889</v>
      </c>
      <c r="Z14" s="11">
        <v>7.7431740115861336</v>
      </c>
      <c r="AA14" s="11">
        <v>8.4614326396925641</v>
      </c>
      <c r="AB14" s="11">
        <v>10.143790405524779</v>
      </c>
      <c r="AC14" s="11"/>
      <c r="AD14" s="11">
        <f t="shared" si="4"/>
        <v>2.4006163939386456</v>
      </c>
      <c r="AE14" s="11">
        <f>'RD T1'!T42</f>
        <v>4.4705575773556152</v>
      </c>
      <c r="AF14" s="11">
        <f t="shared" si="7"/>
        <v>6.8711739712942608</v>
      </c>
    </row>
    <row r="15" spans="1:32" x14ac:dyDescent="0.2">
      <c r="A15" s="10" t="str">
        <f>name!D11</f>
        <v>32 Health and social care associate professionals</v>
      </c>
      <c r="B15" s="11">
        <v>24.583281579572748</v>
      </c>
      <c r="C15" s="11">
        <v>28.084633772336662</v>
      </c>
      <c r="D15" s="11">
        <v>29.33172453934521</v>
      </c>
      <c r="E15" s="11">
        <v>46.942479522403481</v>
      </c>
      <c r="F15" s="11">
        <v>56.402826125666991</v>
      </c>
      <c r="G15" s="11"/>
      <c r="H15" s="11">
        <f t="shared" si="2"/>
        <v>27.071101586321781</v>
      </c>
      <c r="I15" s="11">
        <f>'RD T1'!E14</f>
        <v>27.630048736022726</v>
      </c>
      <c r="J15" s="11">
        <f t="shared" si="5"/>
        <v>54.701150322344503</v>
      </c>
      <c r="L15" s="10" t="str">
        <f>name!D11</f>
        <v>32 Health and social care associate professionals</v>
      </c>
      <c r="M15" s="11">
        <v>5.9996120940238979</v>
      </c>
      <c r="N15" s="11">
        <v>6.2177000894078267</v>
      </c>
      <c r="O15" s="11">
        <v>6.5248801655423723</v>
      </c>
      <c r="P15" s="11">
        <v>8.7626659994854545</v>
      </c>
      <c r="Q15" s="11">
        <v>9.9389637178202701</v>
      </c>
      <c r="R15" s="11"/>
      <c r="S15" s="11">
        <f t="shared" si="3"/>
        <v>3.4140835522778978</v>
      </c>
      <c r="T15" s="11">
        <f>'RD T1'!T14</f>
        <v>4.2499562342855377</v>
      </c>
      <c r="U15" s="11">
        <f t="shared" si="6"/>
        <v>7.6640397865634355</v>
      </c>
      <c r="W15" s="10" t="str">
        <f>name!D11</f>
        <v>32 Health and social care associate professionals</v>
      </c>
      <c r="X15" s="11">
        <v>18.583669485548842</v>
      </c>
      <c r="Y15" s="11">
        <v>21.866933682928856</v>
      </c>
      <c r="Z15" s="11">
        <v>22.806844373802843</v>
      </c>
      <c r="AA15" s="11">
        <v>38.179813522918032</v>
      </c>
      <c r="AB15" s="11">
        <v>46.463862407846712</v>
      </c>
      <c r="AC15" s="11"/>
      <c r="AD15" s="11">
        <f t="shared" si="4"/>
        <v>23.657018034043869</v>
      </c>
      <c r="AE15" s="11">
        <f>'RD T1'!T43</f>
        <v>23.380092501737185</v>
      </c>
      <c r="AF15" s="11">
        <f t="shared" si="7"/>
        <v>47.037110535781053</v>
      </c>
    </row>
    <row r="16" spans="1:32" x14ac:dyDescent="0.2">
      <c r="A16" s="10" t="str">
        <f>name!D12</f>
        <v>33 Protective service occupations</v>
      </c>
      <c r="B16" s="11">
        <v>12.739528070086291</v>
      </c>
      <c r="C16" s="11">
        <v>13.922837175696388</v>
      </c>
      <c r="D16" s="11">
        <v>14.245745636476778</v>
      </c>
      <c r="E16" s="11">
        <v>11.527396924801117</v>
      </c>
      <c r="F16" s="11">
        <v>11.972378621529245</v>
      </c>
      <c r="G16" s="11"/>
      <c r="H16" s="11">
        <f t="shared" si="2"/>
        <v>-2.2733670149475333</v>
      </c>
      <c r="I16" s="11">
        <f>'RD T1'!E15</f>
        <v>3.8433510945719669</v>
      </c>
      <c r="J16" s="11">
        <f t="shared" si="5"/>
        <v>1.5699840796244335</v>
      </c>
      <c r="L16" s="10" t="str">
        <f>name!D12</f>
        <v>33 Protective service occupations</v>
      </c>
      <c r="M16" s="11">
        <v>10.457414437495862</v>
      </c>
      <c r="N16" s="11">
        <v>11.313970180395302</v>
      </c>
      <c r="O16" s="11">
        <v>11.377179687987942</v>
      </c>
      <c r="P16" s="11">
        <v>9.0348802030807924</v>
      </c>
      <c r="Q16" s="11">
        <v>8.7278501776682695</v>
      </c>
      <c r="R16" s="11"/>
      <c r="S16" s="11">
        <f t="shared" si="3"/>
        <v>-2.6493295103196726</v>
      </c>
      <c r="T16" s="11">
        <f>'RD T1'!T15</f>
        <v>2.5128263078323783</v>
      </c>
      <c r="U16" s="11">
        <f t="shared" si="6"/>
        <v>-0.13650320248729431</v>
      </c>
      <c r="W16" s="10" t="str">
        <f>name!D12</f>
        <v>33 Protective service occupations</v>
      </c>
      <c r="X16" s="11">
        <v>2.2821136325904412</v>
      </c>
      <c r="Y16" s="11">
        <v>2.6088669953010837</v>
      </c>
      <c r="Z16" s="11">
        <v>2.868565948488849</v>
      </c>
      <c r="AA16" s="11">
        <v>2.492516721720321</v>
      </c>
      <c r="AB16" s="11">
        <v>3.2445284438609816</v>
      </c>
      <c r="AC16" s="11"/>
      <c r="AD16" s="11">
        <f t="shared" si="4"/>
        <v>0.37596249537213255</v>
      </c>
      <c r="AE16" s="11">
        <f>'RD T1'!T44</f>
        <v>1.3305247867395888</v>
      </c>
      <c r="AF16" s="11">
        <f t="shared" si="7"/>
        <v>1.7064872821117214</v>
      </c>
    </row>
    <row r="17" spans="1:32" x14ac:dyDescent="0.2">
      <c r="A17" s="10" t="str">
        <f>name!D13</f>
        <v>34 Culture, media and sports occupations</v>
      </c>
      <c r="B17" s="11">
        <v>16.815312283337605</v>
      </c>
      <c r="C17" s="11">
        <v>20.721602450902225</v>
      </c>
      <c r="D17" s="11">
        <v>19.902898182139499</v>
      </c>
      <c r="E17" s="11">
        <v>17.24023386581926</v>
      </c>
      <c r="F17" s="11">
        <v>19.015633334959119</v>
      </c>
      <c r="G17" s="11"/>
      <c r="H17" s="11">
        <f t="shared" si="2"/>
        <v>-0.88726484718037923</v>
      </c>
      <c r="I17" s="11">
        <f>'RD T1'!E16</f>
        <v>8.2903826144903672</v>
      </c>
      <c r="J17" s="11">
        <f t="shared" si="5"/>
        <v>7.4031177673099879</v>
      </c>
      <c r="L17" s="10" t="str">
        <f>name!D13</f>
        <v>34 Culture, media and sports occupations</v>
      </c>
      <c r="M17" s="11">
        <v>9.6337936413783769</v>
      </c>
      <c r="N17" s="11">
        <v>12.296572780509813</v>
      </c>
      <c r="O17" s="11">
        <v>10.882529663535607</v>
      </c>
      <c r="P17" s="11">
        <v>9.0369455575691102</v>
      </c>
      <c r="Q17" s="11">
        <v>9.5005744738857363</v>
      </c>
      <c r="R17" s="11"/>
      <c r="S17" s="11">
        <f t="shared" si="3"/>
        <v>-1.3819551896498705</v>
      </c>
      <c r="T17" s="11">
        <f>'RD T1'!T16</f>
        <v>3.7500579732536954</v>
      </c>
      <c r="U17" s="11">
        <f t="shared" si="6"/>
        <v>2.3681027836038249</v>
      </c>
      <c r="W17" s="10" t="str">
        <f>name!D13</f>
        <v>34 Culture, media and sports occupations</v>
      </c>
      <c r="X17" s="11">
        <v>7.1815186419592116</v>
      </c>
      <c r="Y17" s="11">
        <v>8.4250296703924086</v>
      </c>
      <c r="Z17" s="11">
        <v>9.0203685186038847</v>
      </c>
      <c r="AA17" s="11">
        <v>8.203288308250146</v>
      </c>
      <c r="AB17" s="11">
        <v>9.5150588610733813</v>
      </c>
      <c r="AC17" s="11"/>
      <c r="AD17" s="11">
        <f t="shared" si="4"/>
        <v>0.49469034246949661</v>
      </c>
      <c r="AE17" s="11">
        <f>'RD T1'!T45</f>
        <v>4.5403246412366736</v>
      </c>
      <c r="AF17" s="11">
        <f t="shared" si="7"/>
        <v>5.0350149837061702</v>
      </c>
    </row>
    <row r="18" spans="1:32" x14ac:dyDescent="0.2">
      <c r="A18" s="10" t="str">
        <f>name!D14</f>
        <v>35 Business and public service associate professionals</v>
      </c>
      <c r="B18" s="11">
        <v>73.166278151303928</v>
      </c>
      <c r="C18" s="11">
        <v>82.908104132027418</v>
      </c>
      <c r="D18" s="11">
        <v>84.530072467458766</v>
      </c>
      <c r="E18" s="11">
        <v>84.616628727688024</v>
      </c>
      <c r="F18" s="11">
        <v>89.481928891513348</v>
      </c>
      <c r="G18" s="11"/>
      <c r="H18" s="11">
        <f t="shared" si="2"/>
        <v>4.9518564240545828</v>
      </c>
      <c r="I18" s="11">
        <f>'RD T1'!E17</f>
        <v>39.709097912724921</v>
      </c>
      <c r="J18" s="11">
        <f t="shared" si="5"/>
        <v>44.660954336779504</v>
      </c>
      <c r="L18" s="10" t="str">
        <f>name!D14</f>
        <v>35 Business and public service associate professionals</v>
      </c>
      <c r="M18" s="11">
        <v>39.337742736994379</v>
      </c>
      <c r="N18" s="11">
        <v>43.441210924315506</v>
      </c>
      <c r="O18" s="11">
        <v>44.273664771547864</v>
      </c>
      <c r="P18" s="11">
        <v>43.440103909864234</v>
      </c>
      <c r="Q18" s="11">
        <v>43.539525339662895</v>
      </c>
      <c r="R18" s="11"/>
      <c r="S18" s="11">
        <f t="shared" si="3"/>
        <v>-0.73413943188496944</v>
      </c>
      <c r="T18" s="11">
        <f>'RD T1'!T17</f>
        <v>16.740490857037592</v>
      </c>
      <c r="U18" s="11">
        <f t="shared" si="6"/>
        <v>16.006351425152623</v>
      </c>
      <c r="W18" s="10" t="str">
        <f>name!D14</f>
        <v>35 Business and public service associate professionals</v>
      </c>
      <c r="X18" s="11">
        <v>33.828535414309655</v>
      </c>
      <c r="Y18" s="11">
        <v>39.466893207711976</v>
      </c>
      <c r="Z18" s="11">
        <v>40.256407695910809</v>
      </c>
      <c r="AA18" s="11">
        <v>41.176524817823832</v>
      </c>
      <c r="AB18" s="11">
        <v>45.942403551850319</v>
      </c>
      <c r="AC18" s="11"/>
      <c r="AD18" s="11">
        <f t="shared" si="4"/>
        <v>5.6859958559395096</v>
      </c>
      <c r="AE18" s="11">
        <f>'RD T1'!T46</f>
        <v>22.968607055687336</v>
      </c>
      <c r="AF18" s="11">
        <f t="shared" si="7"/>
        <v>28.654602911626846</v>
      </c>
    </row>
    <row r="19" spans="1:32" x14ac:dyDescent="0.2">
      <c r="A19" s="10" t="str">
        <f>name!D15</f>
        <v>41 Administrative occupations</v>
      </c>
      <c r="B19" s="11">
        <v>148.88066153635503</v>
      </c>
      <c r="C19" s="11">
        <v>156.95531445882736</v>
      </c>
      <c r="D19" s="11">
        <v>162.7439995401943</v>
      </c>
      <c r="E19" s="11">
        <v>171.08113465551031</v>
      </c>
      <c r="F19" s="11">
        <v>173.27416221820548</v>
      </c>
      <c r="G19" s="11"/>
      <c r="H19" s="11">
        <f t="shared" si="2"/>
        <v>10.53016267801118</v>
      </c>
      <c r="I19" s="11">
        <f>'RD T1'!E18</f>
        <v>82.755023474507368</v>
      </c>
      <c r="J19" s="11">
        <f t="shared" si="5"/>
        <v>93.285186152518548</v>
      </c>
      <c r="L19" s="10" t="str">
        <f>name!D15</f>
        <v>41 Administrative occupations</v>
      </c>
      <c r="M19" s="11">
        <v>52.726572171920978</v>
      </c>
      <c r="N19" s="11">
        <v>54.795673026882881</v>
      </c>
      <c r="O19" s="11">
        <v>63.759083539076599</v>
      </c>
      <c r="P19" s="11">
        <v>69.922442843156219</v>
      </c>
      <c r="Q19" s="11">
        <v>79.389771468901884</v>
      </c>
      <c r="R19" s="11"/>
      <c r="S19" s="11">
        <f t="shared" si="3"/>
        <v>15.630687929825285</v>
      </c>
      <c r="T19" s="11">
        <f>'RD T1'!T18</f>
        <v>27.239155001519016</v>
      </c>
      <c r="U19" s="11">
        <f t="shared" si="6"/>
        <v>42.869842931344301</v>
      </c>
      <c r="W19" s="10" t="str">
        <f>name!D15</f>
        <v>41 Administrative occupations</v>
      </c>
      <c r="X19" s="11">
        <v>96.154089364434199</v>
      </c>
      <c r="Y19" s="11">
        <v>102.15964143194429</v>
      </c>
      <c r="Z19" s="11">
        <v>98.984916001117554</v>
      </c>
      <c r="AA19" s="11">
        <v>101.15869181235398</v>
      </c>
      <c r="AB19" s="11">
        <v>93.884390749303535</v>
      </c>
      <c r="AC19" s="11"/>
      <c r="AD19" s="11">
        <f t="shared" si="4"/>
        <v>-5.1005252518140196</v>
      </c>
      <c r="AE19" s="11">
        <f>'RD T1'!T47</f>
        <v>55.515868472988316</v>
      </c>
      <c r="AF19" s="11">
        <f t="shared" si="7"/>
        <v>50.415343221174297</v>
      </c>
    </row>
    <row r="20" spans="1:32" x14ac:dyDescent="0.2">
      <c r="A20" s="10" t="str">
        <f>name!D16</f>
        <v>42 Secretarial and related occupations</v>
      </c>
      <c r="B20" s="11">
        <v>32.509823393512477</v>
      </c>
      <c r="C20" s="11">
        <v>31.807903888510189</v>
      </c>
      <c r="D20" s="11">
        <v>30.650572133150284</v>
      </c>
      <c r="E20" s="11">
        <v>28.484573029006761</v>
      </c>
      <c r="F20" s="11">
        <v>19.675333623361624</v>
      </c>
      <c r="G20" s="11"/>
      <c r="H20" s="11">
        <f t="shared" si="2"/>
        <v>-10.97523850978866</v>
      </c>
      <c r="I20" s="11">
        <f>'RD T1'!E19</f>
        <v>13.524121831848067</v>
      </c>
      <c r="J20" s="11">
        <f t="shared" si="5"/>
        <v>2.5488833220594067</v>
      </c>
      <c r="L20" s="10" t="str">
        <f>name!D16</f>
        <v>42 Secretarial and related occupations</v>
      </c>
      <c r="M20" s="11">
        <v>2.8777735662193744</v>
      </c>
      <c r="N20" s="11">
        <v>2.5111429304751964</v>
      </c>
      <c r="O20" s="11">
        <v>2.6028989391217352</v>
      </c>
      <c r="P20" s="11">
        <v>2.2312689014822973</v>
      </c>
      <c r="Q20" s="11">
        <v>2.6979458081597132</v>
      </c>
      <c r="R20" s="11"/>
      <c r="S20" s="11">
        <f t="shared" si="3"/>
        <v>9.5046869037977988E-2</v>
      </c>
      <c r="T20" s="11">
        <f>'RD T1'!T19</f>
        <v>0.80825307130543234</v>
      </c>
      <c r="U20" s="11">
        <f t="shared" si="6"/>
        <v>0.90329994034341032</v>
      </c>
      <c r="W20" s="10" t="str">
        <f>name!D16</f>
        <v>42 Secretarial and related occupations</v>
      </c>
      <c r="X20" s="11">
        <v>29.632049827293088</v>
      </c>
      <c r="Y20" s="11">
        <v>29.296760958035005</v>
      </c>
      <c r="Z20" s="11">
        <v>28.047673194028555</v>
      </c>
      <c r="AA20" s="11">
        <v>26.253304127524466</v>
      </c>
      <c r="AB20" s="11">
        <v>16.977387815201919</v>
      </c>
      <c r="AC20" s="11"/>
      <c r="AD20" s="11">
        <f t="shared" si="4"/>
        <v>-11.070285378826636</v>
      </c>
      <c r="AE20" s="11">
        <f>'RD T1'!T48</f>
        <v>12.715868760542634</v>
      </c>
      <c r="AF20" s="11">
        <f t="shared" si="7"/>
        <v>1.6455833817159977</v>
      </c>
    </row>
    <row r="21" spans="1:32" x14ac:dyDescent="0.2">
      <c r="A21" s="10" t="str">
        <f>name!D17</f>
        <v>51 Skilled agricultural and related trades</v>
      </c>
      <c r="B21" s="11">
        <v>11.179482380044462</v>
      </c>
      <c r="C21" s="11">
        <v>12.332605129953045</v>
      </c>
      <c r="D21" s="11">
        <v>11.542370628304083</v>
      </c>
      <c r="E21" s="11">
        <v>11.374622614705734</v>
      </c>
      <c r="F21" s="11">
        <v>12.584081614508214</v>
      </c>
      <c r="G21" s="11"/>
      <c r="H21" s="11">
        <f t="shared" si="2"/>
        <v>1.0417109862041318</v>
      </c>
      <c r="I21" s="11">
        <f>'RD T1'!E20</f>
        <v>6.5375802162698893</v>
      </c>
      <c r="J21" s="11">
        <f t="shared" si="5"/>
        <v>7.5792912024740211</v>
      </c>
      <c r="L21" s="10" t="str">
        <f>name!D17</f>
        <v>51 Skilled agricultural and related trades</v>
      </c>
      <c r="M21" s="11">
        <v>9.0272686488486684</v>
      </c>
      <c r="N21" s="11">
        <v>10.655606248887345</v>
      </c>
      <c r="O21" s="11">
        <v>9.4194961070297847</v>
      </c>
      <c r="P21" s="11">
        <v>9.1453331943163736</v>
      </c>
      <c r="Q21" s="11">
        <v>9.9152446641255061</v>
      </c>
      <c r="R21" s="11"/>
      <c r="S21" s="11">
        <f t="shared" si="3"/>
        <v>0.49574855709572141</v>
      </c>
      <c r="T21" s="11">
        <f>'RD T1'!T20</f>
        <v>4.9810315890643819</v>
      </c>
      <c r="U21" s="11">
        <f t="shared" si="6"/>
        <v>5.4767801461601033</v>
      </c>
      <c r="W21" s="10" t="str">
        <f>name!D17</f>
        <v>51 Skilled agricultural and related trades</v>
      </c>
      <c r="X21" s="11">
        <v>2.1522137311957796</v>
      </c>
      <c r="Y21" s="11">
        <v>1.676998881065725</v>
      </c>
      <c r="Z21" s="11">
        <v>2.1228745212742997</v>
      </c>
      <c r="AA21" s="11">
        <v>2.2292894203893807</v>
      </c>
      <c r="AB21" s="11">
        <v>2.6688369503827052</v>
      </c>
      <c r="AC21" s="11"/>
      <c r="AD21" s="11">
        <f t="shared" si="4"/>
        <v>0.54596242910840553</v>
      </c>
      <c r="AE21" s="11">
        <f>'RD T1'!T49</f>
        <v>1.5565486272055058</v>
      </c>
      <c r="AF21" s="11">
        <f t="shared" si="7"/>
        <v>2.1025110563139116</v>
      </c>
    </row>
    <row r="22" spans="1:32" x14ac:dyDescent="0.2">
      <c r="A22" s="10" t="str">
        <f>name!D18</f>
        <v>52 Skilled metal, electrical and electronic trades</v>
      </c>
      <c r="B22" s="11">
        <v>49.824270134652473</v>
      </c>
      <c r="C22" s="11">
        <v>55.184935748792142</v>
      </c>
      <c r="D22" s="11">
        <v>46.09506796532942</v>
      </c>
      <c r="E22" s="11">
        <v>44.536258572289327</v>
      </c>
      <c r="F22" s="11">
        <v>40.713176431475752</v>
      </c>
      <c r="G22" s="11"/>
      <c r="H22" s="11">
        <f t="shared" si="2"/>
        <v>-5.3818915338536684</v>
      </c>
      <c r="I22" s="11">
        <f>'RD T1'!E21</f>
        <v>16.198552311576258</v>
      </c>
      <c r="J22" s="11">
        <f t="shared" si="5"/>
        <v>10.816660777722589</v>
      </c>
      <c r="L22" s="10" t="str">
        <f>name!D18</f>
        <v>52 Skilled metal, electrical and electronic trades</v>
      </c>
      <c r="M22" s="11">
        <v>49.205748891952368</v>
      </c>
      <c r="N22" s="11">
        <v>54.105893307005218</v>
      </c>
      <c r="O22" s="11">
        <v>45.291112494725283</v>
      </c>
      <c r="P22" s="11">
        <v>43.060654362968741</v>
      </c>
      <c r="Q22" s="11">
        <v>38.772852756851051</v>
      </c>
      <c r="R22" s="11"/>
      <c r="S22" s="11">
        <f t="shared" si="3"/>
        <v>-6.5182597378742315</v>
      </c>
      <c r="T22" s="11">
        <f>'RD T1'!T21</f>
        <v>15.324059897351777</v>
      </c>
      <c r="U22" s="11">
        <f t="shared" si="6"/>
        <v>8.8058001594775455</v>
      </c>
      <c r="W22" s="10" t="str">
        <f>name!D18</f>
        <v>52 Skilled metal, electrical and electronic trades</v>
      </c>
      <c r="X22" s="11">
        <v>0.61852124270013398</v>
      </c>
      <c r="Y22" s="11">
        <v>1.079042441786924</v>
      </c>
      <c r="Z22" s="11">
        <v>0.80395547060419303</v>
      </c>
      <c r="AA22" s="11">
        <v>1.475604209320551</v>
      </c>
      <c r="AB22" s="11">
        <v>1.9403236746247123</v>
      </c>
      <c r="AC22" s="11"/>
      <c r="AD22" s="11">
        <f t="shared" si="4"/>
        <v>1.1363682040205192</v>
      </c>
      <c r="AE22" s="11">
        <f>'RD T1'!T50</f>
        <v>0.87449241422448387</v>
      </c>
      <c r="AF22" s="11">
        <f t="shared" si="7"/>
        <v>2.0108606182450028</v>
      </c>
    </row>
    <row r="23" spans="1:32" x14ac:dyDescent="0.2">
      <c r="A23" s="10" t="str">
        <f>name!D19</f>
        <v>53 Skilled construction and building trades</v>
      </c>
      <c r="B23" s="11">
        <v>41.088961650446151</v>
      </c>
      <c r="C23" s="11">
        <v>44.295791249456329</v>
      </c>
      <c r="D23" s="11">
        <v>37.591091803945581</v>
      </c>
      <c r="E23" s="11">
        <v>36.660575467022042</v>
      </c>
      <c r="F23" s="11">
        <v>33.126354560040724</v>
      </c>
      <c r="G23" s="11"/>
      <c r="H23" s="11">
        <f t="shared" si="2"/>
        <v>-4.4647372439048567</v>
      </c>
      <c r="I23" s="11">
        <f>'RD T1'!E22</f>
        <v>14.695268060783933</v>
      </c>
      <c r="J23" s="11">
        <f t="shared" si="5"/>
        <v>10.230530816879076</v>
      </c>
      <c r="L23" s="10" t="str">
        <f>name!D19</f>
        <v>53 Skilled construction and building trades</v>
      </c>
      <c r="M23" s="11">
        <v>40.63741995290674</v>
      </c>
      <c r="N23" s="11">
        <v>43.706860670507041</v>
      </c>
      <c r="O23" s="11">
        <v>36.989748677676964</v>
      </c>
      <c r="P23" s="11">
        <v>36.29697709946128</v>
      </c>
      <c r="Q23" s="11">
        <v>32.720101718798283</v>
      </c>
      <c r="R23" s="11"/>
      <c r="S23" s="11">
        <f t="shared" si="3"/>
        <v>-4.2696469588786812</v>
      </c>
      <c r="T23" s="11">
        <f>'RD T1'!T22</f>
        <v>14.487612251821357</v>
      </c>
      <c r="U23" s="11">
        <f t="shared" si="6"/>
        <v>10.217965292942676</v>
      </c>
      <c r="W23" s="10" t="str">
        <f>name!D19</f>
        <v>53 Skilled construction and building trades</v>
      </c>
      <c r="X23" s="11">
        <v>0.4515416975393538</v>
      </c>
      <c r="Y23" s="11">
        <v>0.58893057894932688</v>
      </c>
      <c r="Z23" s="11">
        <v>0.60134312626860109</v>
      </c>
      <c r="AA23" s="11">
        <v>0.36359836756083841</v>
      </c>
      <c r="AB23" s="11">
        <v>0.40625284124246097</v>
      </c>
      <c r="AC23" s="11"/>
      <c r="AD23" s="11">
        <f t="shared" si="4"/>
        <v>-0.19509028502614012</v>
      </c>
      <c r="AE23" s="11">
        <f>'RD T1'!T51</f>
        <v>0.20765580896257618</v>
      </c>
      <c r="AF23" s="11">
        <f t="shared" si="7"/>
        <v>1.2565523936436063E-2</v>
      </c>
    </row>
    <row r="24" spans="1:32" x14ac:dyDescent="0.2">
      <c r="A24" s="10" t="str">
        <f>name!D20</f>
        <v>54 Textiles, printing and other skilled trades</v>
      </c>
      <c r="B24" s="11">
        <v>27.052488088928488</v>
      </c>
      <c r="C24" s="11">
        <v>24.811440094492887</v>
      </c>
      <c r="D24" s="11">
        <v>24.08171927060781</v>
      </c>
      <c r="E24" s="11">
        <v>25.256680454190459</v>
      </c>
      <c r="F24" s="11">
        <v>25.741318630807914</v>
      </c>
      <c r="G24" s="11"/>
      <c r="H24" s="11">
        <f t="shared" si="2"/>
        <v>1.6595993602001045</v>
      </c>
      <c r="I24" s="11">
        <f>'RD T1'!E23</f>
        <v>11.109238321871887</v>
      </c>
      <c r="J24" s="11">
        <f t="shared" si="5"/>
        <v>12.768837682071991</v>
      </c>
      <c r="L24" s="10" t="str">
        <f>name!D20</f>
        <v>54 Textiles, printing and other skilled trades</v>
      </c>
      <c r="M24" s="11">
        <v>16.1214702878735</v>
      </c>
      <c r="N24" s="11">
        <v>14.375917790341667</v>
      </c>
      <c r="O24" s="11">
        <v>13.084382004912948</v>
      </c>
      <c r="P24" s="11">
        <v>13.731808982997794</v>
      </c>
      <c r="Q24" s="11">
        <v>13.367565573012103</v>
      </c>
      <c r="R24" s="11"/>
      <c r="S24" s="11">
        <f t="shared" si="3"/>
        <v>0.28318356809915457</v>
      </c>
      <c r="T24" s="11">
        <f>'RD T1'!T23</f>
        <v>4.3138200674598517</v>
      </c>
      <c r="U24" s="11">
        <f t="shared" si="6"/>
        <v>4.5970036355590063</v>
      </c>
      <c r="W24" s="10" t="str">
        <f>name!D20</f>
        <v>54 Textiles, printing and other skilled trades</v>
      </c>
      <c r="X24" s="11">
        <v>10.931017801054981</v>
      </c>
      <c r="Y24" s="11">
        <v>10.435522304151181</v>
      </c>
      <c r="Z24" s="11">
        <v>10.997337265694862</v>
      </c>
      <c r="AA24" s="11">
        <v>11.524871471192665</v>
      </c>
      <c r="AB24" s="11">
        <v>12.373753057795788</v>
      </c>
      <c r="AC24" s="11"/>
      <c r="AD24" s="11">
        <f t="shared" si="4"/>
        <v>1.3764157921009268</v>
      </c>
      <c r="AE24" s="11">
        <f>'RD T1'!T52</f>
        <v>6.7954182544120334</v>
      </c>
      <c r="AF24" s="11">
        <f t="shared" si="7"/>
        <v>8.1718340465129593</v>
      </c>
    </row>
    <row r="25" spans="1:32" x14ac:dyDescent="0.2">
      <c r="A25" s="10" t="str">
        <f>name!D21</f>
        <v>61 Caring personal service occupations</v>
      </c>
      <c r="B25" s="11">
        <v>107.59161326714968</v>
      </c>
      <c r="C25" s="11">
        <v>112.82538511085721</v>
      </c>
      <c r="D25" s="11">
        <v>112.02172565523868</v>
      </c>
      <c r="E25" s="11">
        <v>118.51844585740088</v>
      </c>
      <c r="F25" s="11">
        <v>129.70492743963808</v>
      </c>
      <c r="G25" s="11"/>
      <c r="H25" s="11">
        <f t="shared" si="2"/>
        <v>17.683201784399401</v>
      </c>
      <c r="I25" s="11">
        <f>'RD T1'!E24</f>
        <v>67.326831165406176</v>
      </c>
      <c r="J25" s="11">
        <f t="shared" si="5"/>
        <v>85.010032949805577</v>
      </c>
      <c r="L25" s="10" t="str">
        <f>name!D21</f>
        <v>61 Caring personal service occupations</v>
      </c>
      <c r="M25" s="11">
        <v>15.472948535176371</v>
      </c>
      <c r="N25" s="11">
        <v>16.64208796624655</v>
      </c>
      <c r="O25" s="11">
        <v>15.500939234202896</v>
      </c>
      <c r="P25" s="11">
        <v>18.641119721856231</v>
      </c>
      <c r="Q25" s="11">
        <v>21.620231478274324</v>
      </c>
      <c r="R25" s="11"/>
      <c r="S25" s="11">
        <f t="shared" si="3"/>
        <v>6.1192922440714277</v>
      </c>
      <c r="T25" s="11">
        <f>'RD T1'!T24</f>
        <v>8.3700317101534516</v>
      </c>
      <c r="U25" s="11">
        <f t="shared" si="6"/>
        <v>14.489323954224879</v>
      </c>
      <c r="W25" s="10" t="str">
        <f>name!D21</f>
        <v>61 Caring personal service occupations</v>
      </c>
      <c r="X25" s="11">
        <v>92.118664731973297</v>
      </c>
      <c r="Y25" s="11">
        <v>96.183297144610677</v>
      </c>
      <c r="Z25" s="11">
        <v>96.520786421035808</v>
      </c>
      <c r="AA25" s="11">
        <v>99.877326135544678</v>
      </c>
      <c r="AB25" s="11">
        <v>108.08469596136385</v>
      </c>
      <c r="AC25" s="11"/>
      <c r="AD25" s="11">
        <f t="shared" si="4"/>
        <v>11.563909540328041</v>
      </c>
      <c r="AE25" s="11">
        <f>'RD T1'!T53</f>
        <v>58.956799455252721</v>
      </c>
      <c r="AF25" s="11">
        <f t="shared" si="7"/>
        <v>70.520708995580762</v>
      </c>
    </row>
    <row r="26" spans="1:32" x14ac:dyDescent="0.2">
      <c r="A26" s="10" t="str">
        <f>name!D22</f>
        <v>62 Leisure, travel and related personal service occupations</v>
      </c>
      <c r="B26" s="11">
        <v>30.498289280148196</v>
      </c>
      <c r="C26" s="11">
        <v>33.833132795505527</v>
      </c>
      <c r="D26" s="11">
        <v>29.232784546546846</v>
      </c>
      <c r="E26" s="11">
        <v>26.644054372283392</v>
      </c>
      <c r="F26" s="11">
        <v>26.044135376668955</v>
      </c>
      <c r="G26" s="11"/>
      <c r="H26" s="11">
        <f t="shared" si="2"/>
        <v>-3.1886491698778912</v>
      </c>
      <c r="I26" s="11">
        <f>'RD T1'!E25</f>
        <v>13.331664859048379</v>
      </c>
      <c r="J26" s="11">
        <f t="shared" si="5"/>
        <v>10.143015689170488</v>
      </c>
      <c r="L26" s="10" t="str">
        <f>name!D22</f>
        <v>62 Leisure, travel and related personal service occupations</v>
      </c>
      <c r="M26" s="11">
        <v>9.2710614950390564</v>
      </c>
      <c r="N26" s="11">
        <v>10.831824102974343</v>
      </c>
      <c r="O26" s="11">
        <v>10.077607144100142</v>
      </c>
      <c r="P26" s="11">
        <v>9.5353817156084482</v>
      </c>
      <c r="Q26" s="11">
        <v>9.8356691028602032</v>
      </c>
      <c r="R26" s="11"/>
      <c r="S26" s="11">
        <f t="shared" si="3"/>
        <v>-0.24193804123993878</v>
      </c>
      <c r="T26" s="11">
        <f>'RD T1'!T25</f>
        <v>4.1213256231979196</v>
      </c>
      <c r="U26" s="11">
        <f t="shared" si="6"/>
        <v>3.8793875819579808</v>
      </c>
      <c r="W26" s="10" t="str">
        <f>name!D22</f>
        <v>62 Leisure, travel and related personal service occupations</v>
      </c>
      <c r="X26" s="11">
        <v>21.22722778510915</v>
      </c>
      <c r="Y26" s="11">
        <v>23.001308692531154</v>
      </c>
      <c r="Z26" s="11">
        <v>19.155177402446714</v>
      </c>
      <c r="AA26" s="11">
        <v>17.108672656674962</v>
      </c>
      <c r="AB26" s="11">
        <v>16.20846627380871</v>
      </c>
      <c r="AC26" s="11"/>
      <c r="AD26" s="11">
        <f t="shared" si="4"/>
        <v>-2.9467111286380039</v>
      </c>
      <c r="AE26" s="11">
        <f>'RD T1'!T54</f>
        <v>9.210339235850455</v>
      </c>
      <c r="AF26" s="11">
        <f t="shared" si="7"/>
        <v>6.2636281072124511</v>
      </c>
    </row>
    <row r="27" spans="1:32" x14ac:dyDescent="0.2">
      <c r="A27" s="10" t="str">
        <f>name!D23</f>
        <v>63 Community and civil enforcement occupations</v>
      </c>
      <c r="B27" s="11">
        <v>1.3183098521080954</v>
      </c>
      <c r="C27" s="11">
        <v>1.2055864350314756</v>
      </c>
      <c r="D27" s="11">
        <v>1.4732640121427774</v>
      </c>
      <c r="E27" s="11">
        <v>1.0370091834881408</v>
      </c>
      <c r="F27" s="11">
        <v>1.1491065477215729</v>
      </c>
      <c r="G27" s="11"/>
      <c r="H27" s="11">
        <f t="shared" si="2"/>
        <v>-0.32415746442120441</v>
      </c>
      <c r="I27" s="11">
        <f>'RD T1'!E26</f>
        <v>0.51619847858270262</v>
      </c>
      <c r="J27" s="11">
        <f t="shared" si="5"/>
        <v>0.19204101416149821</v>
      </c>
      <c r="L27" s="10" t="str">
        <f>name!D23</f>
        <v>63 Community and civil enforcement occupations</v>
      </c>
      <c r="M27" s="11">
        <v>1.0721370501191201</v>
      </c>
      <c r="N27" s="11">
        <v>0.89724454766434847</v>
      </c>
      <c r="O27" s="11">
        <v>1.2180107236671343</v>
      </c>
      <c r="P27" s="11">
        <v>0.70593306558391788</v>
      </c>
      <c r="Q27" s="11">
        <v>0.82367837594995152</v>
      </c>
      <c r="R27" s="11"/>
      <c r="S27" s="11">
        <f t="shared" si="3"/>
        <v>-0.39433234771718273</v>
      </c>
      <c r="T27" s="11">
        <f>'RD T1'!T26</f>
        <v>0.31650336586064493</v>
      </c>
      <c r="U27" s="11">
        <f t="shared" si="6"/>
        <v>-7.7828981856537804E-2</v>
      </c>
      <c r="W27" s="10" t="str">
        <f>name!D23</f>
        <v>63 Community and civil enforcement occupations</v>
      </c>
      <c r="X27" s="11">
        <v>0.2461728019889752</v>
      </c>
      <c r="Y27" s="11">
        <v>0.3083418873671272</v>
      </c>
      <c r="Z27" s="11">
        <v>0.25525328847564249</v>
      </c>
      <c r="AA27" s="11">
        <v>0.33107611790422276</v>
      </c>
      <c r="AB27" s="11">
        <v>0.32542817177162375</v>
      </c>
      <c r="AC27" s="11"/>
      <c r="AD27" s="11">
        <f t="shared" si="4"/>
        <v>7.0174883295981261E-2</v>
      </c>
      <c r="AE27" s="11">
        <f>'RD T1'!T55</f>
        <v>0.19969511272205764</v>
      </c>
      <c r="AF27" s="11">
        <f t="shared" si="7"/>
        <v>0.2698699960180389</v>
      </c>
    </row>
    <row r="28" spans="1:32" x14ac:dyDescent="0.2">
      <c r="A28" s="10" t="str">
        <f>name!D24</f>
        <v>71 Sales occupations</v>
      </c>
      <c r="B28" s="11">
        <v>111.28644069208411</v>
      </c>
      <c r="C28" s="11">
        <v>119.09458232681644</v>
      </c>
      <c r="D28" s="11">
        <v>113.03644529080688</v>
      </c>
      <c r="E28" s="11">
        <v>112.2477023167839</v>
      </c>
      <c r="F28" s="11">
        <v>109.44182428822765</v>
      </c>
      <c r="G28" s="11"/>
      <c r="H28" s="11">
        <f t="shared" si="2"/>
        <v>-3.5946210025792311</v>
      </c>
      <c r="I28" s="11">
        <f>'RD T1'!E27</f>
        <v>52.095544822955041</v>
      </c>
      <c r="J28" s="11">
        <f t="shared" si="5"/>
        <v>48.50092382037581</v>
      </c>
      <c r="L28" s="10" t="str">
        <f>name!D24</f>
        <v>71 Sales occupations</v>
      </c>
      <c r="M28" s="11">
        <v>40.836762186880748</v>
      </c>
      <c r="N28" s="11">
        <v>44.013874293032757</v>
      </c>
      <c r="O28" s="11">
        <v>41.610052324714871</v>
      </c>
      <c r="P28" s="11">
        <v>41.281599881506175</v>
      </c>
      <c r="Q28" s="11">
        <v>40.600631700082531</v>
      </c>
      <c r="R28" s="11"/>
      <c r="S28" s="11">
        <f t="shared" si="3"/>
        <v>-1.0094206246323409</v>
      </c>
      <c r="T28" s="11">
        <f>'RD T1'!T27</f>
        <v>13.511935221222915</v>
      </c>
      <c r="U28" s="11">
        <f t="shared" si="6"/>
        <v>12.502514596590574</v>
      </c>
      <c r="W28" s="10" t="str">
        <f>name!D24</f>
        <v>71 Sales occupations</v>
      </c>
      <c r="X28" s="11">
        <v>70.449678505203366</v>
      </c>
      <c r="Y28" s="11">
        <v>75.080708033783694</v>
      </c>
      <c r="Z28" s="11">
        <v>71.42639296609201</v>
      </c>
      <c r="AA28" s="11">
        <v>70.966102435277733</v>
      </c>
      <c r="AB28" s="11">
        <v>68.841192588145191</v>
      </c>
      <c r="AC28" s="11"/>
      <c r="AD28" s="11">
        <f t="shared" si="4"/>
        <v>-2.5852003779468191</v>
      </c>
      <c r="AE28" s="11">
        <f>'RD T1'!T56</f>
        <v>38.583609601732142</v>
      </c>
      <c r="AF28" s="11">
        <f t="shared" si="7"/>
        <v>35.998409223785323</v>
      </c>
    </row>
    <row r="29" spans="1:32" x14ac:dyDescent="0.2">
      <c r="A29" s="10" t="str">
        <f>name!D25</f>
        <v>72 Customer service occupations</v>
      </c>
      <c r="B29" s="11">
        <v>28.679626406569305</v>
      </c>
      <c r="C29" s="11">
        <v>33.761662477390793</v>
      </c>
      <c r="D29" s="11">
        <v>33.37289907942484</v>
      </c>
      <c r="E29" s="11">
        <v>37.529597982756108</v>
      </c>
      <c r="F29" s="11">
        <v>42.597475549561011</v>
      </c>
      <c r="G29" s="11"/>
      <c r="H29" s="11">
        <f t="shared" si="2"/>
        <v>9.2245764701361708</v>
      </c>
      <c r="I29" s="11">
        <f>'RD T1'!E28</f>
        <v>16.922932916532861</v>
      </c>
      <c r="J29" s="11">
        <f t="shared" si="5"/>
        <v>26.147509386669032</v>
      </c>
      <c r="L29" s="10" t="str">
        <f>name!D25</f>
        <v>72 Customer service occupations</v>
      </c>
      <c r="M29" s="11">
        <v>13.107360611800214</v>
      </c>
      <c r="N29" s="11">
        <v>13.671082226138038</v>
      </c>
      <c r="O29" s="11">
        <v>14.931028732013893</v>
      </c>
      <c r="P29" s="11">
        <v>18.565647710506248</v>
      </c>
      <c r="Q29" s="11">
        <v>21.899819487548463</v>
      </c>
      <c r="R29" s="11"/>
      <c r="S29" s="11">
        <f t="shared" si="3"/>
        <v>6.9687907555345703</v>
      </c>
      <c r="T29" s="11">
        <f>'RD T1'!T28</f>
        <v>6.5493651391626972</v>
      </c>
      <c r="U29" s="11">
        <f t="shared" si="6"/>
        <v>13.518155894697268</v>
      </c>
      <c r="W29" s="10" t="str">
        <f>name!D25</f>
        <v>72 Customer service occupations</v>
      </c>
      <c r="X29" s="11">
        <v>15.572265794769056</v>
      </c>
      <c r="Y29" s="11">
        <v>20.090580251252778</v>
      </c>
      <c r="Z29" s="11">
        <v>18.441870347410958</v>
      </c>
      <c r="AA29" s="11">
        <v>18.963950272249843</v>
      </c>
      <c r="AB29" s="11">
        <v>20.697656062012516</v>
      </c>
      <c r="AC29" s="11"/>
      <c r="AD29" s="11">
        <f t="shared" si="4"/>
        <v>2.2557857146015579</v>
      </c>
      <c r="AE29" s="11">
        <f>'RD T1'!T57</f>
        <v>10.373567777370164</v>
      </c>
      <c r="AF29" s="11">
        <f t="shared" si="7"/>
        <v>12.629353491971722</v>
      </c>
    </row>
    <row r="30" spans="1:32" x14ac:dyDescent="0.2">
      <c r="A30" s="10" t="str">
        <f>name!D26</f>
        <v>81 Process, plant and machine operatives</v>
      </c>
      <c r="B30" s="11">
        <v>34.570648456392448</v>
      </c>
      <c r="C30" s="11">
        <v>34.037139510786069</v>
      </c>
      <c r="D30" s="11">
        <v>29.036846037136158</v>
      </c>
      <c r="E30" s="11">
        <v>29.750753316815718</v>
      </c>
      <c r="F30" s="11">
        <v>26.721663194590093</v>
      </c>
      <c r="G30" s="11"/>
      <c r="H30" s="11">
        <f t="shared" si="2"/>
        <v>-2.315182842546065</v>
      </c>
      <c r="I30" s="11">
        <f>'RD T1'!E29</f>
        <v>11.219393430201759</v>
      </c>
      <c r="J30" s="11">
        <f t="shared" si="5"/>
        <v>8.9042105876556938</v>
      </c>
      <c r="L30" s="10" t="str">
        <f>name!D26</f>
        <v>81 Process, plant and machine operatives</v>
      </c>
      <c r="M30" s="11">
        <v>25.975544258036027</v>
      </c>
      <c r="N30" s="11">
        <v>24.929672708397476</v>
      </c>
      <c r="O30" s="11">
        <v>21.386927394537999</v>
      </c>
      <c r="P30" s="11">
        <v>21.035036777895808</v>
      </c>
      <c r="Q30" s="11">
        <v>18.85703699370859</v>
      </c>
      <c r="R30" s="11"/>
      <c r="S30" s="11">
        <f t="shared" si="3"/>
        <v>-2.5298904008294087</v>
      </c>
      <c r="T30" s="11">
        <f>'RD T1'!T29</f>
        <v>7.1756678442409862</v>
      </c>
      <c r="U30" s="11">
        <f t="shared" si="6"/>
        <v>4.6457774434115775</v>
      </c>
      <c r="W30" s="10" t="str">
        <f>name!D26</f>
        <v>81 Process, plant and machine operatives</v>
      </c>
      <c r="X30" s="11">
        <v>8.5951041983565055</v>
      </c>
      <c r="Y30" s="11">
        <v>9.1074668023885224</v>
      </c>
      <c r="Z30" s="11">
        <v>7.6499186425981582</v>
      </c>
      <c r="AA30" s="11">
        <v>8.7157165389198834</v>
      </c>
      <c r="AB30" s="11">
        <v>7.8646262008814807</v>
      </c>
      <c r="AC30" s="11"/>
      <c r="AD30" s="11">
        <f t="shared" si="4"/>
        <v>0.21470755828332244</v>
      </c>
      <c r="AE30" s="11">
        <f>'RD T1'!T58</f>
        <v>4.0437255859607744</v>
      </c>
      <c r="AF30" s="11">
        <f t="shared" si="7"/>
        <v>4.2584331442440968</v>
      </c>
    </row>
    <row r="31" spans="1:32" x14ac:dyDescent="0.2">
      <c r="A31" s="10" t="str">
        <f>name!D27</f>
        <v>82 Transport and mobile machine drivers and operatives</v>
      </c>
      <c r="B31" s="11">
        <v>59.963050484955076</v>
      </c>
      <c r="C31" s="11">
        <v>73.793493646741723</v>
      </c>
      <c r="D31" s="11">
        <v>65.948905306853149</v>
      </c>
      <c r="E31" s="11">
        <v>67.655360298700543</v>
      </c>
      <c r="F31" s="11">
        <v>67.258524294177334</v>
      </c>
      <c r="G31" s="11"/>
      <c r="H31" s="11">
        <f t="shared" si="2"/>
        <v>1.3096189873241855</v>
      </c>
      <c r="I31" s="11">
        <f>'RD T1'!E30</f>
        <v>34.953452883121329</v>
      </c>
      <c r="J31" s="11">
        <f t="shared" si="5"/>
        <v>36.263071870445515</v>
      </c>
      <c r="L31" s="10" t="str">
        <f>name!D27</f>
        <v>82 Transport and mobile machine drivers and operatives</v>
      </c>
      <c r="M31" s="11">
        <v>57.694764657530946</v>
      </c>
      <c r="N31" s="11">
        <v>71.386266863422435</v>
      </c>
      <c r="O31" s="11">
        <v>63.643062833338192</v>
      </c>
      <c r="P31" s="11">
        <v>64.591034067660416</v>
      </c>
      <c r="Q31" s="11">
        <v>63.73735364623532</v>
      </c>
      <c r="R31" s="11"/>
      <c r="S31" s="11">
        <f t="shared" si="3"/>
        <v>9.4290812897128262E-2</v>
      </c>
      <c r="T31" s="11">
        <f>'RD T1'!T30</f>
        <v>33.052179667138908</v>
      </c>
      <c r="U31" s="11">
        <f t="shared" si="6"/>
        <v>33.146470480036037</v>
      </c>
      <c r="W31" s="10" t="str">
        <f>name!D27</f>
        <v>82 Transport and mobile machine drivers and operatives</v>
      </c>
      <c r="X31" s="11">
        <v>2.2682858274241311</v>
      </c>
      <c r="Y31" s="11">
        <v>2.4072267833193708</v>
      </c>
      <c r="Z31" s="11">
        <v>2.305842473515074</v>
      </c>
      <c r="AA31" s="11">
        <v>3.064326231040098</v>
      </c>
      <c r="AB31" s="11">
        <v>3.5211706479419997</v>
      </c>
      <c r="AC31" s="11"/>
      <c r="AD31" s="11">
        <f t="shared" si="4"/>
        <v>1.2153281744269258</v>
      </c>
      <c r="AE31" s="11">
        <f>'RD T1'!T59</f>
        <v>1.9012732159824179</v>
      </c>
      <c r="AF31" s="11">
        <f t="shared" si="7"/>
        <v>3.1166013904093437</v>
      </c>
    </row>
    <row r="32" spans="1:32" x14ac:dyDescent="0.2">
      <c r="A32" s="10" t="str">
        <f>name!D28</f>
        <v>91 Elementary trades and related occupations</v>
      </c>
      <c r="B32" s="11">
        <v>24.799190135984503</v>
      </c>
      <c r="C32" s="11">
        <v>24.04793072059293</v>
      </c>
      <c r="D32" s="11">
        <v>20.128898961070675</v>
      </c>
      <c r="E32" s="11">
        <v>36.843271611072929</v>
      </c>
      <c r="F32" s="11">
        <v>42.033964661233497</v>
      </c>
      <c r="G32" s="11"/>
      <c r="H32" s="11">
        <f t="shared" si="2"/>
        <v>21.905065700162822</v>
      </c>
      <c r="I32" s="11">
        <f>'RD T1'!E31</f>
        <v>16.758404285529704</v>
      </c>
      <c r="J32" s="11">
        <f t="shared" si="5"/>
        <v>38.663469985692529</v>
      </c>
      <c r="L32" s="10" t="str">
        <f>name!D28</f>
        <v>91 Elementary trades and related occupations</v>
      </c>
      <c r="M32" s="11">
        <v>18.825430215730115</v>
      </c>
      <c r="N32" s="11">
        <v>18.184996831558205</v>
      </c>
      <c r="O32" s="11">
        <v>15.637714213318297</v>
      </c>
      <c r="P32" s="11">
        <v>21.751432080927504</v>
      </c>
      <c r="Q32" s="11">
        <v>23.685306598714245</v>
      </c>
      <c r="R32" s="11"/>
      <c r="S32" s="11">
        <f t="shared" si="3"/>
        <v>8.0475923853959479</v>
      </c>
      <c r="T32" s="11">
        <f>'RD T1'!T31</f>
        <v>7.2970752714615275</v>
      </c>
      <c r="U32" s="11">
        <f t="shared" si="6"/>
        <v>15.344667656857474</v>
      </c>
      <c r="W32" s="10" t="str">
        <f>name!D28</f>
        <v>91 Elementary trades and related occupations</v>
      </c>
      <c r="X32" s="11">
        <v>5.973759920254369</v>
      </c>
      <c r="Y32" s="11">
        <v>5.8629338890346636</v>
      </c>
      <c r="Z32" s="11">
        <v>4.4911847477523636</v>
      </c>
      <c r="AA32" s="11">
        <v>15.091839530145432</v>
      </c>
      <c r="AB32" s="11">
        <v>18.348658062519267</v>
      </c>
      <c r="AC32" s="11"/>
      <c r="AD32" s="11">
        <f t="shared" si="4"/>
        <v>13.857473314766903</v>
      </c>
      <c r="AE32" s="11">
        <f>'RD T1'!T60</f>
        <v>9.4613290140681752</v>
      </c>
      <c r="AF32" s="11">
        <f t="shared" si="7"/>
        <v>23.318802328835076</v>
      </c>
    </row>
    <row r="33" spans="1:32" x14ac:dyDescent="0.2">
      <c r="A33" s="10" t="str">
        <f>name!D29</f>
        <v>92 Elementary administration and service occupations</v>
      </c>
      <c r="B33" s="11">
        <v>135.56032718759022</v>
      </c>
      <c r="C33" s="11">
        <v>147.39740425641961</v>
      </c>
      <c r="D33" s="11">
        <v>129.73625737379044</v>
      </c>
      <c r="E33" s="11">
        <v>118.10869369164141</v>
      </c>
      <c r="F33" s="11">
        <v>111.3279346180277</v>
      </c>
      <c r="G33" s="11"/>
      <c r="H33" s="11">
        <f t="shared" ref="H33" si="8">F33-D33</f>
        <v>-18.40832275576274</v>
      </c>
      <c r="I33" s="11">
        <f>'RD T1'!E32</f>
        <v>55.019234961191493</v>
      </c>
      <c r="J33" s="11">
        <f>SUM(H33:I33)</f>
        <v>36.610912205428754</v>
      </c>
      <c r="L33" s="10" t="str">
        <f>name!D29</f>
        <v>92 Elementary administration and service occupations</v>
      </c>
      <c r="M33" s="11">
        <v>71.231531453495919</v>
      </c>
      <c r="N33" s="11">
        <v>76.793761536867379</v>
      </c>
      <c r="O33" s="11">
        <v>67.650844818693599</v>
      </c>
      <c r="P33" s="11">
        <v>66.280074076097748</v>
      </c>
      <c r="Q33" s="11">
        <v>62.48600600408755</v>
      </c>
      <c r="R33" s="11"/>
      <c r="S33" s="11">
        <f t="shared" ref="S33" si="9">Q33-O33</f>
        <v>-5.1648388146060498</v>
      </c>
      <c r="T33" s="11">
        <f>'RD T1'!T32</f>
        <v>25.847938778705178</v>
      </c>
      <c r="U33" s="11">
        <f t="shared" ref="U33" si="10">SUM(S33:T33)</f>
        <v>20.683099964099128</v>
      </c>
      <c r="W33" s="10" t="str">
        <f>name!D29</f>
        <v>92 Elementary administration and service occupations</v>
      </c>
      <c r="X33" s="11">
        <v>64.328795734094257</v>
      </c>
      <c r="Y33" s="11">
        <v>70.603642719552141</v>
      </c>
      <c r="Z33" s="11">
        <v>62.085412555096738</v>
      </c>
      <c r="AA33" s="11">
        <v>51.82861961554373</v>
      </c>
      <c r="AB33" s="11">
        <v>48.841928613940219</v>
      </c>
      <c r="AC33" s="11"/>
      <c r="AD33" s="11">
        <f t="shared" ref="AD33" si="11">AB33-Z33</f>
        <v>-13.243483941156519</v>
      </c>
      <c r="AE33" s="11">
        <f>'RD T1'!T61</f>
        <v>29.171296182486323</v>
      </c>
      <c r="AF33" s="11">
        <f t="shared" ref="AF33" si="12">SUM(AD33:AE33)</f>
        <v>15.927812241329804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1372.7800000000002</v>
      </c>
      <c r="C35" s="34">
        <f>SUM(C8:C33)</f>
        <v>1522.9480000000003</v>
      </c>
      <c r="D35" s="34">
        <f>SUM(D8:D33)</f>
        <v>1487.6450000000002</v>
      </c>
      <c r="E35" s="34">
        <f>SUM(E8:E33)</f>
        <v>1532.0940000000001</v>
      </c>
      <c r="F35" s="34">
        <f>SUM(F8:F33)</f>
        <v>1599.0620000000013</v>
      </c>
      <c r="G35" s="11"/>
      <c r="H35" s="34">
        <f>F35-D35</f>
        <v>111.41700000000105</v>
      </c>
      <c r="I35" s="34">
        <f>SUM(I8:I33)</f>
        <v>739.56428139672244</v>
      </c>
      <c r="J35" s="34">
        <f>SUM(J8:J33)</f>
        <v>850.98128139672349</v>
      </c>
      <c r="L35" s="231" t="str">
        <f>name!D3</f>
        <v>All occupations</v>
      </c>
      <c r="M35" s="34">
        <f>SUM(M8:M33)</f>
        <v>723.78459816776285</v>
      </c>
      <c r="N35" s="34">
        <f>SUM(N8:N33)</f>
        <v>803.53078457659569</v>
      </c>
      <c r="O35" s="34">
        <f>SUM(O8:O33)</f>
        <v>774.56142094308109</v>
      </c>
      <c r="P35" s="34">
        <f>SUM(P8:P33)</f>
        <v>792.45153630901393</v>
      </c>
      <c r="Q35" s="34">
        <f>SUM(Q8:Q33)</f>
        <v>818.73842260884123</v>
      </c>
      <c r="R35" s="11"/>
      <c r="S35" s="34">
        <f>Q35-O35</f>
        <v>44.177001665760145</v>
      </c>
      <c r="T35" s="34">
        <f>SUM(T8:T33)</f>
        <v>318.76279671228991</v>
      </c>
      <c r="U35" s="34">
        <f>SUM(U8:U33)</f>
        <v>362.93979837804994</v>
      </c>
      <c r="W35" s="231" t="str">
        <f>name!D3</f>
        <v>All occupations</v>
      </c>
      <c r="X35" s="34">
        <f>SUM(X8:X33)</f>
        <v>648.99540183223769</v>
      </c>
      <c r="Y35" s="34">
        <f>SUM(Y8:Y33)</f>
        <v>719.41721542340429</v>
      </c>
      <c r="Z35" s="34">
        <f>SUM(Z8:Z33)</f>
        <v>713.08357905691889</v>
      </c>
      <c r="AA35" s="34">
        <f>SUM(AA8:AA33)</f>
        <v>739.64246369098646</v>
      </c>
      <c r="AB35" s="34">
        <f>SUM(AB8:AB33)</f>
        <v>780.32357739115957</v>
      </c>
      <c r="AC35" s="11"/>
      <c r="AD35" s="34">
        <f t="shared" ref="AD35" si="13">AB35-Z35</f>
        <v>67.239998334240681</v>
      </c>
      <c r="AE35" s="34">
        <f>SUM(AE8:AE33)</f>
        <v>420.80148468443258</v>
      </c>
      <c r="AF35" s="34">
        <f>SUM(AF8:AF33)</f>
        <v>488.04148301867338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Manchester (Continued)</v>
      </c>
      <c r="L38" s="19" t="str">
        <f>CONCATENATE(L$1," (Continued)")</f>
        <v>Occupation Table 2.1  Males: Employment Change by Occupation (SOC 2020) and Replacement Demand, 2015-2035, Greater Manchester (Continued)</v>
      </c>
      <c r="W38" s="19" t="str">
        <f>CONCATENATE(W$1," (Continued)")</f>
        <v>Occupation Table 2.2  Females: Employment Change by Occupation (SOC 2020) and Replacement Demand, 2015-2035, Greater Manchester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5.4940531695684269</v>
      </c>
      <c r="C45" s="173">
        <f t="shared" si="20"/>
        <v>6.0754892352649792</v>
      </c>
      <c r="D45" s="173">
        <f t="shared" si="20"/>
        <v>6.3272387164271287</v>
      </c>
      <c r="E45" s="173">
        <f t="shared" si="20"/>
        <v>5.5320849433008279</v>
      </c>
      <c r="F45" s="173">
        <f t="shared" si="20"/>
        <v>5.7723525032127547</v>
      </c>
      <c r="H45" s="68">
        <f t="shared" ref="H45:H70" si="21">IF(D8&gt;0,(H8/D8)*100,0)</f>
        <v>-1.9371252838715922</v>
      </c>
      <c r="I45" s="69">
        <f t="shared" ref="I45:I70" si="22">IF(D8&gt;0,I8/D8*100,0)</f>
        <v>47.746336721940999</v>
      </c>
      <c r="J45" s="69">
        <f t="shared" ref="J45:J70" si="23">IF(D8&gt;0,(J8/D8)*100,0)</f>
        <v>45.809211438069411</v>
      </c>
      <c r="L45" t="str">
        <f t="shared" ref="L45:L70" si="24">L8</f>
        <v>11 Corporate managers and directors</v>
      </c>
      <c r="M45" s="173">
        <f t="shared" ref="M45:Q45" si="25">M8/M$35*100</f>
        <v>7.4260634689711544</v>
      </c>
      <c r="N45" s="173">
        <f t="shared" si="25"/>
        <v>7.8235909730261257</v>
      </c>
      <c r="O45" s="173">
        <f t="shared" si="25"/>
        <v>8.1377461455646607</v>
      </c>
      <c r="P45" s="173">
        <f t="shared" si="25"/>
        <v>6.8135596417857256</v>
      </c>
      <c r="Q45" s="173">
        <f t="shared" si="25"/>
        <v>6.8098272688631143</v>
      </c>
      <c r="S45" s="68">
        <f t="shared" ref="S45:S70" si="26">IF(O8&gt;0,(S8/O8)*100,0)</f>
        <v>-11.545227876760107</v>
      </c>
      <c r="T45" s="69">
        <f t="shared" ref="T45:T70" si="27">IF(O8&gt;0,T8/O8*100,0)</f>
        <v>40.886444508777188</v>
      </c>
      <c r="U45" s="69">
        <f t="shared" ref="U45:U70" si="28">IF(O8&gt;0,(U8/O8)*100,0)</f>
        <v>29.34121663201708</v>
      </c>
      <c r="W45" t="str">
        <f t="shared" ref="W45:W70" si="29">W8</f>
        <v>11 Corporate managers and directors</v>
      </c>
      <c r="X45" s="173">
        <f t="shared" ref="X45:AB45" si="30">X8/X$35*100</f>
        <v>3.3394010807225962</v>
      </c>
      <c r="Y45" s="173">
        <f t="shared" si="30"/>
        <v>4.1230011230139612</v>
      </c>
      <c r="Z45" s="173">
        <f t="shared" si="30"/>
        <v>4.3606400621776089</v>
      </c>
      <c r="AA45" s="173">
        <f t="shared" si="30"/>
        <v>4.1591153756966888</v>
      </c>
      <c r="AB45" s="173">
        <f t="shared" si="30"/>
        <v>4.6838034990100281</v>
      </c>
      <c r="AD45" s="68">
        <f t="shared" ref="AD45:AD70" si="31">IF(Z8&gt;0,(AD8/Z8)*100,0)</f>
        <v>17.53919714955245</v>
      </c>
      <c r="AE45" s="69">
        <f t="shared" ref="AE45:AE70" si="32">IF(Z8&gt;0,AE8/Z8*100,0)</f>
        <v>61.651836929755575</v>
      </c>
      <c r="AF45" s="69">
        <f t="shared" ref="AF45:AF70" si="33">IF(Z8&gt;0,(AF8/Z8)*100,0)</f>
        <v>79.191034079308025</v>
      </c>
    </row>
    <row r="46" spans="1:32" x14ac:dyDescent="0.2">
      <c r="A46" t="str">
        <f t="shared" si="19"/>
        <v>12 Other managers and proprietors</v>
      </c>
      <c r="B46" s="173">
        <f t="shared" si="20"/>
        <v>2.9412155903608412</v>
      </c>
      <c r="C46" s="173">
        <f t="shared" si="20"/>
        <v>2.871613237885887</v>
      </c>
      <c r="D46" s="173">
        <f t="shared" si="20"/>
        <v>3.0737361210608127</v>
      </c>
      <c r="E46" s="173">
        <f t="shared" si="20"/>
        <v>3.0549053543365812</v>
      </c>
      <c r="F46" s="173">
        <f t="shared" si="20"/>
        <v>3.3393464584016574</v>
      </c>
      <c r="H46" s="68">
        <f t="shared" si="21"/>
        <v>16.777962821861291</v>
      </c>
      <c r="I46" s="69">
        <f t="shared" si="22"/>
        <v>59.014717416275076</v>
      </c>
      <c r="J46" s="69">
        <f t="shared" si="23"/>
        <v>75.792680238136356</v>
      </c>
      <c r="L46" t="str">
        <f t="shared" si="24"/>
        <v>12 Other managers and proprietors</v>
      </c>
      <c r="M46" s="173">
        <f t="shared" ref="M46:Q46" si="34">M9/M$35*100</f>
        <v>3.3848106308824391</v>
      </c>
      <c r="N46" s="173">
        <f t="shared" si="34"/>
        <v>3.2121629293292631</v>
      </c>
      <c r="O46" s="173">
        <f t="shared" si="34"/>
        <v>3.3838858381436201</v>
      </c>
      <c r="P46" s="173">
        <f t="shared" si="34"/>
        <v>3.6726126027867299</v>
      </c>
      <c r="Q46" s="173">
        <f t="shared" si="34"/>
        <v>4.0570402715094209</v>
      </c>
      <c r="S46" s="68">
        <f t="shared" si="26"/>
        <v>26.731018648609311</v>
      </c>
      <c r="T46" s="69">
        <f t="shared" si="27"/>
        <v>57.490561254586289</v>
      </c>
      <c r="U46" s="69">
        <f t="shared" si="28"/>
        <v>84.221579903195604</v>
      </c>
      <c r="W46" t="str">
        <f t="shared" si="29"/>
        <v>12 Other managers and proprietors</v>
      </c>
      <c r="X46" s="173">
        <f t="shared" ref="X46:AB46" si="35">X9/X$35*100</f>
        <v>2.4465013639630828</v>
      </c>
      <c r="Y46" s="173">
        <f t="shared" si="35"/>
        <v>2.4912468039359266</v>
      </c>
      <c r="Z46" s="173">
        <f t="shared" si="35"/>
        <v>2.7368471326950079</v>
      </c>
      <c r="AA46" s="173">
        <f t="shared" si="35"/>
        <v>2.3930949769539684</v>
      </c>
      <c r="AB46" s="173">
        <f t="shared" si="35"/>
        <v>2.5863210244855237</v>
      </c>
      <c r="AD46" s="68">
        <f t="shared" si="31"/>
        <v>3.4108679984141204</v>
      </c>
      <c r="AE46" s="69">
        <f t="shared" si="32"/>
        <v>61.06168071012933</v>
      </c>
      <c r="AF46" s="69">
        <f t="shared" si="33"/>
        <v>64.472548708543442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5.1674027637458426</v>
      </c>
      <c r="C47" s="173">
        <f t="shared" si="20"/>
        <v>5.4952546636574926</v>
      </c>
      <c r="D47" s="173">
        <f t="shared" si="20"/>
        <v>5.7473372935427696</v>
      </c>
      <c r="E47" s="173">
        <f t="shared" si="20"/>
        <v>6.8149554245686073</v>
      </c>
      <c r="F47" s="173">
        <f t="shared" si="20"/>
        <v>7.424806585398021</v>
      </c>
      <c r="H47" s="68">
        <f t="shared" si="21"/>
        <v>38.862332366624365</v>
      </c>
      <c r="I47" s="69">
        <f t="shared" si="22"/>
        <v>46.634587809885005</v>
      </c>
      <c r="J47" s="69">
        <f t="shared" si="23"/>
        <v>85.496920176509363</v>
      </c>
      <c r="L47" t="str">
        <f t="shared" si="24"/>
        <v>21 Science, research, engineering and technology professionals</v>
      </c>
      <c r="M47" s="173">
        <f t="shared" ref="M47:Q47" si="36">M10/M$35*100</f>
        <v>8.0566200367368221</v>
      </c>
      <c r="N47" s="173">
        <f t="shared" si="36"/>
        <v>8.6640060416553659</v>
      </c>
      <c r="O47" s="173">
        <f t="shared" si="36"/>
        <v>8.798899403461613</v>
      </c>
      <c r="P47" s="173">
        <f t="shared" si="36"/>
        <v>10.166785003579985</v>
      </c>
      <c r="Q47" s="173">
        <f t="shared" si="36"/>
        <v>10.85502194134418</v>
      </c>
      <c r="S47" s="68">
        <f t="shared" si="26"/>
        <v>30.404225169297888</v>
      </c>
      <c r="T47" s="69">
        <f t="shared" si="27"/>
        <v>39.601035028841494</v>
      </c>
      <c r="U47" s="69">
        <f t="shared" si="28"/>
        <v>70.005260198139368</v>
      </c>
      <c r="W47" t="str">
        <f t="shared" si="29"/>
        <v>21 Science, research, engineering and technology professionals</v>
      </c>
      <c r="X47" s="173">
        <f t="shared" ref="X47:AB47" si="37">X10/X$35*100</f>
        <v>1.9452366943910306</v>
      </c>
      <c r="Y47" s="173">
        <f t="shared" si="37"/>
        <v>1.956015921097968</v>
      </c>
      <c r="Z47" s="173">
        <f t="shared" si="37"/>
        <v>2.4326875759307325</v>
      </c>
      <c r="AA47" s="173">
        <f t="shared" si="37"/>
        <v>3.2238115547606347</v>
      </c>
      <c r="AB47" s="173">
        <f t="shared" si="37"/>
        <v>3.8257238572746091</v>
      </c>
      <c r="AD47" s="68">
        <f t="shared" si="31"/>
        <v>72.092354216131568</v>
      </c>
      <c r="AE47" s="69">
        <f t="shared" si="32"/>
        <v>74.267852220109589</v>
      </c>
      <c r="AF47" s="69">
        <f t="shared" si="33"/>
        <v>146.36020643624116</v>
      </c>
    </row>
    <row r="48" spans="1:32" x14ac:dyDescent="0.2">
      <c r="A48" t="str">
        <f t="shared" si="19"/>
        <v>22 Health professionals</v>
      </c>
      <c r="B48" s="173">
        <f t="shared" si="20"/>
        <v>3.8928908273950373</v>
      </c>
      <c r="C48" s="173">
        <f t="shared" si="20"/>
        <v>4.059090243557776</v>
      </c>
      <c r="D48" s="173">
        <f t="shared" si="20"/>
        <v>4.2578069704506127</v>
      </c>
      <c r="E48" s="173">
        <f t="shared" si="20"/>
        <v>4.0834330117745949</v>
      </c>
      <c r="F48" s="173">
        <f t="shared" si="20"/>
        <v>4.264784329541051</v>
      </c>
      <c r="H48" s="68">
        <f t="shared" si="21"/>
        <v>7.6656337367610448</v>
      </c>
      <c r="I48" s="69">
        <f t="shared" si="22"/>
        <v>52.836296279051084</v>
      </c>
      <c r="J48" s="69">
        <f t="shared" si="23"/>
        <v>60.501930015812135</v>
      </c>
      <c r="L48" t="str">
        <f t="shared" si="24"/>
        <v>22 Health professionals</v>
      </c>
      <c r="M48" s="173">
        <f t="shared" ref="M48:Q48" si="38">M11/M$35*100</f>
        <v>2.0211463935726552</v>
      </c>
      <c r="N48" s="173">
        <f t="shared" si="38"/>
        <v>2.0295310204596082</v>
      </c>
      <c r="O48" s="173">
        <f t="shared" si="38"/>
        <v>2.243878780154966</v>
      </c>
      <c r="P48" s="173">
        <f t="shared" si="38"/>
        <v>2.1522991768491524</v>
      </c>
      <c r="Q48" s="173">
        <f t="shared" si="38"/>
        <v>2.2415985102403067</v>
      </c>
      <c r="S48" s="68">
        <f t="shared" si="26"/>
        <v>5.5960681496430551</v>
      </c>
      <c r="T48" s="69">
        <f t="shared" si="27"/>
        <v>37.631098047239185</v>
      </c>
      <c r="U48" s="69">
        <f t="shared" si="28"/>
        <v>43.227166196882237</v>
      </c>
      <c r="W48" t="str">
        <f t="shared" si="29"/>
        <v>22 Health professionals</v>
      </c>
      <c r="X48" s="173">
        <f t="shared" ref="X48:AB48" si="39">X11/X$35*100</f>
        <v>5.9803321083073406</v>
      </c>
      <c r="Y48" s="173">
        <f t="shared" si="39"/>
        <v>6.3259435797278645</v>
      </c>
      <c r="Z48" s="173">
        <f t="shared" si="39"/>
        <v>6.4453641188227122</v>
      </c>
      <c r="AA48" s="173">
        <f t="shared" si="39"/>
        <v>6.1524461491062121</v>
      </c>
      <c r="AB48" s="173">
        <f t="shared" si="39"/>
        <v>6.3875703305444747</v>
      </c>
      <c r="AD48" s="68">
        <f t="shared" si="31"/>
        <v>8.4482458313016409</v>
      </c>
      <c r="AE48" s="69">
        <f t="shared" si="32"/>
        <v>58.58618510121476</v>
      </c>
      <c r="AF48" s="69">
        <f t="shared" si="33"/>
        <v>67.034430932516401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4.9337743424778129</v>
      </c>
      <c r="C49" s="173">
        <f t="shared" si="20"/>
        <v>5.054337604215438</v>
      </c>
      <c r="D49" s="173">
        <f t="shared" si="20"/>
        <v>5.4629985810087422</v>
      </c>
      <c r="E49" s="173">
        <f t="shared" si="20"/>
        <v>5.3937276313757918</v>
      </c>
      <c r="F49" s="173">
        <f t="shared" si="20"/>
        <v>5.662125290697154</v>
      </c>
      <c r="H49" s="68">
        <f t="shared" si="21"/>
        <v>11.407488367391624</v>
      </c>
      <c r="I49" s="69">
        <f t="shared" si="22"/>
        <v>52.543032171311133</v>
      </c>
      <c r="J49" s="69">
        <f t="shared" si="23"/>
        <v>63.950520538702762</v>
      </c>
      <c r="L49" t="str">
        <f t="shared" si="24"/>
        <v>23 Teaching and other educational professionals</v>
      </c>
      <c r="M49" s="173">
        <f t="shared" ref="M49:Q49" si="40">M12/M$35*100</f>
        <v>3.1858966179001293</v>
      </c>
      <c r="N49" s="173">
        <f t="shared" si="40"/>
        <v>3.2722100335677435</v>
      </c>
      <c r="O49" s="173">
        <f t="shared" si="40"/>
        <v>3.5870264940446428</v>
      </c>
      <c r="P49" s="173">
        <f t="shared" si="40"/>
        <v>3.6769956967984152</v>
      </c>
      <c r="Q49" s="173">
        <f t="shared" si="40"/>
        <v>3.7973090440008148</v>
      </c>
      <c r="S49" s="68">
        <f t="shared" si="26"/>
        <v>11.900150102685087</v>
      </c>
      <c r="T49" s="69">
        <f t="shared" si="27"/>
        <v>45.459884715928574</v>
      </c>
      <c r="U49" s="69">
        <f t="shared" si="28"/>
        <v>57.360034818613656</v>
      </c>
      <c r="W49" t="str">
        <f t="shared" si="29"/>
        <v>23 Teaching and other educational professionals</v>
      </c>
      <c r="X49" s="173">
        <f t="shared" ref="X49:AB49" si="41">X12/X$35*100</f>
        <v>6.883074711876823</v>
      </c>
      <c r="Y49" s="173">
        <f t="shared" si="41"/>
        <v>7.0448298170203909</v>
      </c>
      <c r="Z49" s="173">
        <f t="shared" si="41"/>
        <v>7.500705868070674</v>
      </c>
      <c r="AA49" s="173">
        <f t="shared" si="41"/>
        <v>7.2330309782898405</v>
      </c>
      <c r="AB49" s="173">
        <f t="shared" si="41"/>
        <v>7.6187452833673879</v>
      </c>
      <c r="AD49" s="68">
        <f t="shared" si="31"/>
        <v>11.151572798384034</v>
      </c>
      <c r="AE49" s="69">
        <f t="shared" si="32"/>
        <v>56.222408062614257</v>
      </c>
      <c r="AF49" s="69">
        <f t="shared" si="33"/>
        <v>67.373980860998302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4.9727938500032405</v>
      </c>
      <c r="C50" s="173">
        <f t="shared" si="20"/>
        <v>5.4534438449049212</v>
      </c>
      <c r="D50" s="173">
        <f t="shared" si="20"/>
        <v>6.1092122419264392</v>
      </c>
      <c r="E50" s="173">
        <f t="shared" si="20"/>
        <v>6.1883822985027059</v>
      </c>
      <c r="F50" s="173">
        <f t="shared" si="20"/>
        <v>6.5748234311509366</v>
      </c>
      <c r="H50" s="68">
        <f t="shared" si="21"/>
        <v>15.681757168886085</v>
      </c>
      <c r="I50" s="69">
        <f t="shared" si="22"/>
        <v>51.260927066478423</v>
      </c>
      <c r="J50" s="69">
        <f t="shared" si="23"/>
        <v>66.94268423536451</v>
      </c>
      <c r="L50" t="str">
        <f t="shared" si="24"/>
        <v>24 Business, media and public service professionals</v>
      </c>
      <c r="M50" s="173">
        <f t="shared" ref="M50:Q50" si="42">M13/M$35*100</f>
        <v>5.7204498970094813</v>
      </c>
      <c r="N50" s="173">
        <f t="shared" si="42"/>
        <v>5.9935925126133336</v>
      </c>
      <c r="O50" s="173">
        <f t="shared" si="42"/>
        <v>6.6864105695555409</v>
      </c>
      <c r="P50" s="173">
        <f t="shared" si="42"/>
        <v>6.8077623388263646</v>
      </c>
      <c r="Q50" s="173">
        <f t="shared" si="42"/>
        <v>6.9600301533285363</v>
      </c>
      <c r="S50" s="68">
        <f t="shared" si="26"/>
        <v>10.029056955800257</v>
      </c>
      <c r="T50" s="69">
        <f t="shared" si="27"/>
        <v>44.433995658944511</v>
      </c>
      <c r="U50" s="69">
        <f t="shared" si="28"/>
        <v>54.463052614744768</v>
      </c>
      <c r="W50" t="str">
        <f t="shared" si="29"/>
        <v>24 Business, media and public service professionals</v>
      </c>
      <c r="X50" s="173">
        <f t="shared" ref="X50:AB50" si="43">X13/X$35*100</f>
        <v>4.1389791110661678</v>
      </c>
      <c r="Y50" s="173">
        <f t="shared" si="43"/>
        <v>4.8501415142867943</v>
      </c>
      <c r="Z50" s="173">
        <f t="shared" si="43"/>
        <v>5.4822512938063737</v>
      </c>
      <c r="AA50" s="173">
        <f t="shared" si="43"/>
        <v>5.524779695071464</v>
      </c>
      <c r="AB50" s="173">
        <f t="shared" si="43"/>
        <v>6.1706532212126355</v>
      </c>
      <c r="AD50" s="68">
        <f t="shared" si="31"/>
        <v>23.170440764277757</v>
      </c>
      <c r="AE50" s="69">
        <f t="shared" si="32"/>
        <v>60.305229313412909</v>
      </c>
      <c r="AF50" s="69">
        <f t="shared" si="33"/>
        <v>83.47567007769068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1.7848052341246663</v>
      </c>
      <c r="C51" s="173">
        <f t="shared" si="20"/>
        <v>1.9784683616759138</v>
      </c>
      <c r="D51" s="173">
        <f t="shared" si="20"/>
        <v>2.1573786330711919</v>
      </c>
      <c r="E51" s="173">
        <f t="shared" si="20"/>
        <v>1.9617202185998401</v>
      </c>
      <c r="F51" s="173">
        <f t="shared" si="20"/>
        <v>2.0320244669508836</v>
      </c>
      <c r="H51" s="68">
        <f t="shared" si="21"/>
        <v>1.2438276065406157</v>
      </c>
      <c r="I51" s="69">
        <f t="shared" si="22"/>
        <v>39.170921706929732</v>
      </c>
      <c r="J51" s="69">
        <f t="shared" si="23"/>
        <v>40.414749313470352</v>
      </c>
      <c r="L51" t="str">
        <f t="shared" si="24"/>
        <v>31 Science, engineering and technology associate professionals</v>
      </c>
      <c r="M51" s="173">
        <f t="shared" ref="M51:Q51" si="44">M14/M$35*100</f>
        <v>2.5726872419172175</v>
      </c>
      <c r="N51" s="173">
        <f t="shared" si="44"/>
        <v>2.9500185854945093</v>
      </c>
      <c r="O51" s="173">
        <f t="shared" si="44"/>
        <v>3.1438386544887327</v>
      </c>
      <c r="P51" s="173">
        <f t="shared" si="44"/>
        <v>2.7249571913053843</v>
      </c>
      <c r="Q51" s="173">
        <f t="shared" si="44"/>
        <v>2.7297534913500723</v>
      </c>
      <c r="S51" s="68">
        <f t="shared" si="26"/>
        <v>-8.2190622745889819</v>
      </c>
      <c r="T51" s="69">
        <f t="shared" si="27"/>
        <v>33.267725825966508</v>
      </c>
      <c r="U51" s="69">
        <f t="shared" si="28"/>
        <v>25.048663551377526</v>
      </c>
      <c r="W51" t="str">
        <f t="shared" si="29"/>
        <v>31 Science, engineering and technology associate professionals</v>
      </c>
      <c r="X51" s="173">
        <f t="shared" ref="X51:AB51" si="45">X14/X$35*100</f>
        <v>0.90612895875538801</v>
      </c>
      <c r="Y51" s="173">
        <f t="shared" si="45"/>
        <v>0.89332541977249058</v>
      </c>
      <c r="Z51" s="173">
        <f t="shared" si="45"/>
        <v>1.0858718723865142</v>
      </c>
      <c r="AA51" s="173">
        <f t="shared" si="45"/>
        <v>1.1439895699698019</v>
      </c>
      <c r="AB51" s="173">
        <f t="shared" si="45"/>
        <v>1.2999466758954425</v>
      </c>
      <c r="AD51" s="68">
        <f t="shared" si="31"/>
        <v>31.003002003398045</v>
      </c>
      <c r="AE51" s="69">
        <f t="shared" si="32"/>
        <v>57.73546572331071</v>
      </c>
      <c r="AF51" s="69">
        <f t="shared" si="33"/>
        <v>88.738467726708762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1.7907662975547973</v>
      </c>
      <c r="C52" s="173">
        <f t="shared" si="20"/>
        <v>1.8440966974799307</v>
      </c>
      <c r="D52" s="173">
        <f t="shared" si="20"/>
        <v>1.9716884430993418</v>
      </c>
      <c r="E52" s="173">
        <f t="shared" si="20"/>
        <v>3.0639425206549649</v>
      </c>
      <c r="F52" s="173">
        <f t="shared" si="20"/>
        <v>3.5272444799305434</v>
      </c>
      <c r="H52" s="68">
        <f t="shared" si="21"/>
        <v>92.29290814458912</v>
      </c>
      <c r="I52" s="69">
        <f t="shared" si="22"/>
        <v>94.198514304742375</v>
      </c>
      <c r="J52" s="69">
        <f t="shared" si="23"/>
        <v>186.49142244933148</v>
      </c>
      <c r="L52" t="str">
        <f t="shared" si="24"/>
        <v>32 Health and social care associate professionals</v>
      </c>
      <c r="M52" s="173">
        <f t="shared" ref="M52:Q52" si="46">M15/M$35*100</f>
        <v>0.82892232153208567</v>
      </c>
      <c r="N52" s="173">
        <f t="shared" si="46"/>
        <v>0.77379737139556126</v>
      </c>
      <c r="O52" s="173">
        <f t="shared" si="46"/>
        <v>0.84239674080305826</v>
      </c>
      <c r="P52" s="173">
        <f t="shared" si="46"/>
        <v>1.1057668006171271</v>
      </c>
      <c r="Q52" s="173">
        <f t="shared" si="46"/>
        <v>1.2139363981661684</v>
      </c>
      <c r="S52" s="68">
        <f t="shared" si="26"/>
        <v>52.324080529594006</v>
      </c>
      <c r="T52" s="69">
        <f t="shared" si="27"/>
        <v>65.134625103605487</v>
      </c>
      <c r="U52" s="69">
        <f t="shared" si="28"/>
        <v>117.45870563319951</v>
      </c>
      <c r="W52" t="str">
        <f t="shared" si="29"/>
        <v>32 Health and social care associate professionals</v>
      </c>
      <c r="X52" s="173">
        <f t="shared" ref="X52:AB52" si="47">X15/X$35*100</f>
        <v>2.8634516412725888</v>
      </c>
      <c r="Y52" s="173">
        <f t="shared" si="47"/>
        <v>3.0395343917450375</v>
      </c>
      <c r="Z52" s="173">
        <f t="shared" si="47"/>
        <v>3.1983409860546494</v>
      </c>
      <c r="AA52" s="173">
        <f t="shared" si="47"/>
        <v>5.1619282825369384</v>
      </c>
      <c r="AB52" s="173">
        <f t="shared" si="47"/>
        <v>5.9544352822438649</v>
      </c>
      <c r="AD52" s="68">
        <f t="shared" si="31"/>
        <v>103.72771281421808</v>
      </c>
      <c r="AE52" s="69">
        <f t="shared" si="32"/>
        <v>102.51349164548517</v>
      </c>
      <c r="AF52" s="69">
        <f t="shared" si="33"/>
        <v>206.24120445970328</v>
      </c>
    </row>
    <row r="53" spans="1:32" x14ac:dyDescent="0.2">
      <c r="A53" t="str">
        <f t="shared" si="19"/>
        <v>33 Protective service occupations</v>
      </c>
      <c r="B53" s="173">
        <f t="shared" si="20"/>
        <v>0.92800944580240741</v>
      </c>
      <c r="C53" s="173">
        <f t="shared" si="20"/>
        <v>0.91420305720854456</v>
      </c>
      <c r="D53" s="173">
        <f t="shared" si="20"/>
        <v>0.95760383938888494</v>
      </c>
      <c r="E53" s="173">
        <f t="shared" si="20"/>
        <v>0.75239488731116477</v>
      </c>
      <c r="F53" s="173">
        <f t="shared" si="20"/>
        <v>0.74871259660533707</v>
      </c>
      <c r="H53" s="68">
        <f t="shared" si="21"/>
        <v>-15.958217091329288</v>
      </c>
      <c r="I53" s="69">
        <f t="shared" si="22"/>
        <v>26.978939485841437</v>
      </c>
      <c r="J53" s="69">
        <f t="shared" si="23"/>
        <v>11.020722394512148</v>
      </c>
      <c r="L53" t="str">
        <f t="shared" si="24"/>
        <v>33 Protective service occupations</v>
      </c>
      <c r="M53" s="173">
        <f t="shared" ref="M53:Q53" si="48">M16/M$35*100</f>
        <v>1.4448241181103418</v>
      </c>
      <c r="N53" s="173">
        <f t="shared" si="48"/>
        <v>1.40803195068089</v>
      </c>
      <c r="O53" s="173">
        <f t="shared" si="48"/>
        <v>1.4688544226919349</v>
      </c>
      <c r="P53" s="173">
        <f t="shared" si="48"/>
        <v>1.1401176966811595</v>
      </c>
      <c r="Q53" s="173">
        <f t="shared" si="48"/>
        <v>1.0660120420216395</v>
      </c>
      <c r="S53" s="68">
        <f t="shared" si="26"/>
        <v>-23.286346730700245</v>
      </c>
      <c r="T53" s="69">
        <f t="shared" si="27"/>
        <v>22.086548483412169</v>
      </c>
      <c r="U53" s="69">
        <f t="shared" si="28"/>
        <v>-1.1997982472880757</v>
      </c>
      <c r="W53" t="str">
        <f t="shared" si="29"/>
        <v>33 Protective service occupations</v>
      </c>
      <c r="X53" s="173">
        <f t="shared" ref="X53:AB53" si="49">X16/X$35*100</f>
        <v>0.35163787388132484</v>
      </c>
      <c r="Y53" s="173">
        <f t="shared" si="49"/>
        <v>0.3626361642966337</v>
      </c>
      <c r="Z53" s="173">
        <f t="shared" si="49"/>
        <v>0.40227625943688683</v>
      </c>
      <c r="AA53" s="173">
        <f t="shared" si="49"/>
        <v>0.33698940286393075</v>
      </c>
      <c r="AB53" s="173">
        <f t="shared" si="49"/>
        <v>0.41579269650013007</v>
      </c>
      <c r="AD53" s="68">
        <f t="shared" si="31"/>
        <v>13.106287326954721</v>
      </c>
      <c r="AE53" s="69">
        <f t="shared" si="32"/>
        <v>46.382924800474079</v>
      </c>
      <c r="AF53" s="69">
        <f t="shared" si="33"/>
        <v>59.4892121274288</v>
      </c>
    </row>
    <row r="54" spans="1:32" x14ac:dyDescent="0.2">
      <c r="A54" t="str">
        <f t="shared" si="19"/>
        <v>34 Culture, media and sports occupations</v>
      </c>
      <c r="B54" s="173">
        <f t="shared" si="20"/>
        <v>1.2249094744487539</v>
      </c>
      <c r="C54" s="173">
        <f t="shared" si="20"/>
        <v>1.3606244238741061</v>
      </c>
      <c r="D54" s="173">
        <f t="shared" si="20"/>
        <v>1.3378795466754161</v>
      </c>
      <c r="E54" s="173">
        <f t="shared" si="20"/>
        <v>1.1252725920093192</v>
      </c>
      <c r="F54" s="173">
        <f t="shared" si="20"/>
        <v>1.1891742368312863</v>
      </c>
      <c r="H54" s="68">
        <f t="shared" si="21"/>
        <v>-4.457968076109613</v>
      </c>
      <c r="I54" s="69">
        <f t="shared" si="22"/>
        <v>41.654147745829334</v>
      </c>
      <c r="J54" s="69">
        <f t="shared" si="23"/>
        <v>37.196179669719719</v>
      </c>
      <c r="L54" t="str">
        <f t="shared" si="24"/>
        <v>34 Culture, media and sports occupations</v>
      </c>
      <c r="M54" s="173">
        <f t="shared" ref="M54:Q54" si="50">M17/M$35*100</f>
        <v>1.3310304841752658</v>
      </c>
      <c r="N54" s="173">
        <f t="shared" si="50"/>
        <v>1.5303175704698411</v>
      </c>
      <c r="O54" s="173">
        <f t="shared" si="50"/>
        <v>1.4049924730675831</v>
      </c>
      <c r="P54" s="173">
        <f t="shared" si="50"/>
        <v>1.1403783251730846</v>
      </c>
      <c r="Q54" s="173">
        <f t="shared" si="50"/>
        <v>1.1603919165797731</v>
      </c>
      <c r="S54" s="68">
        <f t="shared" si="26"/>
        <v>-12.698841467718907</v>
      </c>
      <c r="T54" s="69">
        <f t="shared" si="27"/>
        <v>34.459432587802802</v>
      </c>
      <c r="U54" s="69">
        <f t="shared" si="28"/>
        <v>21.760591120083895</v>
      </c>
      <c r="W54" t="str">
        <f t="shared" si="29"/>
        <v>34 Culture, media and sports occupations</v>
      </c>
      <c r="X54" s="173">
        <f t="shared" ref="X54:AB54" si="51">X17/X$35*100</f>
        <v>1.1065592485993607</v>
      </c>
      <c r="Y54" s="173">
        <f t="shared" si="51"/>
        <v>1.1710909177276165</v>
      </c>
      <c r="Z54" s="173">
        <f t="shared" si="51"/>
        <v>1.2649805413460338</v>
      </c>
      <c r="AA54" s="173">
        <f t="shared" si="51"/>
        <v>1.1090883380753784</v>
      </c>
      <c r="AB54" s="173">
        <f t="shared" si="51"/>
        <v>1.2193734928380469</v>
      </c>
      <c r="AD54" s="68">
        <f t="shared" si="31"/>
        <v>5.4841478089196922</v>
      </c>
      <c r="AE54" s="69">
        <f t="shared" si="32"/>
        <v>50.334136924368103</v>
      </c>
      <c r="AF54" s="69">
        <f t="shared" si="33"/>
        <v>55.81828473328779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5.3297890522373521</v>
      </c>
      <c r="C55" s="173">
        <f t="shared" si="52"/>
        <v>5.4439221911731321</v>
      </c>
      <c r="D55" s="173">
        <f t="shared" si="52"/>
        <v>5.6821400581092103</v>
      </c>
      <c r="E55" s="173">
        <f t="shared" si="52"/>
        <v>5.5229397626834924</v>
      </c>
      <c r="F55" s="173">
        <f t="shared" si="52"/>
        <v>5.5959011527703915</v>
      </c>
      <c r="H55" s="68">
        <f t="shared" si="21"/>
        <v>5.8581002943785254</v>
      </c>
      <c r="I55" s="69">
        <f t="shared" si="22"/>
        <v>46.976297019042057</v>
      </c>
      <c r="J55" s="69">
        <f t="shared" si="23"/>
        <v>52.834397313420581</v>
      </c>
      <c r="L55" t="str">
        <f t="shared" si="24"/>
        <v>35 Business and public service associate professionals</v>
      </c>
      <c r="M55" s="173">
        <f t="shared" ref="M55:Q55" si="53">M18/M$35*100</f>
        <v>5.4350068841719752</v>
      </c>
      <c r="N55" s="173">
        <f t="shared" si="53"/>
        <v>5.40629080529951</v>
      </c>
      <c r="O55" s="173">
        <f t="shared" si="53"/>
        <v>5.7159656515866324</v>
      </c>
      <c r="P55" s="173">
        <f t="shared" si="53"/>
        <v>5.4817363484705144</v>
      </c>
      <c r="Q55" s="173">
        <f t="shared" si="53"/>
        <v>5.3178798181875786</v>
      </c>
      <c r="S55" s="68">
        <f t="shared" si="26"/>
        <v>-1.6581853697296787</v>
      </c>
      <c r="T55" s="69">
        <f t="shared" si="27"/>
        <v>37.811396331021015</v>
      </c>
      <c r="U55" s="69">
        <f t="shared" si="28"/>
        <v>36.153210961291336</v>
      </c>
      <c r="W55" t="str">
        <f t="shared" si="29"/>
        <v>35 Business and public service associate professionals</v>
      </c>
      <c r="X55" s="173">
        <f t="shared" ref="X55:AB55" si="54">X18/X$35*100</f>
        <v>5.2124460849499474</v>
      </c>
      <c r="Y55" s="173">
        <f t="shared" si="54"/>
        <v>5.4859534025029157</v>
      </c>
      <c r="Z55" s="173">
        <f t="shared" si="54"/>
        <v>5.6453982223446362</v>
      </c>
      <c r="AA55" s="173">
        <f t="shared" si="54"/>
        <v>5.5670850227207715</v>
      </c>
      <c r="AB55" s="173">
        <f t="shared" si="54"/>
        <v>5.8876093050332594</v>
      </c>
      <c r="AD55" s="68">
        <f t="shared" si="31"/>
        <v>14.12444920294536</v>
      </c>
      <c r="AE55" s="69">
        <f t="shared" si="32"/>
        <v>57.055779117669402</v>
      </c>
      <c r="AF55" s="69">
        <f t="shared" si="33"/>
        <v>71.180228320614759</v>
      </c>
    </row>
    <row r="56" spans="1:32" x14ac:dyDescent="0.2">
      <c r="A56" t="str">
        <f t="shared" si="19"/>
        <v>41 Administrative occupations</v>
      </c>
      <c r="B56" s="173">
        <f t="shared" si="52"/>
        <v>10.845194534911275</v>
      </c>
      <c r="C56" s="173">
        <f t="shared" si="52"/>
        <v>10.306019277009282</v>
      </c>
      <c r="D56" s="173">
        <f t="shared" si="52"/>
        <v>10.9397066867562</v>
      </c>
      <c r="E56" s="173">
        <f t="shared" si="52"/>
        <v>11.166490741136661</v>
      </c>
      <c r="F56" s="173">
        <f t="shared" si="52"/>
        <v>10.835987736448327</v>
      </c>
      <c r="H56" s="68">
        <f t="shared" si="21"/>
        <v>6.4703845965211491</v>
      </c>
      <c r="I56" s="69">
        <f t="shared" si="22"/>
        <v>50.849815482179203</v>
      </c>
      <c r="J56" s="69">
        <f t="shared" si="23"/>
        <v>57.320200078700346</v>
      </c>
      <c r="L56" t="str">
        <f t="shared" si="24"/>
        <v>41 Administrative occupations</v>
      </c>
      <c r="M56" s="173">
        <f t="shared" ref="M56:Q56" si="55">M19/M$35*100</f>
        <v>7.2848430742235433</v>
      </c>
      <c r="N56" s="173">
        <f t="shared" si="55"/>
        <v>6.819362005620774</v>
      </c>
      <c r="O56" s="173">
        <f t="shared" si="55"/>
        <v>8.2316368741223371</v>
      </c>
      <c r="P56" s="173">
        <f t="shared" si="55"/>
        <v>8.8235607654737613</v>
      </c>
      <c r="Q56" s="173">
        <f t="shared" si="55"/>
        <v>9.6965977504674861</v>
      </c>
      <c r="S56" s="68">
        <f t="shared" si="26"/>
        <v>24.515233065176613</v>
      </c>
      <c r="T56" s="69">
        <f t="shared" si="27"/>
        <v>42.721998952235111</v>
      </c>
      <c r="U56" s="69">
        <f t="shared" si="28"/>
        <v>67.237232017411728</v>
      </c>
      <c r="W56" t="str">
        <f t="shared" si="29"/>
        <v>41 Administrative occupations</v>
      </c>
      <c r="X56" s="173">
        <f t="shared" ref="X56:AB56" si="56">X19/X$35*100</f>
        <v>14.815835226716997</v>
      </c>
      <c r="Y56" s="173">
        <f t="shared" si="56"/>
        <v>14.200333164368256</v>
      </c>
      <c r="Z56" s="173">
        <f t="shared" si="56"/>
        <v>13.881250236056342</v>
      </c>
      <c r="AA56" s="173">
        <f t="shared" si="56"/>
        <v>13.676701484599571</v>
      </c>
      <c r="AB56" s="173">
        <f t="shared" si="56"/>
        <v>12.031469183999972</v>
      </c>
      <c r="AD56" s="68">
        <f t="shared" si="31"/>
        <v>-5.1528308128851013</v>
      </c>
      <c r="AE56" s="69">
        <f t="shared" si="32"/>
        <v>56.085180162562885</v>
      </c>
      <c r="AF56" s="69">
        <f t="shared" si="33"/>
        <v>50.932349349677786</v>
      </c>
    </row>
    <row r="57" spans="1:32" x14ac:dyDescent="0.2">
      <c r="A57" t="str">
        <f t="shared" si="19"/>
        <v>42 Secretarial and related occupations</v>
      </c>
      <c r="B57" s="173">
        <f t="shared" si="52"/>
        <v>2.3681743173350771</v>
      </c>
      <c r="C57" s="173">
        <f t="shared" si="52"/>
        <v>2.08857452050301</v>
      </c>
      <c r="D57" s="173">
        <f t="shared" si="52"/>
        <v>2.06034182437008</v>
      </c>
      <c r="E57" s="173">
        <f t="shared" si="52"/>
        <v>1.8591922577209203</v>
      </c>
      <c r="F57" s="173">
        <f t="shared" si="52"/>
        <v>1.230429690866371</v>
      </c>
      <c r="H57" s="68">
        <f t="shared" si="21"/>
        <v>-35.807613841956098</v>
      </c>
      <c r="I57" s="69">
        <f t="shared" si="22"/>
        <v>44.12355427852188</v>
      </c>
      <c r="J57" s="69">
        <f t="shared" si="23"/>
        <v>8.3159404365657785</v>
      </c>
      <c r="L57" t="str">
        <f t="shared" si="24"/>
        <v>42 Secretarial and related occupations</v>
      </c>
      <c r="M57" s="173">
        <f t="shared" ref="M57:Q57" si="57">M20/M$35*100</f>
        <v>0.39760082951535092</v>
      </c>
      <c r="N57" s="173">
        <f t="shared" si="57"/>
        <v>0.31251359358912334</v>
      </c>
      <c r="O57" s="173">
        <f t="shared" si="57"/>
        <v>0.33604810009160141</v>
      </c>
      <c r="P57" s="173">
        <f t="shared" si="57"/>
        <v>0.28156534491368834</v>
      </c>
      <c r="Q57" s="173">
        <f t="shared" si="57"/>
        <v>0.32952475829373384</v>
      </c>
      <c r="S57" s="68">
        <f t="shared" si="26"/>
        <v>3.6515773858684084</v>
      </c>
      <c r="T57" s="69">
        <f t="shared" si="27"/>
        <v>31.052034297503361</v>
      </c>
      <c r="U57" s="69">
        <f t="shared" si="28"/>
        <v>34.703611683371768</v>
      </c>
      <c r="W57" t="str">
        <f t="shared" si="29"/>
        <v>42 Secretarial and related occupations</v>
      </c>
      <c r="X57" s="173">
        <f t="shared" ref="X57:AB57" si="58">X20/X$35*100</f>
        <v>4.5658335550045752</v>
      </c>
      <c r="Y57" s="173">
        <f t="shared" si="58"/>
        <v>4.0722907834215158</v>
      </c>
      <c r="Z57" s="173">
        <f t="shared" si="58"/>
        <v>3.9332939388567474</v>
      </c>
      <c r="AA57" s="173">
        <f t="shared" si="58"/>
        <v>3.5494587474756956</v>
      </c>
      <c r="AB57" s="173">
        <f t="shared" si="58"/>
        <v>2.1756856139041809</v>
      </c>
      <c r="AD57" s="68">
        <f t="shared" si="31"/>
        <v>-39.46953211499747</v>
      </c>
      <c r="AE57" s="69">
        <f t="shared" si="32"/>
        <v>45.336626224131436</v>
      </c>
      <c r="AF57" s="69">
        <f t="shared" si="33"/>
        <v>5.8670941091339728</v>
      </c>
    </row>
    <row r="58" spans="1:32" x14ac:dyDescent="0.2">
      <c r="A58" t="str">
        <f t="shared" si="19"/>
        <v>51 Skilled agricultural and related trades</v>
      </c>
      <c r="B58" s="173">
        <f t="shared" si="52"/>
        <v>0.81436809831469426</v>
      </c>
      <c r="C58" s="173">
        <f t="shared" si="52"/>
        <v>0.80978504387234773</v>
      </c>
      <c r="D58" s="173">
        <f t="shared" si="52"/>
        <v>0.77588205709722957</v>
      </c>
      <c r="E58" s="173">
        <f t="shared" si="52"/>
        <v>0.74242328569302751</v>
      </c>
      <c r="F58" s="173">
        <f t="shared" si="52"/>
        <v>0.78696645999393411</v>
      </c>
      <c r="H58" s="68">
        <f t="shared" si="21"/>
        <v>9.0251042853333683</v>
      </c>
      <c r="I58" s="69">
        <f t="shared" si="22"/>
        <v>56.639839655109512</v>
      </c>
      <c r="J58" s="69">
        <f t="shared" si="23"/>
        <v>65.664943940442882</v>
      </c>
      <c r="L58" t="str">
        <f t="shared" si="24"/>
        <v>51 Skilled agricultural and related trades</v>
      </c>
      <c r="M58" s="173">
        <f t="shared" ref="M58:Q58" si="59">M21/M$35*100</f>
        <v>1.2472313823340404</v>
      </c>
      <c r="N58" s="173">
        <f t="shared" si="59"/>
        <v>1.3260980728326548</v>
      </c>
      <c r="O58" s="173">
        <f t="shared" si="59"/>
        <v>1.2161070577929003</v>
      </c>
      <c r="P58" s="173">
        <f t="shared" si="59"/>
        <v>1.1540558349993759</v>
      </c>
      <c r="Q58" s="173">
        <f t="shared" si="59"/>
        <v>1.2110393735439227</v>
      </c>
      <c r="S58" s="68">
        <f t="shared" si="26"/>
        <v>5.2630050637819519</v>
      </c>
      <c r="T58" s="69">
        <f t="shared" si="27"/>
        <v>52.880021738604789</v>
      </c>
      <c r="U58" s="69">
        <f t="shared" si="28"/>
        <v>58.143026802386743</v>
      </c>
      <c r="W58" t="str">
        <f t="shared" si="29"/>
        <v>51 Skilled agricultural and related trades</v>
      </c>
      <c r="X58" s="173">
        <f t="shared" ref="X58:AB58" si="60">X21/X$35*100</f>
        <v>0.33162233894410809</v>
      </c>
      <c r="Y58" s="173">
        <f t="shared" si="60"/>
        <v>0.23310519196830001</v>
      </c>
      <c r="Z58" s="173">
        <f t="shared" si="60"/>
        <v>0.29770346473016313</v>
      </c>
      <c r="AA58" s="173">
        <f t="shared" si="60"/>
        <v>0.30140095111152926</v>
      </c>
      <c r="AB58" s="173">
        <f t="shared" si="60"/>
        <v>0.34201670021369535</v>
      </c>
      <c r="AD58" s="68">
        <f t="shared" si="31"/>
        <v>25.718073472410431</v>
      </c>
      <c r="AE58" s="69">
        <f t="shared" si="32"/>
        <v>73.322686367310823</v>
      </c>
      <c r="AF58" s="69">
        <f t="shared" si="33"/>
        <v>99.040759839721261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3.6294431835146539</v>
      </c>
      <c r="C59" s="173">
        <f t="shared" si="52"/>
        <v>3.6235600787940316</v>
      </c>
      <c r="D59" s="173">
        <f t="shared" si="52"/>
        <v>3.0985260573140376</v>
      </c>
      <c r="E59" s="173">
        <f t="shared" si="52"/>
        <v>2.9068881264654336</v>
      </c>
      <c r="F59" s="173">
        <f t="shared" si="52"/>
        <v>2.5460661582525077</v>
      </c>
      <c r="H59" s="68">
        <f t="shared" si="21"/>
        <v>-11.675634230329541</v>
      </c>
      <c r="I59" s="69">
        <f t="shared" si="22"/>
        <v>35.141617154703106</v>
      </c>
      <c r="J59" s="69">
        <f t="shared" si="23"/>
        <v>23.465982924373559</v>
      </c>
      <c r="L59" t="str">
        <f t="shared" si="24"/>
        <v>52 Skilled metal, electrical and electronic trades</v>
      </c>
      <c r="M59" s="173">
        <f t="shared" ref="M59:Q59" si="61">M22/M$35*100</f>
        <v>6.7983967904974936</v>
      </c>
      <c r="N59" s="173">
        <f t="shared" si="61"/>
        <v>6.7335184096916993</v>
      </c>
      <c r="O59" s="173">
        <f t="shared" si="61"/>
        <v>5.8473235653255591</v>
      </c>
      <c r="P59" s="173">
        <f t="shared" si="61"/>
        <v>5.4338533512764089</v>
      </c>
      <c r="Q59" s="173">
        <f t="shared" si="61"/>
        <v>4.7356825679811889</v>
      </c>
      <c r="S59" s="68">
        <f t="shared" si="26"/>
        <v>-14.391917925693178</v>
      </c>
      <c r="T59" s="69">
        <f t="shared" si="27"/>
        <v>33.834584873878853</v>
      </c>
      <c r="U59" s="69">
        <f t="shared" si="28"/>
        <v>19.442666948185675</v>
      </c>
      <c r="W59" t="str">
        <f t="shared" si="29"/>
        <v>52 Skilled metal, electrical and electronic trades</v>
      </c>
      <c r="X59" s="173">
        <f t="shared" ref="X59:AB59" si="62">X22/X$35*100</f>
        <v>9.5304410625087738E-2</v>
      </c>
      <c r="Y59" s="173">
        <f t="shared" si="62"/>
        <v>0.14998840987588358</v>
      </c>
      <c r="Z59" s="173">
        <f t="shared" si="62"/>
        <v>0.11274351201123659</v>
      </c>
      <c r="AA59" s="173">
        <f t="shared" si="62"/>
        <v>0.19950236523156684</v>
      </c>
      <c r="AB59" s="173">
        <f t="shared" si="62"/>
        <v>0.24865629218993462</v>
      </c>
      <c r="AD59" s="68">
        <f t="shared" si="31"/>
        <v>141.34715734523326</v>
      </c>
      <c r="AE59" s="69">
        <f t="shared" si="32"/>
        <v>108.7737376259509</v>
      </c>
      <c r="AF59" s="69">
        <f t="shared" si="33"/>
        <v>250.12089497118413</v>
      </c>
    </row>
    <row r="60" spans="1:32" x14ac:dyDescent="0.2">
      <c r="A60" t="str">
        <f t="shared" si="19"/>
        <v>53 Skilled construction and building trades</v>
      </c>
      <c r="B60" s="173">
        <f t="shared" si="52"/>
        <v>2.9931206493717966</v>
      </c>
      <c r="C60" s="173">
        <f t="shared" si="52"/>
        <v>2.9085557254388412</v>
      </c>
      <c r="D60" s="173">
        <f t="shared" si="52"/>
        <v>2.5268859038242035</v>
      </c>
      <c r="E60" s="173">
        <f t="shared" si="52"/>
        <v>2.3928411355322874</v>
      </c>
      <c r="F60" s="173">
        <f t="shared" si="52"/>
        <v>2.0716116423278583</v>
      </c>
      <c r="H60" s="68">
        <f t="shared" si="21"/>
        <v>-11.877115107990122</v>
      </c>
      <c r="I60" s="69">
        <f t="shared" si="22"/>
        <v>39.092421516848603</v>
      </c>
      <c r="J60" s="69">
        <f t="shared" si="23"/>
        <v>27.215306408858481</v>
      </c>
      <c r="L60" t="str">
        <f t="shared" si="24"/>
        <v>53 Skilled construction and building trades</v>
      </c>
      <c r="M60" s="173">
        <f t="shared" ref="M60:Q60" si="63">M23/M$35*100</f>
        <v>5.6145737358571939</v>
      </c>
      <c r="N60" s="173">
        <f t="shared" si="63"/>
        <v>5.4393511125448022</v>
      </c>
      <c r="O60" s="173">
        <f t="shared" si="63"/>
        <v>4.7755733344735187</v>
      </c>
      <c r="P60" s="173">
        <f t="shared" si="63"/>
        <v>4.5803403030197911</v>
      </c>
      <c r="Q60" s="173">
        <f t="shared" si="63"/>
        <v>3.9964048119958053</v>
      </c>
      <c r="S60" s="68">
        <f t="shared" si="26"/>
        <v>-11.542784451129243</v>
      </c>
      <c r="T60" s="69">
        <f t="shared" si="27"/>
        <v>39.166560384241059</v>
      </c>
      <c r="U60" s="69">
        <f t="shared" si="28"/>
        <v>27.623775933111816</v>
      </c>
      <c r="W60" t="str">
        <f t="shared" si="29"/>
        <v>53 Skilled construction and building trades</v>
      </c>
      <c r="X60" s="173">
        <f t="shared" ref="X60:AB60" si="64">X23/X$35*100</f>
        <v>6.9575484859301859E-2</v>
      </c>
      <c r="Y60" s="173">
        <f t="shared" si="64"/>
        <v>8.1862174872020396E-2</v>
      </c>
      <c r="Z60" s="173">
        <f t="shared" si="64"/>
        <v>8.4329964106577948E-2</v>
      </c>
      <c r="AA60" s="173">
        <f t="shared" si="64"/>
        <v>4.9158665897357852E-2</v>
      </c>
      <c r="AB60" s="173">
        <f t="shared" si="64"/>
        <v>5.2062100007368495E-2</v>
      </c>
      <c r="AD60" s="68">
        <f t="shared" si="31"/>
        <v>-32.442423718501011</v>
      </c>
      <c r="AE60" s="69">
        <f t="shared" si="32"/>
        <v>34.532000099693974</v>
      </c>
      <c r="AF60" s="69">
        <f t="shared" si="33"/>
        <v>2.0895763811929626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1.9706353595571384</v>
      </c>
      <c r="C61" s="173">
        <f t="shared" si="52"/>
        <v>1.6291718492353569</v>
      </c>
      <c r="D61" s="173">
        <f t="shared" si="52"/>
        <v>1.618781313459045</v>
      </c>
      <c r="E61" s="173">
        <f t="shared" si="52"/>
        <v>1.648507236121965</v>
      </c>
      <c r="F61" s="173">
        <f t="shared" si="52"/>
        <v>1.6097761456909048</v>
      </c>
      <c r="H61" s="68">
        <f t="shared" si="21"/>
        <v>6.8915318775668837</v>
      </c>
      <c r="I61" s="69">
        <f t="shared" si="22"/>
        <v>46.131416935131043</v>
      </c>
      <c r="J61" s="69">
        <f t="shared" si="23"/>
        <v>53.022948812697926</v>
      </c>
      <c r="L61" t="str">
        <f t="shared" si="24"/>
        <v>54 Textiles, printing and other skilled trades</v>
      </c>
      <c r="M61" s="173">
        <f t="shared" ref="M61:Q61" si="65">M24/M$35*100</f>
        <v>2.2273850989209327</v>
      </c>
      <c r="N61" s="173">
        <f t="shared" si="65"/>
        <v>1.7890935937092647</v>
      </c>
      <c r="O61" s="173">
        <f t="shared" si="65"/>
        <v>1.6892633238797028</v>
      </c>
      <c r="P61" s="173">
        <f t="shared" si="65"/>
        <v>1.7328263437984073</v>
      </c>
      <c r="Q61" s="173">
        <f t="shared" si="65"/>
        <v>1.6327028515917792</v>
      </c>
      <c r="S61" s="68">
        <f t="shared" si="26"/>
        <v>2.1642869185019538</v>
      </c>
      <c r="T61" s="69">
        <f t="shared" si="27"/>
        <v>32.969230536376045</v>
      </c>
      <c r="U61" s="69">
        <f t="shared" si="28"/>
        <v>35.133517454877996</v>
      </c>
      <c r="W61" t="str">
        <f t="shared" si="29"/>
        <v>54 Textiles, printing and other skilled trades</v>
      </c>
      <c r="X61" s="173">
        <f t="shared" ref="X61:AB61" si="66">X24/X$35*100</f>
        <v>1.6842981892005144</v>
      </c>
      <c r="Y61" s="173">
        <f t="shared" si="66"/>
        <v>1.4505522081521889</v>
      </c>
      <c r="Z61" s="173">
        <f t="shared" si="66"/>
        <v>1.5422227616346562</v>
      </c>
      <c r="AA61" s="173">
        <f t="shared" si="66"/>
        <v>1.558167903676176</v>
      </c>
      <c r="AB61" s="173">
        <f t="shared" si="66"/>
        <v>1.5857207722935547</v>
      </c>
      <c r="AD61" s="68">
        <f t="shared" si="31"/>
        <v>12.515900520706261</v>
      </c>
      <c r="AE61" s="69">
        <f t="shared" si="32"/>
        <v>61.791487250370039</v>
      </c>
      <c r="AF61" s="69">
        <f t="shared" si="33"/>
        <v>74.307387771076293</v>
      </c>
    </row>
    <row r="62" spans="1:32" x14ac:dyDescent="0.2">
      <c r="A62" t="str">
        <f t="shared" si="19"/>
        <v>61 Caring personal service occupations</v>
      </c>
      <c r="B62" s="173">
        <f t="shared" si="52"/>
        <v>7.8374985989852455</v>
      </c>
      <c r="C62" s="173">
        <f t="shared" si="52"/>
        <v>7.4083543962667919</v>
      </c>
      <c r="D62" s="173">
        <f t="shared" si="52"/>
        <v>7.5301382826708441</v>
      </c>
      <c r="E62" s="173">
        <f t="shared" si="52"/>
        <v>7.7357163370785909</v>
      </c>
      <c r="F62" s="173">
        <f t="shared" si="52"/>
        <v>8.1113132223539797</v>
      </c>
      <c r="H62" s="68">
        <f t="shared" si="21"/>
        <v>15.785510963133827</v>
      </c>
      <c r="I62" s="69">
        <f t="shared" si="22"/>
        <v>60.101583662987998</v>
      </c>
      <c r="J62" s="69">
        <f t="shared" si="23"/>
        <v>75.887094626121836</v>
      </c>
      <c r="L62" t="str">
        <f t="shared" si="24"/>
        <v>61 Caring personal service occupations</v>
      </c>
      <c r="M62" s="173">
        <f t="shared" ref="M62:Q62" si="67">M25/M$35*100</f>
        <v>2.1377836132940158</v>
      </c>
      <c r="N62" s="173">
        <f t="shared" si="67"/>
        <v>2.0711201469419445</v>
      </c>
      <c r="O62" s="173">
        <f t="shared" si="67"/>
        <v>2.0012537179207106</v>
      </c>
      <c r="P62" s="173">
        <f t="shared" si="67"/>
        <v>2.3523356152075383</v>
      </c>
      <c r="Q62" s="173">
        <f t="shared" si="67"/>
        <v>2.6406762991998436</v>
      </c>
      <c r="S62" s="68">
        <f t="shared" si="26"/>
        <v>39.476912667131678</v>
      </c>
      <c r="T62" s="69">
        <f t="shared" si="27"/>
        <v>53.996932596735412</v>
      </c>
      <c r="U62" s="69">
        <f t="shared" si="28"/>
        <v>93.473845263867091</v>
      </c>
      <c r="W62" t="str">
        <f t="shared" si="29"/>
        <v>61 Caring personal service occupations</v>
      </c>
      <c r="X62" s="173">
        <f t="shared" ref="X62:AB62" si="68">X25/X$35*100</f>
        <v>14.194039660667048</v>
      </c>
      <c r="Y62" s="173">
        <f t="shared" si="68"/>
        <v>13.369612942609827</v>
      </c>
      <c r="Z62" s="173">
        <f t="shared" si="68"/>
        <v>13.535690521535829</v>
      </c>
      <c r="AA62" s="173">
        <f t="shared" si="68"/>
        <v>13.50346025796488</v>
      </c>
      <c r="AB62" s="173">
        <f t="shared" si="68"/>
        <v>13.851266204555971</v>
      </c>
      <c r="AD62" s="68">
        <f t="shared" si="31"/>
        <v>11.9807452561408</v>
      </c>
      <c r="AE62" s="69">
        <f t="shared" si="32"/>
        <v>61.081971709260372</v>
      </c>
      <c r="AF62" s="69">
        <f t="shared" si="33"/>
        <v>73.062716965401179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2.2216443479762376</v>
      </c>
      <c r="C63" s="173">
        <f t="shared" si="52"/>
        <v>2.2215553515619391</v>
      </c>
      <c r="D63" s="173">
        <f t="shared" si="52"/>
        <v>1.965037663323363</v>
      </c>
      <c r="E63" s="173">
        <f t="shared" si="52"/>
        <v>1.739061335158508</v>
      </c>
      <c r="F63" s="173">
        <f t="shared" si="52"/>
        <v>1.6287132942105393</v>
      </c>
      <c r="H63" s="68">
        <f t="shared" si="21"/>
        <v>-10.907784596437132</v>
      </c>
      <c r="I63" s="69">
        <f t="shared" si="22"/>
        <v>45.605182899427881</v>
      </c>
      <c r="J63" s="69">
        <f t="shared" si="23"/>
        <v>34.697398302990749</v>
      </c>
      <c r="L63" t="str">
        <f t="shared" si="24"/>
        <v>62 Leisure, travel and related personal service occupations</v>
      </c>
      <c r="M63" s="173">
        <f t="shared" ref="M63:Q63" si="69">M26/M$35*100</f>
        <v>1.2809144486506685</v>
      </c>
      <c r="N63" s="173">
        <f t="shared" si="69"/>
        <v>1.348028515009783</v>
      </c>
      <c r="O63" s="173">
        <f t="shared" si="69"/>
        <v>1.3010726937355042</v>
      </c>
      <c r="P63" s="173">
        <f t="shared" si="69"/>
        <v>1.2032763240035107</v>
      </c>
      <c r="Q63" s="173">
        <f t="shared" si="69"/>
        <v>1.2013200835890503</v>
      </c>
      <c r="S63" s="68">
        <f t="shared" si="26"/>
        <v>-2.4007488859255597</v>
      </c>
      <c r="T63" s="69">
        <f t="shared" si="27"/>
        <v>40.895875025359743</v>
      </c>
      <c r="U63" s="69">
        <f t="shared" si="28"/>
        <v>38.495126139434191</v>
      </c>
      <c r="W63" t="str">
        <f t="shared" si="29"/>
        <v>62 Leisure, travel and related personal service occupations</v>
      </c>
      <c r="X63" s="173">
        <f t="shared" ref="X63:AB63" si="70">X26/X$35*100</f>
        <v>3.2707824624304953</v>
      </c>
      <c r="Y63" s="173">
        <f t="shared" si="70"/>
        <v>3.1972141060030115</v>
      </c>
      <c r="Z63" s="173">
        <f t="shared" si="70"/>
        <v>2.6862457592671243</v>
      </c>
      <c r="AA63" s="173">
        <f t="shared" si="70"/>
        <v>2.313100382487336</v>
      </c>
      <c r="AB63" s="173">
        <f t="shared" si="70"/>
        <v>2.0771468072255557</v>
      </c>
      <c r="AD63" s="68">
        <f t="shared" si="31"/>
        <v>-15.383366422185246</v>
      </c>
      <c r="AE63" s="69">
        <f t="shared" si="32"/>
        <v>48.082766566672504</v>
      </c>
      <c r="AF63" s="69">
        <f t="shared" si="33"/>
        <v>32.699400144487257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9.6032128389697921E-2</v>
      </c>
      <c r="C64" s="173">
        <f t="shared" si="52"/>
        <v>7.9161365656048352E-2</v>
      </c>
      <c r="D64" s="173">
        <f t="shared" si="52"/>
        <v>9.903330513279561E-2</v>
      </c>
      <c r="E64" s="173">
        <f t="shared" si="52"/>
        <v>6.7685741441983374E-2</v>
      </c>
      <c r="F64" s="173">
        <f t="shared" si="52"/>
        <v>7.1861287912637031E-2</v>
      </c>
      <c r="H64" s="68">
        <f t="shared" si="21"/>
        <v>-22.002673095213677</v>
      </c>
      <c r="I64" s="69">
        <f t="shared" si="22"/>
        <v>35.037744377663969</v>
      </c>
      <c r="J64" s="69">
        <f t="shared" si="23"/>
        <v>13.035071282450298</v>
      </c>
      <c r="L64" t="str">
        <f t="shared" si="24"/>
        <v>63 Community and civil enforcement occupations</v>
      </c>
      <c r="M64" s="173">
        <f t="shared" ref="M64:Q64" si="71">M27/M$35*100</f>
        <v>0.14812929880425751</v>
      </c>
      <c r="N64" s="173">
        <f t="shared" si="71"/>
        <v>0.11166274707659563</v>
      </c>
      <c r="O64" s="173">
        <f t="shared" si="71"/>
        <v>0.15725166406869626</v>
      </c>
      <c r="P64" s="173">
        <f t="shared" si="71"/>
        <v>8.9082175153818055E-2</v>
      </c>
      <c r="Q64" s="173">
        <f t="shared" si="71"/>
        <v>0.1006033616115596</v>
      </c>
      <c r="S64" s="68">
        <f t="shared" si="26"/>
        <v>-32.375112965339412</v>
      </c>
      <c r="T64" s="69">
        <f t="shared" si="27"/>
        <v>25.985269235375057</v>
      </c>
      <c r="U64" s="69">
        <f t="shared" si="28"/>
        <v>-6.389843729964352</v>
      </c>
      <c r="W64" t="str">
        <f t="shared" si="29"/>
        <v>63 Community and civil enforcement occupations</v>
      </c>
      <c r="X64" s="173">
        <f t="shared" ref="X64:AB64" si="72">X27/X$35*100</f>
        <v>3.7931363041091279E-2</v>
      </c>
      <c r="Y64" s="173">
        <f t="shared" si="72"/>
        <v>4.2859953967831627E-2</v>
      </c>
      <c r="Z64" s="173">
        <f t="shared" si="72"/>
        <v>3.5795704174428615E-2</v>
      </c>
      <c r="AA64" s="173">
        <f t="shared" si="72"/>
        <v>4.4761642841877489E-2</v>
      </c>
      <c r="AB64" s="173">
        <f t="shared" si="72"/>
        <v>4.1704259771263262E-2</v>
      </c>
      <c r="AD64" s="68">
        <f t="shared" si="31"/>
        <v>27.492254346677182</v>
      </c>
      <c r="AE64" s="69">
        <f t="shared" si="32"/>
        <v>78.234099907047238</v>
      </c>
      <c r="AF64" s="69">
        <f t="shared" si="33"/>
        <v>105.72635425372441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8.1066478745380977</v>
      </c>
      <c r="C65" s="173">
        <f t="shared" si="73"/>
        <v>7.8200031995062478</v>
      </c>
      <c r="D65" s="173">
        <f t="shared" si="73"/>
        <v>7.5983480797372271</v>
      </c>
      <c r="E65" s="173">
        <f t="shared" si="73"/>
        <v>7.3264239868300436</v>
      </c>
      <c r="F65" s="173">
        <f t="shared" si="73"/>
        <v>6.8441263871086653</v>
      </c>
      <c r="H65" s="68">
        <f t="shared" si="21"/>
        <v>-3.1800548870157872</v>
      </c>
      <c r="I65" s="69">
        <f t="shared" si="22"/>
        <v>46.087387734928988</v>
      </c>
      <c r="J65" s="69">
        <f t="shared" si="23"/>
        <v>42.907332847913196</v>
      </c>
      <c r="L65" t="str">
        <f t="shared" si="24"/>
        <v>71 Sales occupations</v>
      </c>
      <c r="M65" s="173">
        <f t="shared" ref="M65:Q65" si="74">M28/M$35*100</f>
        <v>5.6421153876799375</v>
      </c>
      <c r="N65" s="173">
        <f t="shared" si="74"/>
        <v>5.4775591847703735</v>
      </c>
      <c r="O65" s="173">
        <f t="shared" si="74"/>
        <v>5.3720791146623093</v>
      </c>
      <c r="P65" s="173">
        <f t="shared" si="74"/>
        <v>5.2093532525386577</v>
      </c>
      <c r="Q65" s="173">
        <f t="shared" si="74"/>
        <v>4.9589259009870368</v>
      </c>
      <c r="S65" s="68">
        <f t="shared" si="26"/>
        <v>-2.4259056844126619</v>
      </c>
      <c r="T65" s="69">
        <f t="shared" si="27"/>
        <v>32.472766714588609</v>
      </c>
      <c r="U65" s="69">
        <f t="shared" si="28"/>
        <v>30.046861030175947</v>
      </c>
      <c r="W65" t="str">
        <f t="shared" si="29"/>
        <v>71 Sales occupations</v>
      </c>
      <c r="X65" s="173">
        <f t="shared" ref="X65:AB65" si="75">X28/X$35*100</f>
        <v>10.855189159477941</v>
      </c>
      <c r="Y65" s="173">
        <f t="shared" si="75"/>
        <v>10.436323516333406</v>
      </c>
      <c r="Z65" s="173">
        <f t="shared" si="75"/>
        <v>10.016552766585402</v>
      </c>
      <c r="AA65" s="173">
        <f t="shared" si="75"/>
        <v>9.5946495663783971</v>
      </c>
      <c r="AB65" s="173">
        <f t="shared" si="75"/>
        <v>8.8221341226546812</v>
      </c>
      <c r="AD65" s="68">
        <f t="shared" si="31"/>
        <v>-3.6193909150278412</v>
      </c>
      <c r="AE65" s="69">
        <f t="shared" si="32"/>
        <v>54.018700930409288</v>
      </c>
      <c r="AF65" s="69">
        <f t="shared" si="33"/>
        <v>50.399310015381445</v>
      </c>
    </row>
    <row r="66" spans="1:32" x14ac:dyDescent="0.2">
      <c r="A66" t="str">
        <f t="shared" si="19"/>
        <v>72 Customer service occupations</v>
      </c>
      <c r="B66" s="173">
        <f t="shared" si="73"/>
        <v>2.0891640617265188</v>
      </c>
      <c r="C66" s="173">
        <f t="shared" si="73"/>
        <v>2.2168624586913528</v>
      </c>
      <c r="D66" s="173">
        <f t="shared" si="73"/>
        <v>2.2433375623502139</v>
      </c>
      <c r="E66" s="173">
        <f t="shared" si="73"/>
        <v>2.4495623625414695</v>
      </c>
      <c r="F66" s="173">
        <f t="shared" si="73"/>
        <v>2.6639039355297656</v>
      </c>
      <c r="H66" s="68">
        <f t="shared" si="21"/>
        <v>27.640920401258562</v>
      </c>
      <c r="I66" s="69">
        <f t="shared" si="22"/>
        <v>50.70860903111123</v>
      </c>
      <c r="J66" s="69">
        <f t="shared" si="23"/>
        <v>78.349529432369792</v>
      </c>
      <c r="L66" t="str">
        <f t="shared" si="24"/>
        <v>72 Customer service occupations</v>
      </c>
      <c r="M66" s="173">
        <f t="shared" ref="M66:Q66" si="76">M29/M$35*100</f>
        <v>1.8109477108218481</v>
      </c>
      <c r="N66" s="173">
        <f t="shared" si="76"/>
        <v>1.7013762868266133</v>
      </c>
      <c r="O66" s="173">
        <f t="shared" si="76"/>
        <v>1.927675240245551</v>
      </c>
      <c r="P66" s="173">
        <f t="shared" si="76"/>
        <v>2.342811750606113</v>
      </c>
      <c r="Q66" s="173">
        <f t="shared" si="76"/>
        <v>2.6748249358771421</v>
      </c>
      <c r="S66" s="68">
        <f t="shared" si="26"/>
        <v>46.673212412970969</v>
      </c>
      <c r="T66" s="69">
        <f t="shared" si="27"/>
        <v>43.864125216771455</v>
      </c>
      <c r="U66" s="69">
        <f t="shared" si="28"/>
        <v>90.537337629742439</v>
      </c>
      <c r="W66" t="str">
        <f t="shared" si="29"/>
        <v>72 Customer service occupations</v>
      </c>
      <c r="X66" s="173">
        <f t="shared" ref="X66:AB66" si="77">X29/X$35*100</f>
        <v>2.3994416217442498</v>
      </c>
      <c r="Y66" s="173">
        <f t="shared" si="77"/>
        <v>2.7926187781631984</v>
      </c>
      <c r="Z66" s="173">
        <f t="shared" si="77"/>
        <v>2.5862144198862436</v>
      </c>
      <c r="AA66" s="173">
        <f t="shared" si="77"/>
        <v>2.5639347662133076</v>
      </c>
      <c r="AB66" s="173">
        <f t="shared" si="77"/>
        <v>2.6524453011160554</v>
      </c>
      <c r="AD66" s="68">
        <f t="shared" si="31"/>
        <v>12.231870586370574</v>
      </c>
      <c r="AE66" s="69">
        <f t="shared" si="32"/>
        <v>56.250085170057076</v>
      </c>
      <c r="AF66" s="69">
        <f t="shared" si="33"/>
        <v>68.481955756427652</v>
      </c>
    </row>
    <row r="67" spans="1:32" x14ac:dyDescent="0.2">
      <c r="A67" t="str">
        <f t="shared" si="19"/>
        <v>81 Process, plant and machine operatives</v>
      </c>
      <c r="B67" s="173">
        <f t="shared" si="73"/>
        <v>2.518294880198753</v>
      </c>
      <c r="C67" s="173">
        <f t="shared" si="73"/>
        <v>2.2349508657410535</v>
      </c>
      <c r="D67" s="173">
        <f t="shared" si="73"/>
        <v>1.9518666104572095</v>
      </c>
      <c r="E67" s="173">
        <f t="shared" si="73"/>
        <v>1.9418360307406539</v>
      </c>
      <c r="F67" s="173">
        <f t="shared" si="73"/>
        <v>1.6710836224355323</v>
      </c>
      <c r="H67" s="68">
        <f t="shared" si="21"/>
        <v>-7.9732586644744519</v>
      </c>
      <c r="I67" s="69">
        <f t="shared" si="22"/>
        <v>38.638471326579051</v>
      </c>
      <c r="J67" s="69">
        <f t="shared" si="23"/>
        <v>30.665212662104597</v>
      </c>
      <c r="L67" t="str">
        <f t="shared" si="24"/>
        <v>81 Process, plant and machine operatives</v>
      </c>
      <c r="M67" s="173">
        <f t="shared" ref="M67:Q67" si="78">M30/M$35*100</f>
        <v>3.588850097638479</v>
      </c>
      <c r="N67" s="173">
        <f t="shared" si="78"/>
        <v>3.1025161931454392</v>
      </c>
      <c r="O67" s="173">
        <f t="shared" si="78"/>
        <v>2.7611661020371971</v>
      </c>
      <c r="P67" s="173">
        <f t="shared" si="78"/>
        <v>2.6544256417080456</v>
      </c>
      <c r="Q67" s="173">
        <f t="shared" si="78"/>
        <v>2.3031821242274453</v>
      </c>
      <c r="S67" s="68">
        <f t="shared" si="26"/>
        <v>-11.829143823041719</v>
      </c>
      <c r="T67" s="69">
        <f t="shared" si="27"/>
        <v>33.551653829776306</v>
      </c>
      <c r="U67" s="69">
        <f t="shared" si="28"/>
        <v>21.722510006734588</v>
      </c>
      <c r="W67" t="str">
        <f t="shared" si="29"/>
        <v>81 Process, plant and machine operatives</v>
      </c>
      <c r="X67" s="173">
        <f t="shared" ref="X67:AB67" si="79">X30/X$35*100</f>
        <v>1.3243705847669935</v>
      </c>
      <c r="Y67" s="173">
        <f t="shared" si="79"/>
        <v>1.2659506343656834</v>
      </c>
      <c r="Z67" s="173">
        <f t="shared" si="79"/>
        <v>1.0727941109954426</v>
      </c>
      <c r="AA67" s="173">
        <f t="shared" si="79"/>
        <v>1.1783688696598689</v>
      </c>
      <c r="AB67" s="173">
        <f t="shared" si="79"/>
        <v>1.0078673038658053</v>
      </c>
      <c r="AD67" s="68">
        <f t="shared" si="31"/>
        <v>2.8066645975518618</v>
      </c>
      <c r="AE67" s="69">
        <f t="shared" si="32"/>
        <v>52.85972014713343</v>
      </c>
      <c r="AF67" s="69">
        <f t="shared" si="33"/>
        <v>55.666384744685281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4.3680014630862241</v>
      </c>
      <c r="C68" s="173">
        <f t="shared" si="73"/>
        <v>4.8454375097995275</v>
      </c>
      <c r="D68" s="173">
        <f t="shared" si="73"/>
        <v>4.4331077176915956</v>
      </c>
      <c r="E68" s="173">
        <f t="shared" si="73"/>
        <v>4.4158752856352512</v>
      </c>
      <c r="F68" s="173">
        <f t="shared" si="73"/>
        <v>4.2061236083514757</v>
      </c>
      <c r="H68" s="68">
        <f t="shared" si="21"/>
        <v>1.9858085304534918</v>
      </c>
      <c r="I68" s="69">
        <f t="shared" si="22"/>
        <v>53.000808308320934</v>
      </c>
      <c r="J68" s="69">
        <f t="shared" si="23"/>
        <v>54.986616838774424</v>
      </c>
      <c r="L68" t="str">
        <f t="shared" si="24"/>
        <v>82 Transport and mobile machine drivers and operatives</v>
      </c>
      <c r="M68" s="173">
        <f t="shared" ref="M68:Q68" si="80">M31/M$35*100</f>
        <v>7.9712617267047907</v>
      </c>
      <c r="N68" s="173">
        <f t="shared" si="80"/>
        <v>8.8840736700633052</v>
      </c>
      <c r="O68" s="173">
        <f t="shared" si="80"/>
        <v>8.2166579837979086</v>
      </c>
      <c r="P68" s="173">
        <f t="shared" si="80"/>
        <v>8.1507866548539756</v>
      </c>
      <c r="Q68" s="173">
        <f t="shared" si="80"/>
        <v>7.78482502911511</v>
      </c>
      <c r="S68" s="68">
        <f t="shared" si="26"/>
        <v>0.14815568060268752</v>
      </c>
      <c r="T68" s="69">
        <f t="shared" si="27"/>
        <v>51.933672258502874</v>
      </c>
      <c r="U68" s="69">
        <f t="shared" si="28"/>
        <v>52.081827939105565</v>
      </c>
      <c r="W68" t="str">
        <f t="shared" si="29"/>
        <v>82 Transport and mobile machine drivers and operatives</v>
      </c>
      <c r="X68" s="173">
        <f t="shared" ref="X68:AB68" si="81">X31/X$35*100</f>
        <v>0.34950722624849545</v>
      </c>
      <c r="Y68" s="173">
        <f t="shared" si="81"/>
        <v>0.33460789257074236</v>
      </c>
      <c r="Z68" s="173">
        <f t="shared" si="81"/>
        <v>0.32336216135626644</v>
      </c>
      <c r="AA68" s="173">
        <f t="shared" si="81"/>
        <v>0.41429831053079397</v>
      </c>
      <c r="AB68" s="173">
        <f t="shared" si="81"/>
        <v>0.45124493863356785</v>
      </c>
      <c r="AD68" s="68">
        <f t="shared" si="31"/>
        <v>52.706470124745962</v>
      </c>
      <c r="AE68" s="69">
        <f t="shared" si="32"/>
        <v>82.454601206303465</v>
      </c>
      <c r="AF68" s="69">
        <f t="shared" si="33"/>
        <v>135.16107133104941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1.8064941313236278</v>
      </c>
      <c r="C69" s="173">
        <f t="shared" si="73"/>
        <v>1.5790382022625151</v>
      </c>
      <c r="D69" s="173">
        <f t="shared" si="73"/>
        <v>1.353071395465361</v>
      </c>
      <c r="E69" s="173">
        <f t="shared" si="73"/>
        <v>2.4047657396395343</v>
      </c>
      <c r="F69" s="173">
        <f t="shared" si="73"/>
        <v>2.6286638455065199</v>
      </c>
      <c r="H69" s="68">
        <f t="shared" si="21"/>
        <v>108.8239637077381</v>
      </c>
      <c r="I69" s="69">
        <f t="shared" si="22"/>
        <v>83.255444413231373</v>
      </c>
      <c r="J69" s="69">
        <f t="shared" si="23"/>
        <v>192.07940812096948</v>
      </c>
      <c r="L69" t="str">
        <f t="shared" si="24"/>
        <v>91 Elementary trades and related occupations</v>
      </c>
      <c r="M69" s="173">
        <f t="shared" ref="M69:Q70" si="82">M32/M$35*100</f>
        <v>2.600971375100559</v>
      </c>
      <c r="N69" s="173">
        <f t="shared" si="82"/>
        <v>2.2631362955360101</v>
      </c>
      <c r="O69" s="173">
        <f t="shared" si="82"/>
        <v>2.0189120953478832</v>
      </c>
      <c r="P69" s="173">
        <f t="shared" si="82"/>
        <v>2.7448280537430367</v>
      </c>
      <c r="Q69" s="173">
        <f t="shared" si="82"/>
        <v>2.8929027812378711</v>
      </c>
      <c r="S69" s="68">
        <f t="shared" si="26"/>
        <v>51.462715558147174</v>
      </c>
      <c r="T69" s="69">
        <f t="shared" si="27"/>
        <v>46.663311350496286</v>
      </c>
      <c r="U69" s="69">
        <f t="shared" si="28"/>
        <v>98.126026908643453</v>
      </c>
      <c r="W69" t="str">
        <f t="shared" si="29"/>
        <v>91 Elementary trades and related occupations</v>
      </c>
      <c r="X69" s="173">
        <f t="shared" ref="X69:AB70" si="83">X32/X$35*100</f>
        <v>0.92046259548053899</v>
      </c>
      <c r="Y69" s="173">
        <f t="shared" si="83"/>
        <v>0.81495601764048775</v>
      </c>
      <c r="Z69" s="173">
        <f t="shared" si="83"/>
        <v>0.62982585487273912</v>
      </c>
      <c r="AA69" s="173">
        <f t="shared" si="83"/>
        <v>2.0404236196545118</v>
      </c>
      <c r="AB69" s="173">
        <f t="shared" si="83"/>
        <v>2.3514165910331677</v>
      </c>
      <c r="AD69" s="68">
        <f t="shared" si="31"/>
        <v>308.5482805333703</v>
      </c>
      <c r="AE69" s="69">
        <f t="shared" si="32"/>
        <v>210.66443589975106</v>
      </c>
      <c r="AF69" s="69">
        <f t="shared" si="33"/>
        <v>519.21271643312139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9.8748763230517778</v>
      </c>
      <c r="C70" s="173">
        <f t="shared" si="73"/>
        <v>9.6784265947635486</v>
      </c>
      <c r="D70" s="173">
        <f t="shared" si="73"/>
        <v>8.720915095590037</v>
      </c>
      <c r="E70" s="173">
        <f t="shared" si="73"/>
        <v>7.7089717531457866</v>
      </c>
      <c r="F70" s="173">
        <f t="shared" si="73"/>
        <v>6.9620774315209548</v>
      </c>
      <c r="H70" s="68">
        <f t="shared" si="21"/>
        <v>-14.189034837597852</v>
      </c>
      <c r="I70" s="69">
        <f t="shared" si="22"/>
        <v>42.408526401892786</v>
      </c>
      <c r="J70" s="69">
        <f t="shared" si="23"/>
        <v>28.21949156429493</v>
      </c>
      <c r="L70" t="str">
        <f t="shared" si="24"/>
        <v>92 Elementary administration and service occupations</v>
      </c>
      <c r="M70" s="173">
        <f t="shared" si="82"/>
        <v>9.8415373349773159</v>
      </c>
      <c r="N70" s="173">
        <f t="shared" si="82"/>
        <v>9.5570403786498748</v>
      </c>
      <c r="O70" s="173">
        <f t="shared" si="82"/>
        <v>8.7340839589356403</v>
      </c>
      <c r="P70" s="173">
        <f t="shared" si="82"/>
        <v>8.3639277658302174</v>
      </c>
      <c r="Q70" s="173">
        <f t="shared" si="82"/>
        <v>7.6319865146894097</v>
      </c>
      <c r="S70" s="68">
        <f t="shared" si="26"/>
        <v>-7.6345518351588675</v>
      </c>
      <c r="T70" s="69">
        <f t="shared" si="27"/>
        <v>38.207858080676552</v>
      </c>
      <c r="U70" s="69">
        <f t="shared" si="28"/>
        <v>30.573306245517685</v>
      </c>
      <c r="W70" t="str">
        <f t="shared" si="29"/>
        <v>92 Elementary administration and service occupations</v>
      </c>
      <c r="X70" s="173">
        <f t="shared" si="83"/>
        <v>9.9120572430069309</v>
      </c>
      <c r="Y70" s="173">
        <f t="shared" si="83"/>
        <v>9.8140051705600655</v>
      </c>
      <c r="Z70" s="173">
        <f t="shared" si="83"/>
        <v>8.7066108908589843</v>
      </c>
      <c r="AA70" s="173">
        <f t="shared" si="83"/>
        <v>7.0072531202314918</v>
      </c>
      <c r="AB70" s="173">
        <f t="shared" si="83"/>
        <v>6.2591891401298518</v>
      </c>
      <c r="AD70" s="68">
        <f t="shared" si="31"/>
        <v>-21.331071818849225</v>
      </c>
      <c r="AE70" s="69">
        <f t="shared" si="32"/>
        <v>46.985749118762335</v>
      </c>
      <c r="AF70" s="69">
        <f t="shared" si="33"/>
        <v>25.654677299913104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7.4894884196163094</v>
      </c>
      <c r="I72" s="67">
        <f>IF(D35&gt;0,I35/D35*100,0)</f>
        <v>49.713761105419799</v>
      </c>
      <c r="J72" s="67">
        <f>IF(D35&gt;0,(J35/D35)*100,0)</f>
        <v>57.203249525036107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5.7034859303955061</v>
      </c>
      <c r="T72" s="67">
        <f t="shared" ref="T72" si="85">IF(O35&gt;0,T35/O35*100,0)</f>
        <v>41.153972828155396</v>
      </c>
      <c r="U72" s="67">
        <f t="shared" ref="U72" si="86">IF(O35&gt;0,(U35/O35)*100,0)</f>
        <v>46.857458758550884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9.4294694631964777</v>
      </c>
      <c r="AE72" s="67">
        <f t="shared" ref="AE72" si="88">IF(Z35&gt;0,AE35/Z35*100,0)</f>
        <v>59.011523619848191</v>
      </c>
      <c r="AF72" s="67">
        <f t="shared" ref="AF72" si="89">IF(Z35&gt;0,(AF35/Z35)*100,0)</f>
        <v>68.440993083044688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Manchester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Manchester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Manchester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5.2429789059969867</v>
      </c>
      <c r="C82" s="18">
        <f t="shared" ref="B82:E107" si="96">IF(AND(D$6-C$6 &lt;&gt; 0,C8&lt;&gt;0,D8&lt;&gt;0),(EXP(LN(D8/C8)/(D$6-C$6))-1)*100,0)</f>
        <v>1.7295670768620708</v>
      </c>
      <c r="D82" s="18">
        <f t="shared" si="96"/>
        <v>-2.0753236225093619</v>
      </c>
      <c r="E82" s="18">
        <f t="shared" si="96"/>
        <v>0.85661534947445439</v>
      </c>
      <c r="F82" s="18">
        <f t="shared" ref="F82:F107" si="97">IF(AND(F$6-D$6 &lt;&gt; 0,D8&lt;&gt;0,F8&lt;&gt;0),(EXP(LN(F8/D8)/(F$6-D$6))-1)*100,0)</f>
        <v>-0.13032389991903814</v>
      </c>
      <c r="H82" s="18">
        <f t="shared" ref="H82:H107" si="98">IF($F$6-$D$6 &lt;&gt; 0,(EXP(LN(1+(H45/100))/($F$6-$D$6))-1)*100,0)</f>
        <v>-0.13032389991903814</v>
      </c>
      <c r="I82" s="18">
        <f t="shared" ref="I82:I107" si="99">IF(D8&gt;0,((1+(I8/D8))^(1/($F$6-$D$6))-1)*100,0)</f>
        <v>2.6363300796331979</v>
      </c>
      <c r="J82" s="18">
        <f t="shared" ref="J82:J107" si="100">IF($F$6-$D$6 &lt;&gt; 0,(EXP(LN(1+(J45/100))/($F$6-$D$6))-1)*100,0)</f>
        <v>2.5460644268239019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3.9944507976411137</v>
      </c>
      <c r="N82" s="18">
        <f t="shared" si="102"/>
        <v>0.26545828564732421</v>
      </c>
      <c r="O82" s="18">
        <f t="shared" si="102"/>
        <v>-3.0478700236486245</v>
      </c>
      <c r="P82" s="18">
        <f t="shared" si="102"/>
        <v>0.32136888035876332</v>
      </c>
      <c r="Q82" s="18">
        <f t="shared" ref="Q82:Q107" si="103">IF(AND(Q$6-O$6 &lt;&gt; 0,O8&lt;&gt;0,Q8&lt;&gt;0),(EXP(LN(Q8/O8)/(Q$6-O$6))-1)*100,0)</f>
        <v>-0.81452339469030299</v>
      </c>
      <c r="S82" s="18">
        <f t="shared" ref="S82:S107" si="104">IF($F$6-$D$6 &lt;&gt; 0,(EXP(LN(1+(S45/100))/($F$6-$D$6))-1)*100,0)</f>
        <v>-0.81452339469030299</v>
      </c>
      <c r="T82" s="18">
        <f t="shared" ref="T82:T107" si="105">IF(O8&gt;0,((1+(T8/O8))^(1/($F$6-$D$6))-1)*100,0)</f>
        <v>2.3115381624735143</v>
      </c>
      <c r="U82" s="18">
        <f t="shared" ref="U82:U107" si="106">IF($F$6-$D$6 &lt;&gt; 0,(EXP(LN(1+(U45/100))/($F$6-$D$6))-1)*100,0)</f>
        <v>1.7300198996537564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8.1610809745187076</v>
      </c>
      <c r="Y82" s="18">
        <f t="shared" si="108"/>
        <v>4.832609592389403</v>
      </c>
      <c r="Z82" s="18">
        <f t="shared" si="108"/>
        <v>-0.21473254326471736</v>
      </c>
      <c r="AA82" s="18">
        <f t="shared" si="108"/>
        <v>1.7384364907361949</v>
      </c>
      <c r="AB82" s="18">
        <f t="shared" ref="AB82:AB107" si="109">IF(AND(AB$6-Z$6 &lt;&gt; 0,Z8&lt;&gt;0,AB8&lt;&gt;0),(EXP(LN(AB8/Z8)/(AB$6-Z$6))-1)*100,0)</f>
        <v>1.0831688183825294</v>
      </c>
      <c r="AD82" s="18">
        <f t="shared" ref="AD82:AD107" si="110">IF($F$6-$D$6 &lt;&gt; 0,(EXP(LN(1+(AD45/100))/($F$6-$D$6))-1)*100,0)</f>
        <v>1.0831688183825294</v>
      </c>
      <c r="AE82" s="18">
        <f t="shared" ref="AE82:AE107" si="111">IF(Z8&gt;0,((1+(AE8/Z8))^(1/($F$6-$D$6))-1)*100,0)</f>
        <v>3.2536413058732006</v>
      </c>
      <c r="AF82" s="18">
        <f t="shared" ref="AF82:AF107" si="112">IF($F$6-$D$6 &lt;&gt; 0,(EXP(LN(1+(AF45/100))/($F$6-$D$6))-1)*100,0)</f>
        <v>3.965142151524681</v>
      </c>
    </row>
    <row r="83" spans="1:32" x14ac:dyDescent="0.2">
      <c r="A83" t="str">
        <f t="shared" si="95"/>
        <v>12 Other managers and proprietors</v>
      </c>
      <c r="B83" s="18">
        <f t="shared" si="96"/>
        <v>2.016590470049251</v>
      </c>
      <c r="C83" s="18">
        <f t="shared" si="96"/>
        <v>4.5574218688956281</v>
      </c>
      <c r="D83" s="18">
        <f t="shared" si="96"/>
        <v>0.46700522220159968</v>
      </c>
      <c r="E83" s="18">
        <f t="shared" si="96"/>
        <v>1.3268078575035647</v>
      </c>
      <c r="F83" s="18">
        <f t="shared" si="97"/>
        <v>1.0393924908929542</v>
      </c>
      <c r="H83" s="18">
        <f t="shared" si="98"/>
        <v>1.0393924908929542</v>
      </c>
      <c r="I83" s="18">
        <f t="shared" si="99"/>
        <v>3.1404815603690794</v>
      </c>
      <c r="J83" s="18">
        <f t="shared" si="100"/>
        <v>3.8325179538294174</v>
      </c>
      <c r="L83" t="str">
        <f t="shared" si="101"/>
        <v>12 Other managers and proprietors</v>
      </c>
      <c r="M83" s="18">
        <f t="shared" si="102"/>
        <v>1.3127474697912422</v>
      </c>
      <c r="N83" s="18">
        <f t="shared" si="102"/>
        <v>1.5480245194494868</v>
      </c>
      <c r="O83" s="18">
        <f t="shared" si="102"/>
        <v>2.1163429970023184</v>
      </c>
      <c r="P83" s="18">
        <f t="shared" si="102"/>
        <v>1.3306120530542698</v>
      </c>
      <c r="Q83" s="18">
        <f t="shared" si="103"/>
        <v>1.5918483065805678</v>
      </c>
      <c r="S83" s="18">
        <f t="shared" si="104"/>
        <v>1.5918483065805678</v>
      </c>
      <c r="T83" s="18">
        <f t="shared" si="105"/>
        <v>3.0742781536413188</v>
      </c>
      <c r="U83" s="18">
        <f t="shared" si="106"/>
        <v>4.1572168724626213</v>
      </c>
      <c r="W83" t="str">
        <f t="shared" si="107"/>
        <v>12 Other managers and proprietors</v>
      </c>
      <c r="X83" s="18">
        <f t="shared" si="108"/>
        <v>3.0748293980901398</v>
      </c>
      <c r="Y83" s="18">
        <f t="shared" si="108"/>
        <v>8.8913533322236393</v>
      </c>
      <c r="Z83" s="18">
        <f t="shared" si="108"/>
        <v>-1.934068227313035</v>
      </c>
      <c r="AA83" s="18">
        <f t="shared" si="108"/>
        <v>1.3205500390294445</v>
      </c>
      <c r="AB83" s="18">
        <f t="shared" si="109"/>
        <v>0.22384934892687447</v>
      </c>
      <c r="AD83" s="18">
        <f t="shared" si="110"/>
        <v>0.22384934892687447</v>
      </c>
      <c r="AE83" s="18">
        <f t="shared" si="111"/>
        <v>3.2284679287482687</v>
      </c>
      <c r="AF83" s="18">
        <f t="shared" si="112"/>
        <v>3.3727876801614709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4.2197220254016843</v>
      </c>
      <c r="C84" s="18">
        <f t="shared" si="96"/>
        <v>2.1628721181231825</v>
      </c>
      <c r="D84" s="18">
        <f t="shared" si="96"/>
        <v>4.0774128022108114</v>
      </c>
      <c r="E84" s="18">
        <f t="shared" si="96"/>
        <v>1.2931790769472817</v>
      </c>
      <c r="F84" s="18">
        <f t="shared" si="97"/>
        <v>2.2128811799423165</v>
      </c>
      <c r="H84" s="18">
        <f t="shared" si="98"/>
        <v>2.2128811799423165</v>
      </c>
      <c r="I84" s="18">
        <f t="shared" si="99"/>
        <v>2.5846611308746326</v>
      </c>
      <c r="J84" s="18">
        <f t="shared" si="100"/>
        <v>4.2051333180628259</v>
      </c>
      <c r="L84" t="str">
        <f t="shared" si="101"/>
        <v>21 Science, research, engineering and technology professionals</v>
      </c>
      <c r="M84" s="18">
        <f t="shared" si="102"/>
        <v>4.5297139091940331</v>
      </c>
      <c r="N84" s="18">
        <f t="shared" si="102"/>
        <v>-2.1044505835778993</v>
      </c>
      <c r="O84" s="18">
        <f t="shared" si="102"/>
        <v>3.4033067543009832</v>
      </c>
      <c r="P84" s="18">
        <f t="shared" si="102"/>
        <v>0.98618189404515721</v>
      </c>
      <c r="Q84" s="18">
        <f t="shared" si="103"/>
        <v>1.7855460550596947</v>
      </c>
      <c r="S84" s="18">
        <f t="shared" si="104"/>
        <v>1.7855460550596947</v>
      </c>
      <c r="T84" s="18">
        <f t="shared" si="105"/>
        <v>2.2490407940938484</v>
      </c>
      <c r="U84" s="18">
        <f t="shared" si="106"/>
        <v>3.6010500629166886</v>
      </c>
      <c r="W84" t="str">
        <f t="shared" si="107"/>
        <v>21 Science, research, engineering and technology professionals</v>
      </c>
      <c r="X84" s="18">
        <f t="shared" si="108"/>
        <v>2.7506989016893302</v>
      </c>
      <c r="Y84" s="18">
        <f t="shared" si="108"/>
        <v>23.274588408365183</v>
      </c>
      <c r="Z84" s="18">
        <f t="shared" si="108"/>
        <v>6.5695034592579526</v>
      </c>
      <c r="AA84" s="18">
        <f t="shared" si="108"/>
        <v>2.27269174942204</v>
      </c>
      <c r="AB84" s="18">
        <f t="shared" si="109"/>
        <v>3.68535963836647</v>
      </c>
      <c r="AD84" s="18">
        <f t="shared" si="110"/>
        <v>3.68535963836647</v>
      </c>
      <c r="AE84" s="18">
        <f t="shared" si="111"/>
        <v>3.7722305651981314</v>
      </c>
      <c r="AF84" s="18">
        <f t="shared" si="112"/>
        <v>6.1951551991081599</v>
      </c>
    </row>
    <row r="85" spans="1:32" x14ac:dyDescent="0.2">
      <c r="A85" t="str">
        <f t="shared" si="95"/>
        <v>22 Health professionals</v>
      </c>
      <c r="B85" s="18">
        <f t="shared" si="96"/>
        <v>3.7074972095830772</v>
      </c>
      <c r="C85" s="18">
        <f t="shared" si="96"/>
        <v>2.4640443256651823</v>
      </c>
      <c r="D85" s="18">
        <f t="shared" si="96"/>
        <v>-0.24719553795616855</v>
      </c>
      <c r="E85" s="18">
        <f t="shared" si="96"/>
        <v>0.86608231035614214</v>
      </c>
      <c r="F85" s="18">
        <f t="shared" si="97"/>
        <v>0.4936159876996804</v>
      </c>
      <c r="H85" s="18">
        <f t="shared" si="98"/>
        <v>0.4936159876996804</v>
      </c>
      <c r="I85" s="18">
        <f t="shared" si="99"/>
        <v>2.8683483757886874</v>
      </c>
      <c r="J85" s="18">
        <f t="shared" si="100"/>
        <v>3.2045118350258139</v>
      </c>
      <c r="L85" t="str">
        <f t="shared" si="101"/>
        <v>22 Health professionals</v>
      </c>
      <c r="M85" s="18">
        <f t="shared" si="102"/>
        <v>2.753772694014911</v>
      </c>
      <c r="N85" s="18">
        <f t="shared" si="102"/>
        <v>6.5754168371331634</v>
      </c>
      <c r="O85" s="18">
        <f t="shared" si="102"/>
        <v>-0.37598980302830931</v>
      </c>
      <c r="P85" s="18">
        <f t="shared" si="102"/>
        <v>0.73555070398587663</v>
      </c>
      <c r="Q85" s="18">
        <f t="shared" si="103"/>
        <v>0.36366600704971219</v>
      </c>
      <c r="S85" s="18">
        <f t="shared" si="104"/>
        <v>0.36366600704971219</v>
      </c>
      <c r="T85" s="18">
        <f t="shared" si="105"/>
        <v>2.1522111498474716</v>
      </c>
      <c r="U85" s="18">
        <f t="shared" si="106"/>
        <v>2.4239907564948426</v>
      </c>
      <c r="W85" t="str">
        <f t="shared" si="107"/>
        <v>22 Health professionals</v>
      </c>
      <c r="X85" s="18">
        <f t="shared" si="108"/>
        <v>4.0602355188043893</v>
      </c>
      <c r="Y85" s="18">
        <f t="shared" si="108"/>
        <v>0.9907860096680432</v>
      </c>
      <c r="Z85" s="18">
        <f t="shared" si="108"/>
        <v>-0.19866447076837268</v>
      </c>
      <c r="AA85" s="18">
        <f t="shared" si="108"/>
        <v>0.91461709011861902</v>
      </c>
      <c r="AB85" s="18">
        <f t="shared" si="109"/>
        <v>0.54215018551828642</v>
      </c>
      <c r="AD85" s="18">
        <f t="shared" si="110"/>
        <v>0.54215018551828642</v>
      </c>
      <c r="AE85" s="18">
        <f t="shared" si="111"/>
        <v>3.1219278428969988</v>
      </c>
      <c r="AF85" s="18">
        <f t="shared" si="112"/>
        <v>3.4793598642169465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3.2505263231448422</v>
      </c>
      <c r="C86" s="18">
        <f t="shared" si="96"/>
        <v>5.5798577418967321</v>
      </c>
      <c r="D86" s="18">
        <f t="shared" si="96"/>
        <v>0.33415693355767218</v>
      </c>
      <c r="E86" s="18">
        <f t="shared" si="96"/>
        <v>0.91762829116424083</v>
      </c>
      <c r="F86" s="18">
        <f t="shared" si="97"/>
        <v>0.72276180416217528</v>
      </c>
      <c r="H86" s="18">
        <f t="shared" si="98"/>
        <v>0.72276180416217528</v>
      </c>
      <c r="I86" s="18">
        <f t="shared" si="99"/>
        <v>2.8551775771298749</v>
      </c>
      <c r="J86" s="18">
        <f t="shared" si="100"/>
        <v>3.3508818561486686</v>
      </c>
      <c r="L86" t="str">
        <f t="shared" si="101"/>
        <v>23 Teaching and other educational professionals</v>
      </c>
      <c r="M86" s="18">
        <f t="shared" si="102"/>
        <v>3.3357673852203895</v>
      </c>
      <c r="N86" s="18">
        <f t="shared" si="102"/>
        <v>5.6687948912526709</v>
      </c>
      <c r="O86" s="18">
        <f t="shared" si="102"/>
        <v>0.95668399485178135</v>
      </c>
      <c r="P86" s="18">
        <f t="shared" si="102"/>
        <v>0.65040533985256666</v>
      </c>
      <c r="Q86" s="18">
        <f t="shared" si="103"/>
        <v>0.75239484352720432</v>
      </c>
      <c r="S86" s="18">
        <f t="shared" si="104"/>
        <v>0.75239484352720432</v>
      </c>
      <c r="T86" s="18">
        <f t="shared" si="105"/>
        <v>2.5296675694412629</v>
      </c>
      <c r="U86" s="18">
        <f t="shared" si="106"/>
        <v>3.0685808282951976</v>
      </c>
      <c r="W86" t="str">
        <f t="shared" si="107"/>
        <v>23 Teaching and other educational professionals</v>
      </c>
      <c r="X86" s="18">
        <f t="shared" si="108"/>
        <v>3.206442252175723</v>
      </c>
      <c r="Y86" s="18">
        <f t="shared" si="108"/>
        <v>5.5337179570847939</v>
      </c>
      <c r="Z86" s="18">
        <f t="shared" si="108"/>
        <v>4.5864242645299313E-3</v>
      </c>
      <c r="AA86" s="18">
        <f t="shared" si="108"/>
        <v>1.0605371337468306</v>
      </c>
      <c r="AB86" s="18">
        <f t="shared" si="109"/>
        <v>0.70732047472497062</v>
      </c>
      <c r="AD86" s="18">
        <f t="shared" si="110"/>
        <v>0.70732047472497062</v>
      </c>
      <c r="AE86" s="18">
        <f t="shared" si="111"/>
        <v>3.0187371638234595</v>
      </c>
      <c r="AF86" s="18">
        <f t="shared" si="112"/>
        <v>3.4933701975411235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5.0240182119151378</v>
      </c>
      <c r="C87" s="18">
        <f t="shared" si="96"/>
        <v>9.4280348024103446</v>
      </c>
      <c r="D87" s="18">
        <f t="shared" si="96"/>
        <v>0.84993098358607799</v>
      </c>
      <c r="E87" s="18">
        <f t="shared" si="96"/>
        <v>1.0389175779472293</v>
      </c>
      <c r="F87" s="18">
        <f t="shared" si="97"/>
        <v>0.97588272930813069</v>
      </c>
      <c r="H87" s="18">
        <f t="shared" si="98"/>
        <v>0.97588272930813069</v>
      </c>
      <c r="I87" s="18">
        <f t="shared" si="99"/>
        <v>2.7973179685018001</v>
      </c>
      <c r="J87" s="18">
        <f t="shared" si="100"/>
        <v>3.4755696979930084</v>
      </c>
      <c r="L87" t="str">
        <f t="shared" si="101"/>
        <v>24 Business, media and public service professionals</v>
      </c>
      <c r="M87" s="18">
        <f t="shared" si="102"/>
        <v>3.8514470779694943</v>
      </c>
      <c r="N87" s="18">
        <f t="shared" si="102"/>
        <v>7.5373101567165035</v>
      </c>
      <c r="O87" s="18">
        <f t="shared" si="102"/>
        <v>0.81975531046158956</v>
      </c>
      <c r="P87" s="18">
        <f t="shared" si="102"/>
        <v>0.54903792624161341</v>
      </c>
      <c r="Q87" s="18">
        <f t="shared" si="103"/>
        <v>0.63919618887859908</v>
      </c>
      <c r="S87" s="18">
        <f t="shared" si="104"/>
        <v>0.63919618887859908</v>
      </c>
      <c r="T87" s="18">
        <f t="shared" si="105"/>
        <v>2.4813005871063387</v>
      </c>
      <c r="U87" s="18">
        <f t="shared" si="106"/>
        <v>2.9409821658687108</v>
      </c>
      <c r="W87" t="str">
        <f t="shared" si="107"/>
        <v>24 Business, media and public service professionals</v>
      </c>
      <c r="X87" s="18">
        <f t="shared" si="108"/>
        <v>6.757917991806206</v>
      </c>
      <c r="Y87" s="18">
        <f t="shared" si="108"/>
        <v>12.037687910269202</v>
      </c>
      <c r="Z87" s="18">
        <f t="shared" si="108"/>
        <v>0.88985210871102005</v>
      </c>
      <c r="AA87" s="18">
        <f t="shared" si="108"/>
        <v>1.6545698168668466</v>
      </c>
      <c r="AB87" s="18">
        <f t="shared" si="109"/>
        <v>1.399022035026265</v>
      </c>
      <c r="AD87" s="18">
        <f t="shared" si="110"/>
        <v>1.399022035026265</v>
      </c>
      <c r="AE87" s="18">
        <f t="shared" si="111"/>
        <v>3.1960749606642302</v>
      </c>
      <c r="AF87" s="18">
        <f t="shared" si="112"/>
        <v>4.1290482303100395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5.3066027963034834</v>
      </c>
      <c r="C88" s="18">
        <f t="shared" si="96"/>
        <v>6.5151774983736255</v>
      </c>
      <c r="D88" s="18">
        <f t="shared" si="96"/>
        <v>-1.3040435735751199</v>
      </c>
      <c r="E88" s="18">
        <f t="shared" si="96"/>
        <v>0.78297534308924277</v>
      </c>
      <c r="F88" s="18">
        <f t="shared" si="97"/>
        <v>8.244434154343061E-2</v>
      </c>
      <c r="H88" s="18">
        <f t="shared" si="98"/>
        <v>8.244434154343061E-2</v>
      </c>
      <c r="I88" s="18">
        <f t="shared" si="99"/>
        <v>2.2280084603741424</v>
      </c>
      <c r="J88" s="18">
        <f t="shared" si="100"/>
        <v>2.2886661127544006</v>
      </c>
      <c r="L88" t="str">
        <f t="shared" si="101"/>
        <v>31 Science, engineering and technology associate professionals</v>
      </c>
      <c r="M88" s="18">
        <f t="shared" si="102"/>
        <v>6.2203518063319141</v>
      </c>
      <c r="N88" s="18">
        <f t="shared" si="102"/>
        <v>2.7280015228905219</v>
      </c>
      <c r="O88" s="18">
        <f t="shared" si="102"/>
        <v>-2.3745032227943219</v>
      </c>
      <c r="P88" s="18">
        <f t="shared" si="102"/>
        <v>0.34451094045091502</v>
      </c>
      <c r="Q88" s="18">
        <f t="shared" si="103"/>
        <v>-0.5701389038267779</v>
      </c>
      <c r="S88" s="18">
        <f t="shared" si="104"/>
        <v>-0.5701389038267779</v>
      </c>
      <c r="T88" s="18">
        <f t="shared" si="105"/>
        <v>1.933045286896018</v>
      </c>
      <c r="U88" s="18">
        <f t="shared" si="106"/>
        <v>1.5013776793929123</v>
      </c>
      <c r="W88" t="str">
        <f t="shared" si="107"/>
        <v>31 Science, engineering and technology associate professionals</v>
      </c>
      <c r="X88" s="18">
        <f t="shared" si="108"/>
        <v>2.244445052860522</v>
      </c>
      <c r="Y88" s="18">
        <f t="shared" si="108"/>
        <v>20.483756854361989</v>
      </c>
      <c r="Z88" s="18">
        <f t="shared" si="108"/>
        <v>1.7899676734397518</v>
      </c>
      <c r="AA88" s="18">
        <f t="shared" si="108"/>
        <v>1.8299748640427937</v>
      </c>
      <c r="AB88" s="18">
        <f t="shared" si="109"/>
        <v>1.8166373870032171</v>
      </c>
      <c r="AD88" s="18">
        <f t="shared" si="110"/>
        <v>1.8166373870032171</v>
      </c>
      <c r="AE88" s="18">
        <f t="shared" si="111"/>
        <v>3.0849560637800533</v>
      </c>
      <c r="AF88" s="18">
        <f t="shared" si="112"/>
        <v>4.3255528877639948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3.3849274536118079</v>
      </c>
      <c r="C89" s="18">
        <f t="shared" si="96"/>
        <v>4.4404736665533129</v>
      </c>
      <c r="D89" s="18">
        <f t="shared" si="96"/>
        <v>9.8615407658656942</v>
      </c>
      <c r="E89" s="18">
        <f t="shared" si="96"/>
        <v>1.8529199464548896</v>
      </c>
      <c r="F89" s="18">
        <f t="shared" si="97"/>
        <v>4.4553971167952788</v>
      </c>
      <c r="H89" s="18">
        <f t="shared" si="98"/>
        <v>4.4553971167952788</v>
      </c>
      <c r="I89" s="18">
        <f t="shared" si="99"/>
        <v>4.5240895959935079</v>
      </c>
      <c r="J89" s="18">
        <f t="shared" si="100"/>
        <v>7.2689694356362189</v>
      </c>
      <c r="L89" t="str">
        <f t="shared" si="101"/>
        <v>32 Health and social care associate professionals</v>
      </c>
      <c r="M89" s="18">
        <f t="shared" si="102"/>
        <v>0.89662737799864889</v>
      </c>
      <c r="N89" s="18">
        <f t="shared" si="102"/>
        <v>4.94041320291152</v>
      </c>
      <c r="O89" s="18">
        <f t="shared" si="102"/>
        <v>6.074927516437012</v>
      </c>
      <c r="P89" s="18">
        <f t="shared" si="102"/>
        <v>1.2675923489994023</v>
      </c>
      <c r="Q89" s="18">
        <f>IF(AND(Q$6-O$6 &lt;&gt; 0,O15&lt;&gt;0,Q15&lt;&gt;0),(EXP(LN(Q15/O15)/(Q$6-O$6))-1)*100,0)</f>
        <v>2.8453288114636655</v>
      </c>
      <c r="S89" s="18">
        <f t="shared" si="104"/>
        <v>2.8453288114636655</v>
      </c>
      <c r="T89" s="18">
        <f t="shared" si="105"/>
        <v>3.4004771828940461</v>
      </c>
      <c r="U89" s="18">
        <f t="shared" si="106"/>
        <v>5.3153769589998179</v>
      </c>
      <c r="W89" t="str">
        <f t="shared" si="107"/>
        <v>32 Health and social care associate professionals</v>
      </c>
      <c r="X89" s="18">
        <f t="shared" si="108"/>
        <v>4.1511581811123799</v>
      </c>
      <c r="Y89" s="18">
        <f t="shared" si="108"/>
        <v>4.2983195746725045</v>
      </c>
      <c r="Z89" s="18">
        <f t="shared" si="108"/>
        <v>10.854600392917813</v>
      </c>
      <c r="AA89" s="18">
        <f t="shared" si="108"/>
        <v>1.9830862410832539</v>
      </c>
      <c r="AB89" s="18">
        <f t="shared" si="109"/>
        <v>4.8584275161628554</v>
      </c>
      <c r="AD89" s="18">
        <f t="shared" si="110"/>
        <v>4.8584275161628554</v>
      </c>
      <c r="AE89" s="18">
        <f t="shared" si="111"/>
        <v>4.8166473017841271</v>
      </c>
      <c r="AF89" s="18">
        <f t="shared" si="112"/>
        <v>7.7467654681867559</v>
      </c>
    </row>
    <row r="90" spans="1:32" x14ac:dyDescent="0.2">
      <c r="A90" t="str">
        <f t="shared" si="95"/>
        <v>33 Protective service occupations</v>
      </c>
      <c r="B90" s="18">
        <f t="shared" si="96"/>
        <v>2.2453582671742689</v>
      </c>
      <c r="C90" s="18">
        <f t="shared" si="96"/>
        <v>2.3192719752842983</v>
      </c>
      <c r="D90" s="18">
        <f t="shared" si="96"/>
        <v>-4.1462269716586846</v>
      </c>
      <c r="E90" s="18">
        <f t="shared" si="96"/>
        <v>0.37947490667022965</v>
      </c>
      <c r="F90" s="18">
        <f t="shared" si="97"/>
        <v>-1.1523496343569972</v>
      </c>
      <c r="H90" s="18">
        <f t="shared" si="98"/>
        <v>-1.1523496343569972</v>
      </c>
      <c r="I90" s="18">
        <f t="shared" si="99"/>
        <v>1.6050856716223194</v>
      </c>
      <c r="J90" s="18">
        <f t="shared" si="100"/>
        <v>0.69941245140261454</v>
      </c>
      <c r="L90" t="str">
        <f t="shared" si="101"/>
        <v>33 Protective service occupations</v>
      </c>
      <c r="M90" s="18">
        <f t="shared" si="102"/>
        <v>1.9876717429896384</v>
      </c>
      <c r="N90" s="18">
        <f t="shared" si="102"/>
        <v>0.55868547101325383</v>
      </c>
      <c r="O90" s="18">
        <f t="shared" si="102"/>
        <v>-4.5056765450358638</v>
      </c>
      <c r="P90" s="18">
        <f t="shared" si="102"/>
        <v>-0.34513884269159467</v>
      </c>
      <c r="Q90" s="18">
        <f t="shared" si="103"/>
        <v>-1.7517452722781601</v>
      </c>
      <c r="S90" s="18">
        <f t="shared" si="104"/>
        <v>-1.7517452722781601</v>
      </c>
      <c r="T90" s="18">
        <f t="shared" si="105"/>
        <v>1.3392893397538463</v>
      </c>
      <c r="U90" s="18">
        <f t="shared" si="106"/>
        <v>-8.0437892733853378E-2</v>
      </c>
      <c r="W90" t="str">
        <f t="shared" si="107"/>
        <v>33 Protective service occupations</v>
      </c>
      <c r="X90" s="18">
        <f t="shared" si="108"/>
        <v>3.4019355613592817</v>
      </c>
      <c r="Y90" s="18">
        <f t="shared" si="108"/>
        <v>9.9544727138454192</v>
      </c>
      <c r="Z90" s="18">
        <f t="shared" si="108"/>
        <v>-2.7712620936114374</v>
      </c>
      <c r="AA90" s="18">
        <f t="shared" si="108"/>
        <v>2.671841269081221</v>
      </c>
      <c r="AB90" s="18">
        <f t="shared" si="109"/>
        <v>0.82443178473547984</v>
      </c>
      <c r="AD90" s="18">
        <f t="shared" si="110"/>
        <v>0.82443178473547984</v>
      </c>
      <c r="AE90" s="18">
        <f t="shared" si="111"/>
        <v>2.572914259500525</v>
      </c>
      <c r="AF90" s="18">
        <f t="shared" si="112"/>
        <v>3.1609708984088325</v>
      </c>
    </row>
    <row r="91" spans="1:32" x14ac:dyDescent="0.2">
      <c r="A91" t="str">
        <f t="shared" si="95"/>
        <v>34 Culture, media and sports occupations</v>
      </c>
      <c r="B91" s="18">
        <f t="shared" si="96"/>
        <v>5.3609311295755191</v>
      </c>
      <c r="C91" s="18">
        <f t="shared" si="96"/>
        <v>-3.9509698668457882</v>
      </c>
      <c r="D91" s="18">
        <f t="shared" si="96"/>
        <v>-2.8315295854311584</v>
      </c>
      <c r="E91" s="18">
        <f t="shared" si="96"/>
        <v>0.9849754382340814</v>
      </c>
      <c r="F91" s="18">
        <f t="shared" si="97"/>
        <v>-0.3035643785531783</v>
      </c>
      <c r="H91" s="18">
        <f t="shared" si="98"/>
        <v>-0.3035643785531783</v>
      </c>
      <c r="I91" s="18">
        <f t="shared" si="99"/>
        <v>2.3486109815644918</v>
      </c>
      <c r="J91" s="18">
        <f t="shared" si="100"/>
        <v>2.1306590804770265</v>
      </c>
      <c r="L91" t="str">
        <f t="shared" si="101"/>
        <v>34 Culture, media and sports occupations</v>
      </c>
      <c r="M91" s="18">
        <f t="shared" si="102"/>
        <v>6.2910473188196869</v>
      </c>
      <c r="N91" s="18">
        <f t="shared" si="102"/>
        <v>-11.499489672565332</v>
      </c>
      <c r="O91" s="18">
        <f t="shared" si="102"/>
        <v>-3.6485263751016128</v>
      </c>
      <c r="P91" s="18">
        <f t="shared" si="102"/>
        <v>0.50156395390867914</v>
      </c>
      <c r="Q91" s="18">
        <f t="shared" si="103"/>
        <v>-0.90129015961296632</v>
      </c>
      <c r="S91" s="18">
        <f t="shared" si="104"/>
        <v>-0.90129015961296632</v>
      </c>
      <c r="T91" s="18">
        <f t="shared" si="105"/>
        <v>1.9935602066409208</v>
      </c>
      <c r="U91" s="18">
        <f t="shared" si="106"/>
        <v>1.3212291928520692</v>
      </c>
      <c r="W91" t="str">
        <f t="shared" si="107"/>
        <v>34 Culture, media and sports occupations</v>
      </c>
      <c r="X91" s="18">
        <f t="shared" si="108"/>
        <v>4.0731708680666667</v>
      </c>
      <c r="Y91" s="18">
        <f t="shared" si="108"/>
        <v>7.0663115917993791</v>
      </c>
      <c r="Z91" s="18">
        <f>IF(AND(AA$6-Z$6 &lt;&gt; 0,Z17&lt;&gt;0,AA17&lt;&gt;0),(EXP(LN(AA17/Z17)/(AA$6-Z$6))-1)*100,0)</f>
        <v>-1.8810845906020113</v>
      </c>
      <c r="AA91" s="18">
        <f t="shared" si="108"/>
        <v>1.4944630706460904</v>
      </c>
      <c r="AB91" s="18">
        <f t="shared" si="109"/>
        <v>0.35657085942411015</v>
      </c>
      <c r="AD91" s="18">
        <f t="shared" si="110"/>
        <v>0.35657085942411015</v>
      </c>
      <c r="AE91" s="18">
        <f t="shared" si="111"/>
        <v>2.7552074978694607</v>
      </c>
      <c r="AF91" s="18">
        <f t="shared" si="112"/>
        <v>3.00094943935445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3.1742938432735013</v>
      </c>
      <c r="C92" s="18">
        <f t="shared" si="96"/>
        <v>1.9563447414602919</v>
      </c>
      <c r="D92" s="18">
        <f t="shared" si="96"/>
        <v>2.0471017488365995E-2</v>
      </c>
      <c r="E92" s="18">
        <f t="shared" si="96"/>
        <v>0.56062453752188102</v>
      </c>
      <c r="F92" s="18">
        <f t="shared" si="97"/>
        <v>0.38025002178030398</v>
      </c>
      <c r="H92" s="18">
        <f t="shared" si="98"/>
        <v>0.38025002178030398</v>
      </c>
      <c r="I92" s="18">
        <f t="shared" si="99"/>
        <v>2.6005810035038435</v>
      </c>
      <c r="J92" s="18">
        <f t="shared" si="100"/>
        <v>2.868263167150209</v>
      </c>
      <c r="L92" t="str">
        <f t="shared" si="101"/>
        <v>35 Business and public service associate professionals</v>
      </c>
      <c r="M92" s="18">
        <f t="shared" si="102"/>
        <v>2.51162589327385</v>
      </c>
      <c r="N92" s="18">
        <f t="shared" si="102"/>
        <v>1.9162768014977294</v>
      </c>
      <c r="O92" s="18">
        <f t="shared" si="102"/>
        <v>-0.37941754463605148</v>
      </c>
      <c r="P92" s="18">
        <f t="shared" si="102"/>
        <v>2.2863477144263733E-2</v>
      </c>
      <c r="Q92" s="18">
        <f t="shared" si="103"/>
        <v>-0.11141036957011963</v>
      </c>
      <c r="S92" s="18">
        <f t="shared" si="104"/>
        <v>-0.11141036957011963</v>
      </c>
      <c r="T92" s="18">
        <f t="shared" si="105"/>
        <v>2.1611270700424345</v>
      </c>
      <c r="U92" s="18">
        <f t="shared" si="106"/>
        <v>2.0787145672279239</v>
      </c>
      <c r="W92" t="str">
        <f t="shared" si="107"/>
        <v>35 Business and public service associate professionals</v>
      </c>
      <c r="X92" s="18">
        <f t="shared" si="108"/>
        <v>3.9291645629217831</v>
      </c>
      <c r="Y92" s="18">
        <f t="shared" si="108"/>
        <v>2.0004475245712028</v>
      </c>
      <c r="Z92" s="18">
        <f t="shared" si="108"/>
        <v>0.45300536869790076</v>
      </c>
      <c r="AA92" s="18">
        <f t="shared" si="108"/>
        <v>1.1012213650173575</v>
      </c>
      <c r="AB92" s="18">
        <f t="shared" si="109"/>
        <v>0.88468592850821093</v>
      </c>
      <c r="AD92" s="18">
        <f t="shared" si="110"/>
        <v>0.88468592850821093</v>
      </c>
      <c r="AE92" s="18">
        <f t="shared" si="111"/>
        <v>3.0552832825049503</v>
      </c>
      <c r="AF92" s="18">
        <f t="shared" si="112"/>
        <v>3.6486317520763256</v>
      </c>
    </row>
    <row r="93" spans="1:32" x14ac:dyDescent="0.2">
      <c r="A93" t="str">
        <f t="shared" si="95"/>
        <v>41 Administrative occupations</v>
      </c>
      <c r="B93" s="18">
        <f t="shared" si="96"/>
        <v>1.3291579998890191</v>
      </c>
      <c r="C93" s="18">
        <f t="shared" si="96"/>
        <v>3.6881102760527584</v>
      </c>
      <c r="D93" s="18">
        <f t="shared" si="96"/>
        <v>1.0041986604210296</v>
      </c>
      <c r="E93" s="18">
        <f t="shared" si="96"/>
        <v>0.12745292391715957</v>
      </c>
      <c r="F93" s="18">
        <f t="shared" si="97"/>
        <v>0.41885262308185567</v>
      </c>
      <c r="H93" s="18">
        <f t="shared" si="98"/>
        <v>0.41885262308185567</v>
      </c>
      <c r="I93" s="18">
        <f t="shared" si="99"/>
        <v>2.7786681359792897</v>
      </c>
      <c r="J93" s="18">
        <f t="shared" si="100"/>
        <v>3.0668412103048492</v>
      </c>
      <c r="L93" t="str">
        <f t="shared" si="101"/>
        <v>41 Administrative occupations</v>
      </c>
      <c r="M93" s="18">
        <f t="shared" si="102"/>
        <v>0.96693709882127443</v>
      </c>
      <c r="N93" s="18">
        <f t="shared" si="102"/>
        <v>16.357880133703716</v>
      </c>
      <c r="O93" s="18">
        <f t="shared" si="102"/>
        <v>1.8626347511011776</v>
      </c>
      <c r="P93" s="18">
        <f t="shared" si="102"/>
        <v>1.2779252461858626</v>
      </c>
      <c r="Q93" s="18">
        <f t="shared" si="103"/>
        <v>1.4724545336903594</v>
      </c>
      <c r="S93" s="18">
        <f t="shared" si="104"/>
        <v>1.4724545336903594</v>
      </c>
      <c r="T93" s="18">
        <f t="shared" si="105"/>
        <v>2.3998674917365959</v>
      </c>
      <c r="U93" s="18">
        <f t="shared" si="106"/>
        <v>3.4877309308931403</v>
      </c>
      <c r="W93" t="str">
        <f t="shared" si="107"/>
        <v>41 Administrative occupations</v>
      </c>
      <c r="X93" s="18">
        <f t="shared" si="108"/>
        <v>1.5261459519323006</v>
      </c>
      <c r="Y93" s="18">
        <f t="shared" si="108"/>
        <v>-3.1076121512639054</v>
      </c>
      <c r="Z93" s="18">
        <f t="shared" si="108"/>
        <v>0.43540544603108966</v>
      </c>
      <c r="AA93" s="18">
        <f t="shared" si="108"/>
        <v>-0.74348586928205673</v>
      </c>
      <c r="AB93" s="18">
        <f t="shared" si="109"/>
        <v>-0.35206768460795956</v>
      </c>
      <c r="AD93" s="18">
        <f t="shared" si="110"/>
        <v>-0.35206768460795956</v>
      </c>
      <c r="AE93" s="18">
        <f t="shared" si="111"/>
        <v>3.0127018182019238</v>
      </c>
      <c r="AF93" s="18">
        <f t="shared" si="112"/>
        <v>2.7824160384251284</v>
      </c>
    </row>
    <row r="94" spans="1:32" x14ac:dyDescent="0.2">
      <c r="A94" t="str">
        <f t="shared" si="95"/>
        <v>42 Secretarial and related occupations</v>
      </c>
      <c r="B94" s="18">
        <f t="shared" si="96"/>
        <v>-0.54420115798730073</v>
      </c>
      <c r="C94" s="18">
        <f t="shared" si="96"/>
        <v>-3.6385036858023301</v>
      </c>
      <c r="D94" s="18">
        <f t="shared" si="96"/>
        <v>-1.4550835396748729</v>
      </c>
      <c r="E94" s="18">
        <f t="shared" si="96"/>
        <v>-3.6323565199925856</v>
      </c>
      <c r="F94" s="18">
        <f t="shared" si="97"/>
        <v>-2.9119970489385527</v>
      </c>
      <c r="H94" s="18">
        <f t="shared" si="98"/>
        <v>-2.9119970489385527</v>
      </c>
      <c r="I94" s="18">
        <f t="shared" si="99"/>
        <v>2.4666011891309569</v>
      </c>
      <c r="J94" s="18">
        <f t="shared" si="100"/>
        <v>0.53396818861788375</v>
      </c>
      <c r="L94" t="str">
        <f t="shared" si="101"/>
        <v>42 Secretarial and related occupations</v>
      </c>
      <c r="M94" s="18">
        <f t="shared" si="102"/>
        <v>-3.3495893880635452</v>
      </c>
      <c r="N94" s="18">
        <f t="shared" si="102"/>
        <v>3.653954043514962</v>
      </c>
      <c r="O94" s="18">
        <f t="shared" si="102"/>
        <v>-3.0341249068241982</v>
      </c>
      <c r="P94" s="18">
        <f t="shared" si="102"/>
        <v>1.917351903437492</v>
      </c>
      <c r="Q94" s="18">
        <f t="shared" si="103"/>
        <v>0.23938521105080213</v>
      </c>
      <c r="S94" s="18">
        <f t="shared" si="104"/>
        <v>0.23938521105080213</v>
      </c>
      <c r="T94" s="18">
        <f t="shared" si="105"/>
        <v>1.8191774975140351</v>
      </c>
      <c r="U94" s="18">
        <f t="shared" si="106"/>
        <v>2.0058978133617344</v>
      </c>
      <c r="W94" t="str">
        <f t="shared" si="107"/>
        <v>42 Secretarial and related occupations</v>
      </c>
      <c r="X94" s="18">
        <f t="shared" si="108"/>
        <v>-0.2840851521221377</v>
      </c>
      <c r="Y94" s="18">
        <f t="shared" si="108"/>
        <v>-4.2635694976508098</v>
      </c>
      <c r="Z94" s="18">
        <f t="shared" si="108"/>
        <v>-1.3135728050808648</v>
      </c>
      <c r="AA94" s="18">
        <f t="shared" si="108"/>
        <v>-4.2654522594913207</v>
      </c>
      <c r="AB94" s="18">
        <f t="shared" si="109"/>
        <v>-3.2914358260940912</v>
      </c>
      <c r="AD94" s="18">
        <f t="shared" si="110"/>
        <v>-3.2914358260940912</v>
      </c>
      <c r="AE94" s="18">
        <f t="shared" si="111"/>
        <v>2.5238732331424041</v>
      </c>
      <c r="AF94" s="18">
        <f t="shared" si="112"/>
        <v>0.38081855996399128</v>
      </c>
    </row>
    <row r="95" spans="1:32" x14ac:dyDescent="0.2">
      <c r="A95" t="str">
        <f t="shared" si="95"/>
        <v>51 Skilled agricultural and related trades</v>
      </c>
      <c r="B95" s="18">
        <f t="shared" si="96"/>
        <v>2.4845226549928823</v>
      </c>
      <c r="C95" s="18">
        <f t="shared" si="96"/>
        <v>-6.4076851023930459</v>
      </c>
      <c r="D95" s="18">
        <f t="shared" si="96"/>
        <v>-0.29236935567136246</v>
      </c>
      <c r="E95" s="18">
        <f t="shared" si="96"/>
        <v>1.0156012125715597</v>
      </c>
      <c r="F95" s="18">
        <f t="shared" si="97"/>
        <v>0.57771560558330659</v>
      </c>
      <c r="H95" s="18">
        <f t="shared" si="98"/>
        <v>0.57771560558330659</v>
      </c>
      <c r="I95" s="18">
        <f t="shared" si="99"/>
        <v>3.0370656248510652</v>
      </c>
      <c r="J95" s="18">
        <f t="shared" si="100"/>
        <v>3.4225816569835033</v>
      </c>
      <c r="L95" t="str">
        <f t="shared" si="101"/>
        <v>51 Skilled agricultural and related trades</v>
      </c>
      <c r="M95" s="18">
        <f t="shared" si="102"/>
        <v>4.233050765059243</v>
      </c>
      <c r="N95" s="18">
        <f t="shared" si="102"/>
        <v>-11.600561366338347</v>
      </c>
      <c r="O95" s="18">
        <f t="shared" si="102"/>
        <v>-0.58901604979247901</v>
      </c>
      <c r="P95" s="18">
        <f t="shared" si="102"/>
        <v>0.81157276199748107</v>
      </c>
      <c r="Q95" s="18">
        <f t="shared" si="103"/>
        <v>0.34253091758664755</v>
      </c>
      <c r="S95" s="18">
        <f t="shared" si="104"/>
        <v>0.34253091758664755</v>
      </c>
      <c r="T95" s="18">
        <f t="shared" si="105"/>
        <v>2.8703101111014817</v>
      </c>
      <c r="U95" s="18">
        <f t="shared" si="106"/>
        <v>3.1026915978721981</v>
      </c>
      <c r="W95" t="str">
        <f t="shared" si="107"/>
        <v>51 Skilled agricultural and related trades</v>
      </c>
      <c r="X95" s="18">
        <f t="shared" si="108"/>
        <v>-6.0467421968866226</v>
      </c>
      <c r="Y95" s="18">
        <f t="shared" si="108"/>
        <v>26.587712445295296</v>
      </c>
      <c r="Z95" s="18">
        <f t="shared" si="108"/>
        <v>0.98303662292100746</v>
      </c>
      <c r="AA95" s="18">
        <f t="shared" si="108"/>
        <v>1.8158892472496024</v>
      </c>
      <c r="AB95" s="18">
        <f t="shared" si="109"/>
        <v>1.5375112776652378</v>
      </c>
      <c r="AD95" s="18">
        <f t="shared" si="110"/>
        <v>1.5375112776652378</v>
      </c>
      <c r="AE95" s="18">
        <f t="shared" si="111"/>
        <v>3.734613725282987</v>
      </c>
      <c r="AF95" s="18">
        <f t="shared" si="112"/>
        <v>4.6958502122506962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2.5876068872819458</v>
      </c>
      <c r="C96" s="18">
        <f t="shared" si="96"/>
        <v>-16.471646945175024</v>
      </c>
      <c r="D96" s="18">
        <f t="shared" si="96"/>
        <v>-0.6856844213034452</v>
      </c>
      <c r="E96" s="18">
        <f t="shared" si="96"/>
        <v>-0.89350303839079714</v>
      </c>
      <c r="F96" s="18">
        <f t="shared" si="97"/>
        <v>-0.82427852964205295</v>
      </c>
      <c r="H96" s="18">
        <f t="shared" si="98"/>
        <v>-0.82427852964204185</v>
      </c>
      <c r="I96" s="18">
        <f t="shared" si="99"/>
        <v>2.0279766501511753</v>
      </c>
      <c r="J96" s="18">
        <f t="shared" si="100"/>
        <v>1.4152240725729293</v>
      </c>
      <c r="L96" t="str">
        <f t="shared" si="101"/>
        <v>52 Skilled metal, electrical and electronic trades</v>
      </c>
      <c r="M96" s="18">
        <f t="shared" si="102"/>
        <v>2.4017035141208121</v>
      </c>
      <c r="N96" s="18">
        <f t="shared" si="102"/>
        <v>-16.291720316423763</v>
      </c>
      <c r="O96" s="18">
        <f t="shared" si="102"/>
        <v>-1.004939054986187</v>
      </c>
      <c r="P96" s="18">
        <f t="shared" si="102"/>
        <v>-1.0434118721006747</v>
      </c>
      <c r="Q96" s="18">
        <f t="shared" si="103"/>
        <v>-1.0305892613310164</v>
      </c>
      <c r="S96" s="18">
        <f t="shared" si="104"/>
        <v>-1.0305892613310164</v>
      </c>
      <c r="T96" s="18">
        <f t="shared" si="105"/>
        <v>1.9618931250423799</v>
      </c>
      <c r="U96" s="18">
        <f t="shared" si="106"/>
        <v>1.1914842621562061</v>
      </c>
      <c r="W96" t="str">
        <f t="shared" si="107"/>
        <v>52 Skilled metal, electrical and electronic trades</v>
      </c>
      <c r="X96" s="18">
        <f t="shared" si="108"/>
        <v>14.92671065075668</v>
      </c>
      <c r="Y96" s="18">
        <f t="shared" si="108"/>
        <v>-25.493619206226903</v>
      </c>
      <c r="Z96" s="18">
        <f t="shared" si="108"/>
        <v>12.913944229458574</v>
      </c>
      <c r="AA96" s="18">
        <f t="shared" si="108"/>
        <v>2.7756967596936022</v>
      </c>
      <c r="AB96" s="18">
        <f t="shared" si="109"/>
        <v>6.0497085224509473</v>
      </c>
      <c r="AD96" s="18">
        <f t="shared" si="110"/>
        <v>6.0497085224509473</v>
      </c>
      <c r="AE96" s="18">
        <f t="shared" si="111"/>
        <v>5.0296031256907181</v>
      </c>
      <c r="AF96" s="18">
        <f t="shared" si="112"/>
        <v>8.7129302786945075</v>
      </c>
    </row>
    <row r="97" spans="1:32" x14ac:dyDescent="0.2">
      <c r="A97" t="str">
        <f t="shared" si="95"/>
        <v>53 Skilled construction and building trades</v>
      </c>
      <c r="B97" s="18">
        <f t="shared" si="96"/>
        <v>1.8965134867370281</v>
      </c>
      <c r="C97" s="18">
        <f t="shared" si="96"/>
        <v>-15.136199752596225</v>
      </c>
      <c r="D97" s="18">
        <f t="shared" si="96"/>
        <v>-0.50004882270210382</v>
      </c>
      <c r="E97" s="18">
        <f t="shared" si="96"/>
        <v>-1.0086067384625919</v>
      </c>
      <c r="F97" s="18">
        <f t="shared" si="97"/>
        <v>-0.83937690339263016</v>
      </c>
      <c r="H97" s="18">
        <f t="shared" si="98"/>
        <v>-0.83937690339263016</v>
      </c>
      <c r="I97" s="18">
        <f t="shared" si="99"/>
        <v>2.2241632935181554</v>
      </c>
      <c r="J97" s="18">
        <f t="shared" si="100"/>
        <v>1.6176836894085111</v>
      </c>
      <c r="L97" t="str">
        <f t="shared" si="101"/>
        <v>53 Skilled construction and building trades</v>
      </c>
      <c r="M97" s="18">
        <f t="shared" si="102"/>
        <v>1.837064393284793</v>
      </c>
      <c r="N97" s="18">
        <f t="shared" si="102"/>
        <v>-15.36855287655724</v>
      </c>
      <c r="O97" s="18">
        <f t="shared" si="102"/>
        <v>-0.3774129838163276</v>
      </c>
      <c r="P97" s="18">
        <f t="shared" si="102"/>
        <v>-1.0320854839266147</v>
      </c>
      <c r="Q97" s="18">
        <f t="shared" si="103"/>
        <v>-0.81434074073367668</v>
      </c>
      <c r="S97" s="18">
        <f t="shared" si="104"/>
        <v>-0.81434074073367668</v>
      </c>
      <c r="T97" s="18">
        <f t="shared" si="105"/>
        <v>2.227794883262102</v>
      </c>
      <c r="U97" s="18">
        <f t="shared" si="106"/>
        <v>1.6394031199792325</v>
      </c>
      <c r="W97" t="str">
        <f t="shared" si="107"/>
        <v>53 Skilled construction and building trades</v>
      </c>
      <c r="X97" s="18">
        <f t="shared" si="108"/>
        <v>6.8664938130896358</v>
      </c>
      <c r="Y97" s="18">
        <f t="shared" si="108"/>
        <v>2.1076418448874978</v>
      </c>
      <c r="Z97" s="18">
        <f t="shared" si="108"/>
        <v>-9.5726269239693735</v>
      </c>
      <c r="AA97" s="18">
        <f t="shared" si="108"/>
        <v>1.1154336321653968</v>
      </c>
      <c r="AB97" s="18">
        <f t="shared" si="109"/>
        <v>-2.5807150965353132</v>
      </c>
      <c r="AD97" s="18">
        <f t="shared" si="110"/>
        <v>-2.5807150965353132</v>
      </c>
      <c r="AE97" s="18">
        <f t="shared" si="111"/>
        <v>1.9972289986741831</v>
      </c>
      <c r="AF97" s="18">
        <f t="shared" si="112"/>
        <v>0.13796469530742428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-2.1386529654479292</v>
      </c>
      <c r="C98" s="18">
        <f t="shared" si="96"/>
        <v>-2.941065980475055</v>
      </c>
      <c r="D98" s="18">
        <f t="shared" si="96"/>
        <v>0.95730668510538575</v>
      </c>
      <c r="E98" s="18">
        <f t="shared" si="96"/>
        <v>0.190248107934754</v>
      </c>
      <c r="F98" s="18">
        <f t="shared" si="97"/>
        <v>0.44528454870440548</v>
      </c>
      <c r="H98" s="18">
        <f t="shared" si="98"/>
        <v>0.44528454870440548</v>
      </c>
      <c r="I98" s="18">
        <f t="shared" si="99"/>
        <v>2.5611557831088483</v>
      </c>
      <c r="J98" s="18">
        <f t="shared" si="100"/>
        <v>2.8767188584964298</v>
      </c>
      <c r="L98" t="str">
        <f t="shared" si="101"/>
        <v>54 Textiles, printing and other skilled trades</v>
      </c>
      <c r="M98" s="18">
        <f t="shared" si="102"/>
        <v>-2.8242875568151082</v>
      </c>
      <c r="N98" s="18">
        <f t="shared" si="102"/>
        <v>-8.9840231716991745</v>
      </c>
      <c r="O98" s="18">
        <f t="shared" si="102"/>
        <v>0.97059318862862121</v>
      </c>
      <c r="P98" s="18">
        <f t="shared" si="102"/>
        <v>-0.26847567678928153</v>
      </c>
      <c r="Q98" s="18">
        <f t="shared" si="103"/>
        <v>0.1428485157291659</v>
      </c>
      <c r="S98" s="18">
        <f t="shared" si="104"/>
        <v>0.1428485157291659</v>
      </c>
      <c r="T98" s="18">
        <f t="shared" si="105"/>
        <v>1.9178085980262161</v>
      </c>
      <c r="U98" s="18">
        <f t="shared" si="106"/>
        <v>2.0275689696172883</v>
      </c>
      <c r="W98" t="str">
        <f t="shared" si="107"/>
        <v>54 Textiles, printing and other skilled trades</v>
      </c>
      <c r="X98" s="18">
        <f t="shared" si="108"/>
        <v>-1.1530217967233525</v>
      </c>
      <c r="Y98" s="18">
        <f t="shared" si="108"/>
        <v>5.3836784127249127</v>
      </c>
      <c r="Z98" s="18">
        <f t="shared" si="108"/>
        <v>0.94148958833981666</v>
      </c>
      <c r="AA98" s="18">
        <f t="shared" si="108"/>
        <v>0.7132325105880355</v>
      </c>
      <c r="AB98" s="18">
        <f t="shared" si="109"/>
        <v>0.78926079507957159</v>
      </c>
      <c r="AD98" s="18">
        <f t="shared" si="110"/>
        <v>0.78926079507957159</v>
      </c>
      <c r="AE98" s="18">
        <f t="shared" si="111"/>
        <v>3.2595856013085678</v>
      </c>
      <c r="AF98" s="18">
        <f t="shared" si="112"/>
        <v>3.7737998957680041</v>
      </c>
    </row>
    <row r="99" spans="1:32" x14ac:dyDescent="0.2">
      <c r="A99" t="str">
        <f t="shared" si="95"/>
        <v>61 Caring personal service occupations</v>
      </c>
      <c r="B99" s="18">
        <f t="shared" si="96"/>
        <v>1.1945448223136035</v>
      </c>
      <c r="C99" s="18">
        <f t="shared" si="96"/>
        <v>-0.71230375578057448</v>
      </c>
      <c r="D99" s="18">
        <f t="shared" si="96"/>
        <v>1.1338959773696144</v>
      </c>
      <c r="E99" s="18">
        <f t="shared" si="96"/>
        <v>0.9060144068302467</v>
      </c>
      <c r="F99" s="18">
        <f t="shared" si="97"/>
        <v>0.98191782004359851</v>
      </c>
      <c r="H99" s="18">
        <f t="shared" si="98"/>
        <v>0.98191782004359851</v>
      </c>
      <c r="I99" s="18">
        <f t="shared" si="99"/>
        <v>3.1873300179485087</v>
      </c>
      <c r="J99" s="18">
        <f t="shared" si="100"/>
        <v>3.8362347666919705</v>
      </c>
      <c r="L99" t="str">
        <f t="shared" si="101"/>
        <v>61 Caring personal service occupations</v>
      </c>
      <c r="M99" s="18">
        <f t="shared" si="102"/>
        <v>1.8377236422804311</v>
      </c>
      <c r="N99" s="18">
        <f t="shared" si="102"/>
        <v>-6.8570045679251841</v>
      </c>
      <c r="O99" s="18">
        <f t="shared" si="102"/>
        <v>3.7582877753945532</v>
      </c>
      <c r="P99" s="18">
        <f t="shared" si="102"/>
        <v>1.4936413817203675</v>
      </c>
      <c r="Q99" s="18">
        <f t="shared" si="103"/>
        <v>2.2429774859427321</v>
      </c>
      <c r="S99" s="18">
        <f t="shared" si="104"/>
        <v>2.2429774859427321</v>
      </c>
      <c r="T99" s="18">
        <f t="shared" si="105"/>
        <v>2.9202434173567049</v>
      </c>
      <c r="U99" s="18">
        <f t="shared" si="106"/>
        <v>4.498041475865211</v>
      </c>
      <c r="W99" t="str">
        <f t="shared" si="107"/>
        <v>61 Caring personal service occupations</v>
      </c>
      <c r="X99" s="18">
        <f t="shared" si="108"/>
        <v>1.0853005250845982</v>
      </c>
      <c r="Y99" s="18">
        <f t="shared" si="108"/>
        <v>0.35088137591885449</v>
      </c>
      <c r="Z99" s="18">
        <f t="shared" si="108"/>
        <v>0.68602858502204711</v>
      </c>
      <c r="AA99" s="18">
        <f t="shared" si="108"/>
        <v>0.7928510223119023</v>
      </c>
      <c r="AB99" s="18">
        <f t="shared" si="109"/>
        <v>0.75723095661210937</v>
      </c>
      <c r="AD99" s="18">
        <f t="shared" si="110"/>
        <v>0.75723095661210937</v>
      </c>
      <c r="AE99" s="18">
        <f t="shared" si="111"/>
        <v>3.2293348784401044</v>
      </c>
      <c r="AF99" s="18">
        <f t="shared" si="112"/>
        <v>3.7242335799270831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2.6281932924120399</v>
      </c>
      <c r="C100" s="18">
        <f t="shared" si="96"/>
        <v>-13.597169014067189</v>
      </c>
      <c r="D100" s="18">
        <f t="shared" si="96"/>
        <v>-1.8374062786444267</v>
      </c>
      <c r="E100" s="18">
        <f t="shared" si="96"/>
        <v>-0.2274750014386262</v>
      </c>
      <c r="F100" s="18">
        <f t="shared" si="97"/>
        <v>-0.7670313486237923</v>
      </c>
      <c r="H100" s="18">
        <f t="shared" si="98"/>
        <v>-0.7670313486237923</v>
      </c>
      <c r="I100" s="18">
        <f t="shared" si="99"/>
        <v>2.5364921014277453</v>
      </c>
      <c r="J100" s="18">
        <f t="shared" si="100"/>
        <v>2.0055841295737231</v>
      </c>
      <c r="L100" t="str">
        <f t="shared" si="101"/>
        <v>62 Leisure, travel and related personal service occupations</v>
      </c>
      <c r="M100" s="18">
        <f t="shared" si="102"/>
        <v>3.9664067478392351</v>
      </c>
      <c r="N100" s="18">
        <f t="shared" si="102"/>
        <v>-6.9629727339008181</v>
      </c>
      <c r="O100" s="18">
        <f t="shared" si="102"/>
        <v>-1.1000363915614542</v>
      </c>
      <c r="P100" s="18">
        <f t="shared" si="102"/>
        <v>0.31054329979589568</v>
      </c>
      <c r="Q100" s="18">
        <f t="shared" si="103"/>
        <v>-0.16187128428478692</v>
      </c>
      <c r="S100" s="18">
        <f t="shared" si="104"/>
        <v>-0.16187128428478692</v>
      </c>
      <c r="T100" s="18">
        <f t="shared" si="105"/>
        <v>2.3119947100723515</v>
      </c>
      <c r="U100" s="18">
        <f t="shared" si="106"/>
        <v>2.1948395206356608</v>
      </c>
      <c r="W100" t="str">
        <f t="shared" si="107"/>
        <v>62 Leisure, travel and related personal service occupations</v>
      </c>
      <c r="X100" s="18">
        <f t="shared" si="108"/>
        <v>2.0269294551545691</v>
      </c>
      <c r="Y100" s="18">
        <f t="shared" si="108"/>
        <v>-16.721358517019212</v>
      </c>
      <c r="Z100" s="18">
        <f t="shared" si="108"/>
        <v>-2.2344095099898653</v>
      </c>
      <c r="AA100" s="18">
        <f t="shared" si="108"/>
        <v>-0.53905975651243887</v>
      </c>
      <c r="AB100" s="18">
        <f t="shared" si="109"/>
        <v>-1.1074179728781774</v>
      </c>
      <c r="AD100" s="18">
        <f t="shared" si="110"/>
        <v>-1.1074179728781774</v>
      </c>
      <c r="AE100" s="18">
        <f t="shared" si="111"/>
        <v>2.65189427177841</v>
      </c>
      <c r="AF100" s="18">
        <f t="shared" si="112"/>
        <v>1.9040076111277449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-2.2098271513091072</v>
      </c>
      <c r="C101" s="18">
        <f t="shared" si="96"/>
        <v>22.20310127363976</v>
      </c>
      <c r="D101" s="18">
        <f t="shared" si="96"/>
        <v>-6.7818661615316138</v>
      </c>
      <c r="E101" s="18">
        <f t="shared" si="96"/>
        <v>1.0317253631367596</v>
      </c>
      <c r="F101" s="18">
        <f t="shared" si="97"/>
        <v>-1.6429907590878146</v>
      </c>
      <c r="H101" s="18">
        <f t="shared" si="98"/>
        <v>-1.6429907590878146</v>
      </c>
      <c r="I101" s="18">
        <f t="shared" si="99"/>
        <v>2.0227467129687149</v>
      </c>
      <c r="J101" s="18">
        <f t="shared" si="100"/>
        <v>0.82019834611273268</v>
      </c>
      <c r="L101" t="str">
        <f t="shared" si="101"/>
        <v>63 Community and civil enforcement occupations</v>
      </c>
      <c r="M101" s="18">
        <f t="shared" si="102"/>
        <v>-4.3543702687346864</v>
      </c>
      <c r="N101" s="18">
        <f t="shared" si="102"/>
        <v>35.750139339133845</v>
      </c>
      <c r="O101" s="18">
        <f t="shared" si="102"/>
        <v>-10.335097099486546</v>
      </c>
      <c r="P101" s="18">
        <f t="shared" si="102"/>
        <v>1.554556527223272</v>
      </c>
      <c r="Q101" s="18">
        <f t="shared" si="103"/>
        <v>-2.5742472125637184</v>
      </c>
      <c r="S101" s="18">
        <f t="shared" si="104"/>
        <v>-2.5742472125637184</v>
      </c>
      <c r="T101" s="18">
        <f t="shared" si="105"/>
        <v>1.5518839238155113</v>
      </c>
      <c r="U101" s="18">
        <f t="shared" si="106"/>
        <v>-0.43924117668722173</v>
      </c>
      <c r="W101" t="str">
        <f t="shared" si="107"/>
        <v>63 Community and civil enforcement occupations</v>
      </c>
      <c r="X101" s="18">
        <f t="shared" si="108"/>
        <v>5.7908518982431545</v>
      </c>
      <c r="Y101" s="18">
        <f t="shared" si="108"/>
        <v>-17.217446304424666</v>
      </c>
      <c r="Z101" s="18">
        <f t="shared" si="108"/>
        <v>5.3395118923696527</v>
      </c>
      <c r="AA101" s="18">
        <f t="shared" si="108"/>
        <v>-0.17191750765858105</v>
      </c>
      <c r="AB101" s="18">
        <f t="shared" si="109"/>
        <v>1.6324168519221027</v>
      </c>
      <c r="AD101" s="18">
        <f t="shared" si="110"/>
        <v>1.6324168519221027</v>
      </c>
      <c r="AE101" s="18">
        <f t="shared" si="111"/>
        <v>3.928035908273908</v>
      </c>
      <c r="AF101" s="18">
        <f t="shared" si="112"/>
        <v>4.9266954187330514</v>
      </c>
    </row>
    <row r="102" spans="1:32" x14ac:dyDescent="0.2">
      <c r="A102" t="str">
        <f t="shared" si="95"/>
        <v>71 Sales occupations</v>
      </c>
      <c r="B102" s="18">
        <f t="shared" si="96"/>
        <v>1.709715214814933</v>
      </c>
      <c r="C102" s="18">
        <f t="shared" si="96"/>
        <v>-5.0868283994522585</v>
      </c>
      <c r="D102" s="18">
        <f t="shared" si="96"/>
        <v>-0.13994666989376459</v>
      </c>
      <c r="E102" s="18">
        <f t="shared" si="96"/>
        <v>-0.25282918765913154</v>
      </c>
      <c r="F102" s="18">
        <f t="shared" si="97"/>
        <v>-0.21521586699903006</v>
      </c>
      <c r="H102" s="18">
        <f t="shared" si="98"/>
        <v>-0.21521586699903006</v>
      </c>
      <c r="I102" s="18">
        <f t="shared" si="99"/>
        <v>2.5590953907982161</v>
      </c>
      <c r="J102" s="18">
        <f t="shared" si="100"/>
        <v>2.4087269880045836</v>
      </c>
      <c r="L102" t="str">
        <f t="shared" si="101"/>
        <v>71 Sales occupations</v>
      </c>
      <c r="M102" s="18">
        <f t="shared" si="102"/>
        <v>1.890706694888733</v>
      </c>
      <c r="N102" s="18">
        <f t="shared" si="102"/>
        <v>-5.4615095965283018</v>
      </c>
      <c r="O102" s="18">
        <f t="shared" si="102"/>
        <v>-0.15837252326681428</v>
      </c>
      <c r="P102" s="18">
        <f t="shared" si="102"/>
        <v>-0.16619426053273711</v>
      </c>
      <c r="Q102" s="18">
        <f t="shared" si="103"/>
        <v>-0.16358708286493551</v>
      </c>
      <c r="S102" s="18">
        <f t="shared" si="104"/>
        <v>-0.16358708286493551</v>
      </c>
      <c r="T102" s="18">
        <f t="shared" si="105"/>
        <v>1.8923957617041909</v>
      </c>
      <c r="U102" s="18">
        <f t="shared" si="106"/>
        <v>1.7669264617443226</v>
      </c>
      <c r="W102" t="str">
        <f t="shared" si="107"/>
        <v>71 Sales occupations</v>
      </c>
      <c r="X102" s="18">
        <f t="shared" si="108"/>
        <v>1.6043579854863932</v>
      </c>
      <c r="Y102" s="18">
        <f t="shared" si="108"/>
        <v>-4.8671824805479602</v>
      </c>
      <c r="Z102" s="18">
        <f t="shared" si="108"/>
        <v>-0.12921879814090653</v>
      </c>
      <c r="AA102" s="18">
        <f t="shared" si="108"/>
        <v>-0.30353875970213773</v>
      </c>
      <c r="AB102" s="18">
        <f t="shared" si="109"/>
        <v>-0.24546593961946028</v>
      </c>
      <c r="AD102" s="18">
        <f t="shared" si="110"/>
        <v>-0.24546593961946028</v>
      </c>
      <c r="AE102" s="18">
        <f t="shared" si="111"/>
        <v>2.9212132437837157</v>
      </c>
      <c r="AF102" s="18">
        <f t="shared" si="112"/>
        <v>2.7581766704785959</v>
      </c>
    </row>
    <row r="103" spans="1:32" x14ac:dyDescent="0.2">
      <c r="A103" t="str">
        <f t="shared" si="95"/>
        <v>72 Customer service occupations</v>
      </c>
      <c r="B103" s="18">
        <f t="shared" si="96"/>
        <v>4.1627850998343874</v>
      </c>
      <c r="C103" s="18">
        <f t="shared" si="96"/>
        <v>-1.1514936452738267</v>
      </c>
      <c r="D103" s="18">
        <f t="shared" si="96"/>
        <v>2.3754904688573442</v>
      </c>
      <c r="E103" s="18">
        <f t="shared" si="96"/>
        <v>1.2747069096988861</v>
      </c>
      <c r="F103" s="18">
        <f t="shared" si="97"/>
        <v>1.6403133183416019</v>
      </c>
      <c r="H103" s="18">
        <f t="shared" si="98"/>
        <v>1.6403133183416019</v>
      </c>
      <c r="I103" s="18">
        <f t="shared" si="99"/>
        <v>2.772251442867768</v>
      </c>
      <c r="J103" s="18">
        <f t="shared" si="100"/>
        <v>3.9325216715666134</v>
      </c>
      <c r="L103" t="str">
        <f t="shared" si="101"/>
        <v>72 Customer service occupations</v>
      </c>
      <c r="M103" s="18">
        <f t="shared" si="102"/>
        <v>1.0582822192802599</v>
      </c>
      <c r="N103" s="18">
        <f t="shared" si="102"/>
        <v>9.2161431336206476</v>
      </c>
      <c r="O103" s="18">
        <f t="shared" si="102"/>
        <v>4.4537592833612027</v>
      </c>
      <c r="P103" s="18">
        <f t="shared" si="102"/>
        <v>1.6653693969081118</v>
      </c>
      <c r="Q103" s="18">
        <f t="shared" si="103"/>
        <v>2.586462345218643</v>
      </c>
      <c r="S103" s="18">
        <f t="shared" si="104"/>
        <v>2.586462345218643</v>
      </c>
      <c r="T103" s="18">
        <f t="shared" si="105"/>
        <v>2.4542945399664839</v>
      </c>
      <c r="U103" s="18">
        <f t="shared" si="106"/>
        <v>4.3915484349529077</v>
      </c>
      <c r="W103" t="str">
        <f t="shared" si="107"/>
        <v>72 Customer service occupations</v>
      </c>
      <c r="X103" s="18">
        <f t="shared" si="108"/>
        <v>6.5761844806791148</v>
      </c>
      <c r="Y103" s="18">
        <f t="shared" si="108"/>
        <v>-8.2063827088269985</v>
      </c>
      <c r="Z103" s="18">
        <f t="shared" si="108"/>
        <v>0.55988515139933082</v>
      </c>
      <c r="AA103" s="18">
        <f t="shared" si="108"/>
        <v>0.87864398657939713</v>
      </c>
      <c r="AB103" s="18">
        <f t="shared" si="109"/>
        <v>0.77227893108342549</v>
      </c>
      <c r="AD103" s="18">
        <f t="shared" si="110"/>
        <v>0.77227893108342549</v>
      </c>
      <c r="AE103" s="18">
        <f t="shared" si="111"/>
        <v>3.0199538159823902</v>
      </c>
      <c r="AF103" s="18">
        <f t="shared" si="112"/>
        <v>3.5389030912202246</v>
      </c>
    </row>
    <row r="104" spans="1:32" x14ac:dyDescent="0.2">
      <c r="A104" t="str">
        <f t="shared" si="95"/>
        <v>81 Process, plant and machine operatives</v>
      </c>
      <c r="B104" s="18">
        <f t="shared" si="96"/>
        <v>-0.38806369253988615</v>
      </c>
      <c r="C104" s="18">
        <f t="shared" si="96"/>
        <v>-14.690698294624205</v>
      </c>
      <c r="D104" s="18">
        <f t="shared" si="96"/>
        <v>0.48695934640807792</v>
      </c>
      <c r="E104" s="18">
        <f t="shared" si="96"/>
        <v>-1.0680539751027895</v>
      </c>
      <c r="F104" s="18">
        <f t="shared" si="97"/>
        <v>-0.55240847853120778</v>
      </c>
      <c r="H104" s="18">
        <f t="shared" si="98"/>
        <v>-0.55240847853120778</v>
      </c>
      <c r="I104" s="18">
        <f t="shared" si="99"/>
        <v>2.2018876952305755</v>
      </c>
      <c r="J104" s="18">
        <f t="shared" si="100"/>
        <v>1.7991141101316943</v>
      </c>
      <c r="L104" t="str">
        <f t="shared" si="101"/>
        <v>81 Process, plant and machine operatives</v>
      </c>
      <c r="M104" s="18">
        <f t="shared" si="102"/>
        <v>-1.022158112424798</v>
      </c>
      <c r="N104" s="18">
        <f t="shared" si="102"/>
        <v>-14.210957982878437</v>
      </c>
      <c r="O104" s="18">
        <f t="shared" si="102"/>
        <v>-0.3312581355993327</v>
      </c>
      <c r="P104" s="18">
        <f t="shared" si="102"/>
        <v>-1.0870811579124728</v>
      </c>
      <c r="Q104" s="18">
        <f t="shared" si="103"/>
        <v>-0.83577915878866316</v>
      </c>
      <c r="S104" s="18">
        <f t="shared" si="104"/>
        <v>-0.83577915878866316</v>
      </c>
      <c r="T104" s="18">
        <f t="shared" si="105"/>
        <v>1.9475088591151879</v>
      </c>
      <c r="U104" s="18">
        <f t="shared" si="106"/>
        <v>1.319116309728452</v>
      </c>
      <c r="W104" t="str">
        <f t="shared" si="107"/>
        <v>81 Process, plant and machine operatives</v>
      </c>
      <c r="X104" s="18">
        <f t="shared" si="108"/>
        <v>1.4580737573062219</v>
      </c>
      <c r="Y104" s="18">
        <f t="shared" si="108"/>
        <v>-16.003881116625184</v>
      </c>
      <c r="Z104" s="18">
        <f t="shared" si="108"/>
        <v>2.6429809184101094</v>
      </c>
      <c r="AA104" s="18">
        <f t="shared" si="108"/>
        <v>-1.0222678187518541</v>
      </c>
      <c r="AB104" s="18">
        <f t="shared" si="109"/>
        <v>0.18470367179439506</v>
      </c>
      <c r="AD104" s="18">
        <f t="shared" si="110"/>
        <v>0.18470367179439506</v>
      </c>
      <c r="AE104" s="18">
        <f t="shared" si="111"/>
        <v>2.8693993487842295</v>
      </c>
      <c r="AF104" s="18">
        <f t="shared" si="112"/>
        <v>2.9942523368776897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5.3255142761253982</v>
      </c>
      <c r="C105" s="18">
        <f t="shared" si="96"/>
        <v>-10.630460698122734</v>
      </c>
      <c r="D105" s="18">
        <f t="shared" si="96"/>
        <v>0.51223359416685543</v>
      </c>
      <c r="E105" s="18">
        <f t="shared" si="96"/>
        <v>-5.8810914378737422E-2</v>
      </c>
      <c r="F105" s="18">
        <f t="shared" si="97"/>
        <v>0.13117586411894866</v>
      </c>
      <c r="H105" s="18">
        <f t="shared" si="98"/>
        <v>0.13117586411894866</v>
      </c>
      <c r="I105" s="18">
        <f t="shared" si="99"/>
        <v>2.8757264599613253</v>
      </c>
      <c r="J105" s="18">
        <f t="shared" si="100"/>
        <v>2.9642072013098542</v>
      </c>
      <c r="L105" t="str">
        <f t="shared" si="101"/>
        <v>82 Transport and mobile machine drivers and operatives</v>
      </c>
      <c r="M105" s="18">
        <f t="shared" si="102"/>
        <v>5.4677221161369971</v>
      </c>
      <c r="N105" s="18">
        <f t="shared" si="102"/>
        <v>-10.846909875394783</v>
      </c>
      <c r="O105" s="18">
        <f t="shared" si="102"/>
        <v>0.29614323695505984</v>
      </c>
      <c r="P105" s="18">
        <f t="shared" si="102"/>
        <v>-0.13295972463751582</v>
      </c>
      <c r="Q105" s="18">
        <f t="shared" si="103"/>
        <v>9.8702229647917861E-3</v>
      </c>
      <c r="S105" s="18">
        <f t="shared" si="104"/>
        <v>9.8702229647917861E-3</v>
      </c>
      <c r="T105" s="18">
        <f t="shared" si="105"/>
        <v>2.8277348453106699</v>
      </c>
      <c r="U105" s="18">
        <f t="shared" si="106"/>
        <v>2.834416526210104</v>
      </c>
      <c r="W105" t="str">
        <f t="shared" si="107"/>
        <v>82 Transport and mobile machine drivers and operatives</v>
      </c>
      <c r="X105" s="18">
        <f t="shared" si="108"/>
        <v>1.497374191111156</v>
      </c>
      <c r="Y105" s="18">
        <f t="shared" si="108"/>
        <v>-4.2116642481227373</v>
      </c>
      <c r="Z105" s="18">
        <f t="shared" si="108"/>
        <v>5.8524886173021429</v>
      </c>
      <c r="AA105" s="18">
        <f t="shared" si="108"/>
        <v>1.3993584907386225</v>
      </c>
      <c r="AB105" s="18">
        <f t="shared" si="109"/>
        <v>2.8625206593256625</v>
      </c>
      <c r="AD105" s="18">
        <f t="shared" si="110"/>
        <v>2.8625206593256625</v>
      </c>
      <c r="AE105" s="18">
        <f t="shared" si="111"/>
        <v>4.0903146470982366</v>
      </c>
      <c r="AF105" s="18">
        <f t="shared" si="112"/>
        <v>5.8662903645343656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-0.76610148573772463</v>
      </c>
      <c r="C106" s="18">
        <f t="shared" si="96"/>
        <v>-16.296752535827441</v>
      </c>
      <c r="D106" s="18">
        <f t="shared" si="96"/>
        <v>12.851577321733409</v>
      </c>
      <c r="E106" s="18">
        <f t="shared" si="96"/>
        <v>1.3267741679781286</v>
      </c>
      <c r="F106" s="18">
        <f t="shared" si="97"/>
        <v>5.031287447784627</v>
      </c>
      <c r="H106" s="18">
        <f t="shared" si="98"/>
        <v>5.031287447784627</v>
      </c>
      <c r="I106" s="18">
        <f t="shared" si="99"/>
        <v>4.1207111598495327</v>
      </c>
      <c r="J106" s="18">
        <f t="shared" si="100"/>
        <v>7.4072002201308829</v>
      </c>
      <c r="L106" t="str">
        <f t="shared" si="101"/>
        <v>91 Elementary trades and related occupations</v>
      </c>
      <c r="M106" s="18">
        <f t="shared" si="102"/>
        <v>-0.86156018023201275</v>
      </c>
      <c r="N106" s="18">
        <f t="shared" si="102"/>
        <v>-14.007605510380728</v>
      </c>
      <c r="O106" s="18">
        <f t="shared" si="102"/>
        <v>6.8225440374283908</v>
      </c>
      <c r="P106" s="18">
        <f t="shared" si="102"/>
        <v>0.85539056496120036</v>
      </c>
      <c r="Q106" s="18">
        <f t="shared" si="103"/>
        <v>2.8064546805475876</v>
      </c>
      <c r="S106" s="18">
        <f t="shared" si="104"/>
        <v>2.8064546805475876</v>
      </c>
      <c r="T106" s="18">
        <f t="shared" si="105"/>
        <v>2.5860006626548637</v>
      </c>
      <c r="U106" s="18">
        <f t="shared" si="106"/>
        <v>4.6637044534089567</v>
      </c>
      <c r="W106" t="str">
        <f t="shared" si="107"/>
        <v>91 Elementary trades and related occupations</v>
      </c>
      <c r="X106" s="18">
        <f t="shared" si="108"/>
        <v>-0.46706558026253786</v>
      </c>
      <c r="Y106" s="18">
        <f t="shared" si="108"/>
        <v>-23.396974403000804</v>
      </c>
      <c r="Z106" s="18">
        <f t="shared" si="108"/>
        <v>27.431340506907208</v>
      </c>
      <c r="AA106" s="18">
        <f t="shared" si="108"/>
        <v>1.9732387060045653</v>
      </c>
      <c r="AB106" s="18">
        <f t="shared" si="109"/>
        <v>9.8372267877613773</v>
      </c>
      <c r="AD106" s="18">
        <f t="shared" si="110"/>
        <v>9.8372267877613773</v>
      </c>
      <c r="AE106" s="18">
        <f t="shared" si="111"/>
        <v>7.8498228149429305</v>
      </c>
      <c r="AF106" s="18">
        <f t="shared" si="112"/>
        <v>12.924798539443373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2.1149447644701835</v>
      </c>
      <c r="C107" s="18">
        <f t="shared" si="96"/>
        <v>-11.981993150913961</v>
      </c>
      <c r="D107" s="18">
        <f t="shared" si="96"/>
        <v>-1.8604414356219845</v>
      </c>
      <c r="E107" s="18">
        <f t="shared" si="96"/>
        <v>-0.58950676755844533</v>
      </c>
      <c r="F107" s="18">
        <f t="shared" si="97"/>
        <v>-1.0149699830927172</v>
      </c>
      <c r="H107" s="18">
        <f t="shared" si="98"/>
        <v>-1.0149699830927172</v>
      </c>
      <c r="I107" s="18">
        <f t="shared" si="99"/>
        <v>2.3848581281290526</v>
      </c>
      <c r="J107" s="18">
        <f t="shared" si="100"/>
        <v>1.6709629058112352</v>
      </c>
      <c r="L107" t="str">
        <f t="shared" si="101"/>
        <v>92 Elementary administration and service occupations</v>
      </c>
      <c r="M107" s="18">
        <f t="shared" si="102"/>
        <v>1.8974732176607834</v>
      </c>
      <c r="N107" s="18">
        <f t="shared" si="102"/>
        <v>-11.905806585323242</v>
      </c>
      <c r="O107" s="18">
        <f t="shared" si="102"/>
        <v>-0.40857370594276077</v>
      </c>
      <c r="P107" s="18">
        <f t="shared" si="102"/>
        <v>-0.58773287744040559</v>
      </c>
      <c r="Q107" s="18">
        <f t="shared" si="103"/>
        <v>-0.52804899303723341</v>
      </c>
      <c r="S107" s="18">
        <f t="shared" si="104"/>
        <v>-0.52804899303723341</v>
      </c>
      <c r="T107" s="18">
        <f t="shared" si="105"/>
        <v>2.1806942488240999</v>
      </c>
      <c r="U107" s="18">
        <f t="shared" si="106"/>
        <v>1.794339024240843</v>
      </c>
      <c r="W107" t="str">
        <f t="shared" si="107"/>
        <v>92 Elementary administration and service occupations</v>
      </c>
      <c r="X107" s="18">
        <f t="shared" si="108"/>
        <v>2.354141936703491</v>
      </c>
      <c r="Y107" s="18">
        <f t="shared" si="108"/>
        <v>-12.064859313691567</v>
      </c>
      <c r="Z107" s="18">
        <f t="shared" si="108"/>
        <v>-3.5469391443724296</v>
      </c>
      <c r="AA107" s="18">
        <f t="shared" si="108"/>
        <v>-0.59177568939772218</v>
      </c>
      <c r="AB107" s="18">
        <f t="shared" si="109"/>
        <v>-1.586755735043488</v>
      </c>
      <c r="AD107" s="18">
        <f t="shared" si="110"/>
        <v>-1.586755735043488</v>
      </c>
      <c r="AE107" s="18">
        <f t="shared" si="111"/>
        <v>2.6010208757095477</v>
      </c>
      <c r="AF107" s="18">
        <f t="shared" si="112"/>
        <v>1.5340969688514949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2.6292211088015494</v>
      </c>
      <c r="C109" s="26">
        <f>IF(AND(D$6-C$6 &lt;&gt; 0,C35&lt;&gt;0,D35&lt;&gt;0),(EXP(LN(D35/C35)/(D$6-C$6))-1)*100,0)</f>
        <v>-2.3180699538001392</v>
      </c>
      <c r="D109" s="26">
        <f>IF(AND(E$6-D$6 &lt;&gt; 0,D35&lt;&gt;0,E35&lt;&gt;0),(EXP(LN(E35/D35)/(E$6-D$6))-1)*100,0)</f>
        <v>0.59055885281915632</v>
      </c>
      <c r="E109" s="26">
        <f>IF(AND(F$6-E$6 &lt;&gt; 0,E35&lt;&gt;0,F35&lt;&gt;0),(EXP(LN(F35/E35)/(F$6-E$6))-1)*100,0)</f>
        <v>0.42873424875551347</v>
      </c>
      <c r="F109" s="26">
        <f t="shared" ref="F109" si="113">IF(AND(F$6-D$6 &lt;&gt; 0,D35&lt;&gt;0,F35&lt;&gt;0),(EXP(LN(F35/D35)/(F$6-D$6))-1)*100,0)</f>
        <v>0.48264683667569308</v>
      </c>
      <c r="H109" s="26">
        <f t="shared" ref="H109" si="114">IF($F$6-$D$6 &lt;&gt; 0,(EXP(LN(1+(H72/100))/($F$6-$D$6))-1)*100,0)</f>
        <v>0.48264683667569308</v>
      </c>
      <c r="I109" s="26">
        <f>IF(D35&gt;0,((1+(I35/D35))^(1/($F$6-$D$6))-1)*100,0)</f>
        <v>2.7268839529857924</v>
      </c>
      <c r="J109" s="26">
        <f t="shared" ref="J109" si="115">IF($F$6-$D$6 &lt;&gt; 0,(EXP(LN(1+(J72/100))/($F$6-$D$6))-1)*100,0)</f>
        <v>3.0617315008187429</v>
      </c>
      <c r="L109" s="24" t="str">
        <f>L35</f>
        <v>All occupations</v>
      </c>
      <c r="M109" s="26">
        <f>IF(AND(N$6-M$6 &lt;&gt; 0,M35&lt;&gt;0,N35&lt;&gt;0),(EXP(LN(N35/M35)/(N$6-M$6))-1)*100,0)</f>
        <v>2.647480893695886</v>
      </c>
      <c r="N109" s="26">
        <f>IF(AND(O$6-N$6 &lt;&gt; 0,N35&lt;&gt;0,O35&lt;&gt;0),(EXP(LN(O35/N35)/(O$6-N$6))-1)*100,0)</f>
        <v>-3.6052587143602044</v>
      </c>
      <c r="O109" s="26">
        <f>IF(AND(P$6-O$6 &lt;&gt; 0,O35&lt;&gt;0,P35&lt;&gt;0),(EXP(LN(P35/O35)/(P$6-O$6))-1)*100,0)</f>
        <v>0.45773221310518863</v>
      </c>
      <c r="P109" s="26">
        <f>IF(AND(Q$6-P$6 &lt;&gt; 0,P35&lt;&gt;0,Q35&lt;&gt;0),(EXP(LN(Q35/P35)/(Q$6-P$6))-1)*100,0)</f>
        <v>0.32686600131923704</v>
      </c>
      <c r="Q109" s="26">
        <f t="shared" ref="Q109" si="116">IF(AND(Q$6-O$6 &lt;&gt; 0,O35&lt;&gt;0,Q35&lt;&gt;0),(EXP(LN(Q35/O35)/(Q$6-O$6))-1)*100,0)</f>
        <v>0.37046911879301536</v>
      </c>
      <c r="S109" s="26">
        <f t="shared" ref="S109" si="117">IF($F$6-$D$6 &lt;&gt; 0,(EXP(LN(1+(S72/100))/($F$6-$D$6))-1)*100,0)</f>
        <v>0.37046911879301536</v>
      </c>
      <c r="T109" s="26">
        <f t="shared" ref="T109" si="118">IF(O35&gt;0,((1+(T35/O35))^(1/($F$6-$D$6))-1)*100,0)</f>
        <v>2.324478611816394</v>
      </c>
      <c r="U109" s="26">
        <f t="shared" ref="U109" si="119">IF($F$6-$D$6 &lt;&gt; 0,(EXP(LN(1+(U72/100))/($F$6-$D$6))-1)*100,0)</f>
        <v>2.5950483755013298</v>
      </c>
      <c r="W109" s="24" t="str">
        <f>W35</f>
        <v>All occupations</v>
      </c>
      <c r="X109" s="26">
        <f>IF(AND(Y$6-X$6 &lt;&gt; 0,X35&lt;&gt;0,Y35&lt;&gt;0),(EXP(LN(Y35/X35)/(Y$6-X$6))-1)*100,0)</f>
        <v>2.6088455929073939</v>
      </c>
      <c r="Y109" s="26">
        <f>IF(AND(Z$6-Y$6 &lt;&gt; 0,Y35&lt;&gt;0,Z35&lt;&gt;0),(EXP(LN(Z35/Y35)/(Z$6-Y$6))-1)*100,0)</f>
        <v>-0.88038432090589147</v>
      </c>
      <c r="Z109" s="26">
        <f>IF(AND(AA$6-Z$6 &lt;&gt; 0,Z35&lt;&gt;0,AA35&lt;&gt;0),(EXP(LN(AA35/Z35)/(AA$6-Z$6))-1)*100,0)</f>
        <v>0.73404655063531443</v>
      </c>
      <c r="AA109" s="26">
        <f>IF(AND(AB$6-AA$6 &lt;&gt; 0,AA35&lt;&gt;0,AB35&lt;&gt;0),(EXP(LN(AB35/AA35)/(AB$6-AA$6))-1)*100,0)</f>
        <v>0.53685356387438432</v>
      </c>
      <c r="AB109" s="26">
        <f t="shared" ref="AB109" si="120">IF(AND(AB$6-Z$6 &lt;&gt; 0,Z35&lt;&gt;0,AB35&lt;&gt;0),(EXP(LN(AB35/Z35)/(AB$6-Z$6))-1)*100,0)</f>
        <v>0.60254163130315508</v>
      </c>
      <c r="AD109" s="26">
        <f t="shared" ref="AD109" si="121">IF($F$6-$D$6 &lt;&gt; 0,(EXP(LN(1+(AD72/100))/($F$6-$D$6))-1)*100,0)</f>
        <v>0.60254163130315508</v>
      </c>
      <c r="AE109" s="26">
        <f t="shared" ref="AE109" si="122">IF(Z35&gt;0,((1+(AE35/Z35))^(1/($F$6-$D$6))-1)*100,0)</f>
        <v>3.1403434545826503</v>
      </c>
      <c r="AF109" s="26">
        <f t="shared" ref="AF109" si="123">IF($F$6-$D$6 &lt;&gt; 0,(EXP(LN(1+(AF72/100))/($F$6-$D$6))-1)*100,0)</f>
        <v>3.5372246873282887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Manchester (Continued)</v>
      </c>
      <c r="L112" s="19" t="str">
        <f>CONCATENATE(L$1," (Continued)")</f>
        <v>Occupation Table 2.1  Males: Employment Change by Occupation (SOC 2020) and Replacement Demand, 2015-2035, Greater Manchester (Continued)</v>
      </c>
      <c r="W112" s="19" t="str">
        <f>CONCATENATE(W$1," (Continued)")</f>
        <v>Occupation Table 2.2  Females: Employment Change by Occupation (SOC 2020) and Replacement Demand, 2015-2035, Greater Manchester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17.105278697481864</v>
      </c>
      <c r="C119" s="27">
        <f t="shared" si="125"/>
        <v>1.6003086043090491</v>
      </c>
      <c r="D119" s="27">
        <f t="shared" si="125"/>
        <v>-9.3701089117769811</v>
      </c>
      <c r="E119" s="27">
        <f t="shared" si="125"/>
        <v>7.546753893708626</v>
      </c>
      <c r="F119" s="27">
        <f t="shared" ref="F119:F144" si="126">F8-D8</f>
        <v>-1.8233550180683551</v>
      </c>
      <c r="L119" t="str">
        <f t="shared" ref="L119:L144" si="127">L8</f>
        <v>11 Corporate managers and directors</v>
      </c>
      <c r="M119" s="27">
        <f t="shared" ref="M119:P144" si="128">N8-M8</f>
        <v>9.1162582890446444</v>
      </c>
      <c r="N119" s="27">
        <f t="shared" si="128"/>
        <v>0.16688025020589947</v>
      </c>
      <c r="O119" s="27">
        <f t="shared" si="128"/>
        <v>-9.0376841191645241</v>
      </c>
      <c r="P119" s="27">
        <f t="shared" si="128"/>
        <v>1.7605143048146701</v>
      </c>
      <c r="Q119" s="27">
        <f t="shared" ref="Q119:Q144" si="129">Q8-O8</f>
        <v>-7.277169814349854</v>
      </c>
      <c r="W119" t="str">
        <f t="shared" ref="W119:W144" si="130">W8</f>
        <v>11 Corporate managers and directors</v>
      </c>
      <c r="X119" s="27">
        <f t="shared" ref="X119:AA144" si="131">Y8-X8</f>
        <v>7.9890204084370282</v>
      </c>
      <c r="Y119" s="27">
        <f t="shared" si="131"/>
        <v>1.4334283541032207</v>
      </c>
      <c r="Z119" s="27">
        <f t="shared" si="131"/>
        <v>-0.33242479261233271</v>
      </c>
      <c r="AA119" s="27">
        <f t="shared" si="131"/>
        <v>5.7862395888937392</v>
      </c>
      <c r="AB119" s="27">
        <f t="shared" ref="AB119:AB144" si="132">AB8-Z8</f>
        <v>5.4538147962814065</v>
      </c>
    </row>
    <row r="120" spans="1:28" x14ac:dyDescent="0.2">
      <c r="A120" t="str">
        <f t="shared" si="124"/>
        <v>12 Other managers and proprietors</v>
      </c>
      <c r="B120" s="27">
        <f t="shared" si="125"/>
        <v>3.3567569927628043</v>
      </c>
      <c r="C120" s="27">
        <f t="shared" si="125"/>
        <v>1.9931053440367705</v>
      </c>
      <c r="D120" s="27">
        <f t="shared" si="125"/>
        <v>1.0777399213143681</v>
      </c>
      <c r="E120" s="27">
        <f t="shared" si="125"/>
        <v>6.5941986251772562</v>
      </c>
      <c r="F120" s="27">
        <f t="shared" si="126"/>
        <v>7.6719385464916243</v>
      </c>
      <c r="L120" t="str">
        <f t="shared" si="127"/>
        <v>12 Other managers and proprietors</v>
      </c>
      <c r="M120" s="27">
        <f t="shared" si="128"/>
        <v>1.3119799644458041</v>
      </c>
      <c r="N120" s="27">
        <f t="shared" si="128"/>
        <v>0.39955624309892812</v>
      </c>
      <c r="O120" s="27">
        <f t="shared" si="128"/>
        <v>2.8934007624449904</v>
      </c>
      <c r="P120" s="27">
        <f t="shared" si="128"/>
        <v>4.1128725300997822</v>
      </c>
      <c r="Q120" s="27">
        <f t="shared" si="129"/>
        <v>7.0062732925447726</v>
      </c>
      <c r="W120" t="str">
        <f t="shared" si="130"/>
        <v>12 Other managers and proprietors</v>
      </c>
      <c r="X120" s="27">
        <f t="shared" si="131"/>
        <v>2.0447770283170144</v>
      </c>
      <c r="Y120" s="27">
        <f t="shared" si="131"/>
        <v>1.5935491009378246</v>
      </c>
      <c r="Z120" s="27">
        <f t="shared" si="131"/>
        <v>-1.8156608411306472</v>
      </c>
      <c r="AA120" s="27">
        <f t="shared" si="131"/>
        <v>2.4813260950775486</v>
      </c>
      <c r="AB120" s="27">
        <f t="shared" si="132"/>
        <v>0.66566525394690146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12.752799334928355</v>
      </c>
      <c r="C121" s="27">
        <f t="shared" si="125"/>
        <v>1.8101048854458099</v>
      </c>
      <c r="D121" s="27">
        <f t="shared" si="125"/>
        <v>18.911547281965809</v>
      </c>
      <c r="E121" s="27">
        <f t="shared" si="125"/>
        <v>14.315737518107227</v>
      </c>
      <c r="F121" s="27">
        <f t="shared" si="126"/>
        <v>33.227284800073036</v>
      </c>
      <c r="L121" t="str">
        <f t="shared" si="127"/>
        <v>21 Science, research, engineering and technology professionals</v>
      </c>
      <c r="M121" s="27">
        <f t="shared" si="128"/>
        <v>11.305380763477942</v>
      </c>
      <c r="N121" s="27">
        <f t="shared" si="128"/>
        <v>-1.4650754754724602</v>
      </c>
      <c r="O121" s="27">
        <f t="shared" si="128"/>
        <v>12.413963707299473</v>
      </c>
      <c r="P121" s="27">
        <f t="shared" si="128"/>
        <v>8.3073914623009273</v>
      </c>
      <c r="Q121" s="27">
        <f t="shared" si="129"/>
        <v>20.7213551696004</v>
      </c>
      <c r="W121" t="str">
        <f t="shared" si="130"/>
        <v>21 Science, research, engineering and technology professionals</v>
      </c>
      <c r="X121" s="27">
        <f t="shared" si="131"/>
        <v>1.4474185714502461</v>
      </c>
      <c r="Y121" s="27">
        <f t="shared" si="131"/>
        <v>3.2751803609184176</v>
      </c>
      <c r="Z121" s="27">
        <f t="shared" si="131"/>
        <v>6.4975835746663826</v>
      </c>
      <c r="AA121" s="27">
        <f t="shared" si="131"/>
        <v>6.0083460558060402</v>
      </c>
      <c r="AB121" s="27">
        <f t="shared" si="132"/>
        <v>12.505929630472423</v>
      </c>
    </row>
    <row r="122" spans="1:28" x14ac:dyDescent="0.2">
      <c r="A122" t="str">
        <f t="shared" si="124"/>
        <v>22 Health professionals</v>
      </c>
      <c r="B122" s="27">
        <f t="shared" si="125"/>
        <v>8.3770069821446853</v>
      </c>
      <c r="C122" s="27">
        <f t="shared" si="125"/>
        <v>1.5232188231017503</v>
      </c>
      <c r="D122" s="27">
        <f t="shared" si="125"/>
        <v>-0.77902033814217475</v>
      </c>
      <c r="E122" s="27">
        <f t="shared" si="125"/>
        <v>5.6345134282279119</v>
      </c>
      <c r="F122" s="27">
        <f t="shared" si="126"/>
        <v>4.8554930900857372</v>
      </c>
      <c r="L122" t="str">
        <f t="shared" si="127"/>
        <v>22 Health professionals</v>
      </c>
      <c r="M122" s="27">
        <f t="shared" si="128"/>
        <v>1.6791602288224077</v>
      </c>
      <c r="N122" s="27">
        <f t="shared" si="128"/>
        <v>1.0723128318841013</v>
      </c>
      <c r="O122" s="27">
        <f t="shared" si="128"/>
        <v>-0.32429147090121191</v>
      </c>
      <c r="P122" s="27">
        <f t="shared" si="128"/>
        <v>1.2969003910573988</v>
      </c>
      <c r="Q122" s="27">
        <f t="shared" si="129"/>
        <v>0.97260892015618694</v>
      </c>
      <c r="W122" t="str">
        <f t="shared" si="130"/>
        <v>22 Health professionals</v>
      </c>
      <c r="X122" s="27">
        <f t="shared" si="131"/>
        <v>6.697846753322267</v>
      </c>
      <c r="Y122" s="27">
        <f t="shared" si="131"/>
        <v>0.45090599121760988</v>
      </c>
      <c r="Z122" s="27">
        <f t="shared" si="131"/>
        <v>-0.45472886724103034</v>
      </c>
      <c r="AA122" s="27">
        <f t="shared" si="131"/>
        <v>4.3376130371705486</v>
      </c>
      <c r="AB122" s="27">
        <f t="shared" si="132"/>
        <v>3.8828841699295182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9.2450660379800098</v>
      </c>
      <c r="C123" s="27">
        <f t="shared" si="125"/>
        <v>4.2950917838005722</v>
      </c>
      <c r="D123" s="27">
        <f t="shared" si="125"/>
        <v>1.3669521762031138</v>
      </c>
      <c r="E123" s="27">
        <f t="shared" si="125"/>
        <v>7.9039164992771731</v>
      </c>
      <c r="F123" s="27">
        <f t="shared" si="126"/>
        <v>9.2708686754802869</v>
      </c>
      <c r="L123" t="str">
        <f t="shared" si="127"/>
        <v>23 Teaching and other educational professionals</v>
      </c>
      <c r="M123" s="27">
        <f t="shared" si="128"/>
        <v>3.2341859218121733</v>
      </c>
      <c r="N123" s="27">
        <f t="shared" si="128"/>
        <v>1.4905084261559942</v>
      </c>
      <c r="O123" s="27">
        <f t="shared" si="128"/>
        <v>1.3546855074184059</v>
      </c>
      <c r="P123" s="27">
        <f t="shared" si="128"/>
        <v>1.9516192791397664</v>
      </c>
      <c r="Q123" s="27">
        <f t="shared" si="129"/>
        <v>3.3063047865581723</v>
      </c>
      <c r="W123" t="str">
        <f t="shared" si="130"/>
        <v>23 Teaching and other educational professionals</v>
      </c>
      <c r="X123" s="27">
        <f t="shared" si="131"/>
        <v>6.0108801161676766</v>
      </c>
      <c r="Y123" s="27">
        <f t="shared" si="131"/>
        <v>2.8045833576448942</v>
      </c>
      <c r="Z123" s="27">
        <f t="shared" si="131"/>
        <v>1.2266668784540968E-2</v>
      </c>
      <c r="AA123" s="27">
        <f t="shared" si="131"/>
        <v>5.9522972201374031</v>
      </c>
      <c r="AB123" s="27">
        <f t="shared" si="132"/>
        <v>5.9645638889219441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14.787594553028129</v>
      </c>
      <c r="C124" s="27">
        <f t="shared" si="125"/>
        <v>7.8302764893039694</v>
      </c>
      <c r="D124" s="27">
        <f t="shared" si="125"/>
        <v>3.9284434360154563</v>
      </c>
      <c r="E124" s="27">
        <f t="shared" si="125"/>
        <v>10.323669162208816</v>
      </c>
      <c r="F124" s="27">
        <f t="shared" si="126"/>
        <v>14.252112598224272</v>
      </c>
      <c r="L124" t="str">
        <f t="shared" si="127"/>
        <v>24 Business, media and public service professionals</v>
      </c>
      <c r="M124" s="27">
        <f t="shared" si="128"/>
        <v>6.7566256404677318</v>
      </c>
      <c r="N124" s="27">
        <f t="shared" si="128"/>
        <v>3.6299957767117448</v>
      </c>
      <c r="O124" s="27">
        <f t="shared" si="128"/>
        <v>2.1578605246582327</v>
      </c>
      <c r="P124" s="27">
        <f t="shared" si="128"/>
        <v>3.0362238481657826</v>
      </c>
      <c r="Q124" s="27">
        <f t="shared" si="129"/>
        <v>5.1940843728240154</v>
      </c>
      <c r="W124" t="str">
        <f t="shared" si="130"/>
        <v>24 Business, media and public service professionals</v>
      </c>
      <c r="X124" s="27">
        <f t="shared" si="131"/>
        <v>8.0309689125603327</v>
      </c>
      <c r="Y124" s="27">
        <f t="shared" si="131"/>
        <v>4.2002807125921464</v>
      </c>
      <c r="Z124" s="27">
        <f t="shared" si="131"/>
        <v>1.7705829113572165</v>
      </c>
      <c r="AA124" s="27">
        <f t="shared" si="131"/>
        <v>7.2874453140433104</v>
      </c>
      <c r="AB124" s="27">
        <f t="shared" si="132"/>
        <v>9.0580282254005269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5.6295950517595088</v>
      </c>
      <c r="C125" s="27">
        <f t="shared" si="125"/>
        <v>1.9630910211758312</v>
      </c>
      <c r="D125" s="27">
        <f t="shared" si="125"/>
        <v>-2.0387375999968995</v>
      </c>
      <c r="E125" s="27">
        <f t="shared" si="125"/>
        <v>2.4379333157591248</v>
      </c>
      <c r="F125" s="27">
        <f t="shared" si="126"/>
        <v>0.39919571576222523</v>
      </c>
      <c r="L125" t="str">
        <f t="shared" si="127"/>
        <v>31 Science, engineering and technology associate professionals</v>
      </c>
      <c r="M125" s="27">
        <f t="shared" si="128"/>
        <v>5.0835934691555877</v>
      </c>
      <c r="N125" s="27">
        <f t="shared" si="128"/>
        <v>0.64665386918634837</v>
      </c>
      <c r="O125" s="27">
        <f t="shared" si="128"/>
        <v>-2.7569962281032971</v>
      </c>
      <c r="P125" s="27">
        <f t="shared" si="128"/>
        <v>0.7555755499268777</v>
      </c>
      <c r="Q125" s="27">
        <f t="shared" si="129"/>
        <v>-2.0014206781764194</v>
      </c>
      <c r="W125" t="str">
        <f t="shared" si="130"/>
        <v>31 Science, engineering and technology associate professionals</v>
      </c>
      <c r="X125" s="27">
        <f t="shared" si="131"/>
        <v>0.54600158260388731</v>
      </c>
      <c r="Y125" s="27">
        <f t="shared" si="131"/>
        <v>1.3164371519894447</v>
      </c>
      <c r="Z125" s="27">
        <f t="shared" si="131"/>
        <v>0.71825862810643049</v>
      </c>
      <c r="AA125" s="27">
        <f t="shared" si="131"/>
        <v>1.6823577658322151</v>
      </c>
      <c r="AB125" s="27">
        <f t="shared" si="132"/>
        <v>2.4006163939386456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3.501352192763914</v>
      </c>
      <c r="C126" s="27">
        <f t="shared" si="125"/>
        <v>1.2470907670085474</v>
      </c>
      <c r="D126" s="27">
        <f t="shared" si="125"/>
        <v>17.610754983058271</v>
      </c>
      <c r="E126" s="27">
        <f t="shared" si="125"/>
        <v>9.4603466032635097</v>
      </c>
      <c r="F126" s="27">
        <f t="shared" si="126"/>
        <v>27.071101586321781</v>
      </c>
      <c r="L126" t="str">
        <f t="shared" si="127"/>
        <v>32 Health and social care associate professionals</v>
      </c>
      <c r="M126" s="27">
        <f t="shared" si="128"/>
        <v>0.21808799538392876</v>
      </c>
      <c r="N126" s="27">
        <f t="shared" si="128"/>
        <v>0.30718007613454557</v>
      </c>
      <c r="O126" s="27">
        <f t="shared" si="128"/>
        <v>2.2377858339430823</v>
      </c>
      <c r="P126" s="27">
        <f t="shared" si="128"/>
        <v>1.1762977183348156</v>
      </c>
      <c r="Q126" s="27">
        <f t="shared" si="129"/>
        <v>3.4140835522778978</v>
      </c>
      <c r="W126" t="str">
        <f t="shared" si="130"/>
        <v>32 Health and social care associate professionals</v>
      </c>
      <c r="X126" s="27">
        <f t="shared" si="131"/>
        <v>3.2832641973800136</v>
      </c>
      <c r="Y126" s="27">
        <f t="shared" si="131"/>
        <v>0.93991069087398671</v>
      </c>
      <c r="Z126" s="27">
        <f t="shared" si="131"/>
        <v>15.372969149115189</v>
      </c>
      <c r="AA126" s="27">
        <f t="shared" si="131"/>
        <v>8.28404888492868</v>
      </c>
      <c r="AB126" s="27">
        <f t="shared" si="132"/>
        <v>23.657018034043869</v>
      </c>
    </row>
    <row r="127" spans="1:28" x14ac:dyDescent="0.2">
      <c r="A127" t="str">
        <f t="shared" si="124"/>
        <v>33 Protective service occupations</v>
      </c>
      <c r="B127" s="27">
        <f t="shared" si="125"/>
        <v>1.1833091056100979</v>
      </c>
      <c r="C127" s="27">
        <f t="shared" si="125"/>
        <v>0.32290846078038982</v>
      </c>
      <c r="D127" s="27">
        <f t="shared" si="125"/>
        <v>-2.7183487116756613</v>
      </c>
      <c r="E127" s="27">
        <f t="shared" si="125"/>
        <v>0.44498169672812793</v>
      </c>
      <c r="F127" s="27">
        <f t="shared" si="126"/>
        <v>-2.2733670149475333</v>
      </c>
      <c r="L127" t="str">
        <f t="shared" si="127"/>
        <v>33 Protective service occupations</v>
      </c>
      <c r="M127" s="27">
        <f t="shared" si="128"/>
        <v>0.85655574289943992</v>
      </c>
      <c r="N127" s="27">
        <f t="shared" si="128"/>
        <v>6.3209507592640435E-2</v>
      </c>
      <c r="O127" s="27">
        <f t="shared" si="128"/>
        <v>-2.3422994849071497</v>
      </c>
      <c r="P127" s="27">
        <f t="shared" si="128"/>
        <v>-0.30703002541252289</v>
      </c>
      <c r="Q127" s="27">
        <f t="shared" si="129"/>
        <v>-2.6493295103196726</v>
      </c>
      <c r="W127" t="str">
        <f t="shared" si="130"/>
        <v>33 Protective service occupations</v>
      </c>
      <c r="X127" s="27">
        <f t="shared" si="131"/>
        <v>0.32675336271064248</v>
      </c>
      <c r="Y127" s="27">
        <f t="shared" si="131"/>
        <v>0.25969895318776537</v>
      </c>
      <c r="Z127" s="27">
        <f t="shared" si="131"/>
        <v>-0.37604922676852803</v>
      </c>
      <c r="AA127" s="27">
        <f t="shared" si="131"/>
        <v>0.75201172214066059</v>
      </c>
      <c r="AB127" s="27">
        <f t="shared" si="132"/>
        <v>0.37596249537213255</v>
      </c>
    </row>
    <row r="128" spans="1:28" x14ac:dyDescent="0.2">
      <c r="A128" t="str">
        <f t="shared" si="124"/>
        <v>34 Culture, media and sports occupations</v>
      </c>
      <c r="B128" s="27">
        <f t="shared" si="125"/>
        <v>3.9062901675646202</v>
      </c>
      <c r="C128" s="27">
        <f t="shared" si="125"/>
        <v>-0.81870426876272617</v>
      </c>
      <c r="D128" s="27">
        <f t="shared" si="125"/>
        <v>-2.6626643163202388</v>
      </c>
      <c r="E128" s="27">
        <f t="shared" si="125"/>
        <v>1.7753994691398596</v>
      </c>
      <c r="F128" s="27">
        <f t="shared" si="126"/>
        <v>-0.88726484718037923</v>
      </c>
      <c r="L128" t="str">
        <f t="shared" si="127"/>
        <v>34 Culture, media and sports occupations</v>
      </c>
      <c r="M128" s="27">
        <f t="shared" si="128"/>
        <v>2.6627791391314357</v>
      </c>
      <c r="N128" s="27">
        <f t="shared" si="128"/>
        <v>-1.4140431169742058</v>
      </c>
      <c r="O128" s="27">
        <f t="shared" si="128"/>
        <v>-1.8455841059664966</v>
      </c>
      <c r="P128" s="27">
        <f t="shared" si="128"/>
        <v>0.46362891631662606</v>
      </c>
      <c r="Q128" s="27">
        <f t="shared" si="129"/>
        <v>-1.3819551896498705</v>
      </c>
      <c r="W128" t="str">
        <f t="shared" si="130"/>
        <v>34 Culture, media and sports occupations</v>
      </c>
      <c r="X128" s="27">
        <f t="shared" si="131"/>
        <v>1.2435110284331969</v>
      </c>
      <c r="Y128" s="27">
        <f t="shared" si="131"/>
        <v>0.59533884821147609</v>
      </c>
      <c r="Z128" s="27">
        <f t="shared" si="131"/>
        <v>-0.81708021035373868</v>
      </c>
      <c r="AA128" s="27">
        <f t="shared" si="131"/>
        <v>1.3117705528232353</v>
      </c>
      <c r="AB128" s="27">
        <f t="shared" si="132"/>
        <v>0.49469034246949661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9.7418259807234904</v>
      </c>
      <c r="C129" s="27">
        <f t="shared" si="125"/>
        <v>1.6219683354313474</v>
      </c>
      <c r="D129" s="27">
        <f t="shared" si="125"/>
        <v>8.6556260229258442E-2</v>
      </c>
      <c r="E129" s="27">
        <f t="shared" si="125"/>
        <v>4.8653001638253244</v>
      </c>
      <c r="F129" s="27">
        <f t="shared" si="126"/>
        <v>4.9518564240545828</v>
      </c>
      <c r="L129" t="str">
        <f t="shared" si="127"/>
        <v>35 Business and public service associate professionals</v>
      </c>
      <c r="M129" s="27">
        <f t="shared" si="128"/>
        <v>4.1034681873211269</v>
      </c>
      <c r="N129" s="27">
        <f t="shared" si="128"/>
        <v>0.83245384723235816</v>
      </c>
      <c r="O129" s="27">
        <f t="shared" si="128"/>
        <v>-0.83356086168362964</v>
      </c>
      <c r="P129" s="27">
        <f t="shared" si="128"/>
        <v>9.9421429798660199E-2</v>
      </c>
      <c r="Q129" s="27">
        <f t="shared" si="129"/>
        <v>-0.73413943188496944</v>
      </c>
      <c r="W129" t="str">
        <f t="shared" si="130"/>
        <v>35 Business and public service associate professionals</v>
      </c>
      <c r="X129" s="27">
        <f t="shared" si="131"/>
        <v>5.6383577934023208</v>
      </c>
      <c r="Y129" s="27">
        <f t="shared" si="131"/>
        <v>0.78951448819883296</v>
      </c>
      <c r="Z129" s="27">
        <f t="shared" si="131"/>
        <v>0.92011712191302308</v>
      </c>
      <c r="AA129" s="27">
        <f t="shared" si="131"/>
        <v>4.7658787340264865</v>
      </c>
      <c r="AB129" s="27">
        <f t="shared" si="132"/>
        <v>5.6859958559395096</v>
      </c>
    </row>
    <row r="130" spans="1:28" x14ac:dyDescent="0.2">
      <c r="A130" t="str">
        <f t="shared" si="124"/>
        <v>41 Administrative occupations</v>
      </c>
      <c r="B130" s="27">
        <f t="shared" si="125"/>
        <v>8.0746529224723247</v>
      </c>
      <c r="C130" s="27">
        <f t="shared" si="125"/>
        <v>5.7886850813669355</v>
      </c>
      <c r="D130" s="27">
        <f t="shared" si="125"/>
        <v>8.3371351153160163</v>
      </c>
      <c r="E130" s="27">
        <f t="shared" si="125"/>
        <v>2.1930275626951641</v>
      </c>
      <c r="F130" s="27">
        <f t="shared" si="126"/>
        <v>10.53016267801118</v>
      </c>
      <c r="L130" t="str">
        <f t="shared" si="127"/>
        <v>41 Administrative occupations</v>
      </c>
      <c r="M130" s="27">
        <f t="shared" si="128"/>
        <v>2.0691008549619028</v>
      </c>
      <c r="N130" s="27">
        <f t="shared" si="128"/>
        <v>8.9634105121937182</v>
      </c>
      <c r="O130" s="27">
        <f t="shared" si="128"/>
        <v>6.16335930407962</v>
      </c>
      <c r="P130" s="27">
        <f t="shared" si="128"/>
        <v>9.4673286257456652</v>
      </c>
      <c r="Q130" s="27">
        <f t="shared" si="129"/>
        <v>15.630687929825285</v>
      </c>
      <c r="W130" t="str">
        <f t="shared" si="130"/>
        <v>41 Administrative occupations</v>
      </c>
      <c r="X130" s="27">
        <f t="shared" si="131"/>
        <v>6.0055520675100951</v>
      </c>
      <c r="Y130" s="27">
        <f t="shared" si="131"/>
        <v>-3.1747254308267401</v>
      </c>
      <c r="Z130" s="27">
        <f t="shared" si="131"/>
        <v>2.1737758112364247</v>
      </c>
      <c r="AA130" s="27">
        <f t="shared" si="131"/>
        <v>-7.2743010630504443</v>
      </c>
      <c r="AB130" s="27">
        <f t="shared" si="132"/>
        <v>-5.1005252518140196</v>
      </c>
    </row>
    <row r="131" spans="1:28" x14ac:dyDescent="0.2">
      <c r="A131" t="str">
        <f t="shared" si="124"/>
        <v>42 Secretarial and related occupations</v>
      </c>
      <c r="B131" s="27">
        <f t="shared" si="125"/>
        <v>-0.70191950500228728</v>
      </c>
      <c r="C131" s="27">
        <f t="shared" si="125"/>
        <v>-1.1573317553599054</v>
      </c>
      <c r="D131" s="27">
        <f t="shared" si="125"/>
        <v>-2.1659991041435234</v>
      </c>
      <c r="E131" s="27">
        <f t="shared" si="125"/>
        <v>-8.8092394056451369</v>
      </c>
      <c r="F131" s="27">
        <f t="shared" si="126"/>
        <v>-10.97523850978866</v>
      </c>
      <c r="L131" t="str">
        <f t="shared" si="127"/>
        <v>42 Secretarial and related occupations</v>
      </c>
      <c r="M131" s="27">
        <f t="shared" si="128"/>
        <v>-0.36663063574417798</v>
      </c>
      <c r="N131" s="27">
        <f t="shared" si="128"/>
        <v>9.1756008646538767E-2</v>
      </c>
      <c r="O131" s="27">
        <f t="shared" si="128"/>
        <v>-0.37163003763943792</v>
      </c>
      <c r="P131" s="27">
        <f t="shared" si="128"/>
        <v>0.4666769066774159</v>
      </c>
      <c r="Q131" s="27">
        <f t="shared" si="129"/>
        <v>9.5046869037977988E-2</v>
      </c>
      <c r="W131" t="str">
        <f t="shared" si="130"/>
        <v>42 Secretarial and related occupations</v>
      </c>
      <c r="X131" s="27">
        <f t="shared" si="131"/>
        <v>-0.33528886925808266</v>
      </c>
      <c r="Y131" s="27">
        <f t="shared" si="131"/>
        <v>-1.2490877640064504</v>
      </c>
      <c r="Z131" s="27">
        <f t="shared" si="131"/>
        <v>-1.794369066504089</v>
      </c>
      <c r="AA131" s="27">
        <f t="shared" si="131"/>
        <v>-9.275916312322547</v>
      </c>
      <c r="AB131" s="27">
        <f t="shared" si="132"/>
        <v>-11.070285378826636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1.153122749908583</v>
      </c>
      <c r="C132" s="27">
        <f t="shared" si="125"/>
        <v>-0.79023450164896225</v>
      </c>
      <c r="D132" s="27">
        <f t="shared" si="125"/>
        <v>-0.16774801359834868</v>
      </c>
      <c r="E132" s="27">
        <f t="shared" si="125"/>
        <v>1.2094589998024805</v>
      </c>
      <c r="F132" s="27">
        <f t="shared" si="126"/>
        <v>1.0417109862041318</v>
      </c>
      <c r="L132" t="str">
        <f t="shared" si="127"/>
        <v>51 Skilled agricultural and related trades</v>
      </c>
      <c r="M132" s="27">
        <f t="shared" si="128"/>
        <v>1.6283376000386767</v>
      </c>
      <c r="N132" s="27">
        <f t="shared" si="128"/>
        <v>-1.2361101418575604</v>
      </c>
      <c r="O132" s="27">
        <f t="shared" si="128"/>
        <v>-0.27416291271341109</v>
      </c>
      <c r="P132" s="27">
        <f t="shared" si="128"/>
        <v>0.7699114698091325</v>
      </c>
      <c r="Q132" s="27">
        <f t="shared" si="129"/>
        <v>0.49574855709572141</v>
      </c>
      <c r="W132" t="str">
        <f t="shared" si="130"/>
        <v>51 Skilled agricultural and related trades</v>
      </c>
      <c r="X132" s="27">
        <f t="shared" si="131"/>
        <v>-0.4752148501300546</v>
      </c>
      <c r="Y132" s="27">
        <f t="shared" si="131"/>
        <v>0.44587564020857462</v>
      </c>
      <c r="Z132" s="27">
        <f t="shared" si="131"/>
        <v>0.10641489911508106</v>
      </c>
      <c r="AA132" s="27">
        <f t="shared" si="131"/>
        <v>0.43954752999332447</v>
      </c>
      <c r="AB132" s="27">
        <f t="shared" si="132"/>
        <v>0.54596242910840553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5.3606656141396698</v>
      </c>
      <c r="C133" s="27">
        <f t="shared" si="125"/>
        <v>-9.0898677834627222</v>
      </c>
      <c r="D133" s="27">
        <f t="shared" si="125"/>
        <v>-1.558809393040093</v>
      </c>
      <c r="E133" s="27">
        <f t="shared" si="125"/>
        <v>-3.8230821408135753</v>
      </c>
      <c r="F133" s="27">
        <f t="shared" si="126"/>
        <v>-5.3818915338536684</v>
      </c>
      <c r="L133" t="str">
        <f t="shared" si="127"/>
        <v>52 Skilled metal, electrical and electronic trades</v>
      </c>
      <c r="M133" s="27">
        <f t="shared" si="128"/>
        <v>4.9001444150528499</v>
      </c>
      <c r="N133" s="27">
        <f t="shared" si="128"/>
        <v>-8.8147808122799347</v>
      </c>
      <c r="O133" s="27">
        <f t="shared" si="128"/>
        <v>-2.2304581317565422</v>
      </c>
      <c r="P133" s="27">
        <f t="shared" si="128"/>
        <v>-4.2878016061176893</v>
      </c>
      <c r="Q133" s="27">
        <f t="shared" si="129"/>
        <v>-6.5182597378742315</v>
      </c>
      <c r="W133" t="str">
        <f t="shared" si="130"/>
        <v>52 Skilled metal, electrical and electronic trades</v>
      </c>
      <c r="X133" s="27">
        <f t="shared" si="131"/>
        <v>0.46052119908679001</v>
      </c>
      <c r="Y133" s="27">
        <f t="shared" si="131"/>
        <v>-0.27508697118273095</v>
      </c>
      <c r="Z133" s="27">
        <f t="shared" si="131"/>
        <v>0.671648738716358</v>
      </c>
      <c r="AA133" s="27">
        <f t="shared" si="131"/>
        <v>0.46471946530416131</v>
      </c>
      <c r="AB133" s="27">
        <f t="shared" si="132"/>
        <v>1.1363682040205192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3.2068295990101774</v>
      </c>
      <c r="C134" s="27">
        <f t="shared" si="125"/>
        <v>-6.704699445510748</v>
      </c>
      <c r="D134" s="27">
        <f t="shared" si="125"/>
        <v>-0.93051633692353874</v>
      </c>
      <c r="E134" s="27">
        <f t="shared" si="125"/>
        <v>-3.534220906981318</v>
      </c>
      <c r="F134" s="27">
        <f t="shared" si="126"/>
        <v>-4.4647372439048567</v>
      </c>
      <c r="L134" t="str">
        <f t="shared" si="127"/>
        <v>53 Skilled construction and building trades</v>
      </c>
      <c r="M134" s="27">
        <f t="shared" si="128"/>
        <v>3.0694407176003011</v>
      </c>
      <c r="N134" s="27">
        <f t="shared" si="128"/>
        <v>-6.7171119928300769</v>
      </c>
      <c r="O134" s="27">
        <f t="shared" si="128"/>
        <v>-0.6927715782156838</v>
      </c>
      <c r="P134" s="27">
        <f t="shared" si="128"/>
        <v>-3.5768753806629974</v>
      </c>
      <c r="Q134" s="27">
        <f t="shared" si="129"/>
        <v>-4.2696469588786812</v>
      </c>
      <c r="W134" t="str">
        <f t="shared" si="130"/>
        <v>53 Skilled construction and building trades</v>
      </c>
      <c r="X134" s="27">
        <f t="shared" si="131"/>
        <v>0.13738888140997307</v>
      </c>
      <c r="Y134" s="27">
        <f t="shared" si="131"/>
        <v>1.2412547319274214E-2</v>
      </c>
      <c r="Z134" s="27">
        <f t="shared" si="131"/>
        <v>-0.23774475870776268</v>
      </c>
      <c r="AA134" s="27">
        <f t="shared" si="131"/>
        <v>4.2654473681622562E-2</v>
      </c>
      <c r="AB134" s="27">
        <f t="shared" si="132"/>
        <v>-0.19509028502614012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-2.2410479944356005</v>
      </c>
      <c r="C135" s="27">
        <f t="shared" si="125"/>
        <v>-0.72972082388507786</v>
      </c>
      <c r="D135" s="27">
        <f t="shared" si="125"/>
        <v>1.1749611835826492</v>
      </c>
      <c r="E135" s="27">
        <f t="shared" si="125"/>
        <v>0.48463817661745523</v>
      </c>
      <c r="F135" s="27">
        <f t="shared" si="126"/>
        <v>1.6595993602001045</v>
      </c>
      <c r="L135" t="str">
        <f t="shared" si="127"/>
        <v>54 Textiles, printing and other skilled trades</v>
      </c>
      <c r="M135" s="27">
        <f t="shared" si="128"/>
        <v>-1.7455524975318326</v>
      </c>
      <c r="N135" s="27">
        <f t="shared" si="128"/>
        <v>-1.2915357854287191</v>
      </c>
      <c r="O135" s="27">
        <f t="shared" si="128"/>
        <v>0.64742697808484628</v>
      </c>
      <c r="P135" s="27">
        <f t="shared" si="128"/>
        <v>-0.36424340998569171</v>
      </c>
      <c r="Q135" s="27">
        <f t="shared" si="129"/>
        <v>0.28318356809915457</v>
      </c>
      <c r="W135" t="str">
        <f t="shared" si="130"/>
        <v>54 Textiles, printing and other skilled trades</v>
      </c>
      <c r="X135" s="27">
        <f t="shared" si="131"/>
        <v>-0.4954954969037999</v>
      </c>
      <c r="Y135" s="27">
        <f t="shared" si="131"/>
        <v>0.56181496154368027</v>
      </c>
      <c r="Z135" s="27">
        <f t="shared" si="131"/>
        <v>0.52753420549780294</v>
      </c>
      <c r="AA135" s="27">
        <f t="shared" si="131"/>
        <v>0.84888158660312385</v>
      </c>
      <c r="AB135" s="27">
        <f t="shared" si="132"/>
        <v>1.3764157921009268</v>
      </c>
    </row>
    <row r="136" spans="1:28" x14ac:dyDescent="0.2">
      <c r="A136" t="str">
        <f t="shared" si="124"/>
        <v>61 Caring personal service occupations</v>
      </c>
      <c r="B136" s="27">
        <f t="shared" si="125"/>
        <v>5.2337718437075296</v>
      </c>
      <c r="C136" s="27">
        <f t="shared" si="125"/>
        <v>-0.80365945561852925</v>
      </c>
      <c r="D136" s="27">
        <f t="shared" si="125"/>
        <v>6.4967202021621944</v>
      </c>
      <c r="E136" s="27">
        <f t="shared" si="125"/>
        <v>11.186481582237207</v>
      </c>
      <c r="F136" s="27">
        <f t="shared" si="126"/>
        <v>17.683201784399401</v>
      </c>
      <c r="L136" t="str">
        <f t="shared" si="127"/>
        <v>61 Caring personal service occupations</v>
      </c>
      <c r="M136" s="27">
        <f t="shared" si="128"/>
        <v>1.1691394310701781</v>
      </c>
      <c r="N136" s="27">
        <f t="shared" si="128"/>
        <v>-1.1411487320436535</v>
      </c>
      <c r="O136" s="27">
        <f t="shared" si="128"/>
        <v>3.1401804876533355</v>
      </c>
      <c r="P136" s="27">
        <f t="shared" si="128"/>
        <v>2.9791117564180922</v>
      </c>
      <c r="Q136" s="27">
        <f t="shared" si="129"/>
        <v>6.1192922440714277</v>
      </c>
      <c r="W136" t="str">
        <f t="shared" si="130"/>
        <v>61 Caring personal service occupations</v>
      </c>
      <c r="X136" s="27">
        <f t="shared" si="131"/>
        <v>4.0646324126373798</v>
      </c>
      <c r="Y136" s="27">
        <f t="shared" si="131"/>
        <v>0.33748927642513138</v>
      </c>
      <c r="Z136" s="27">
        <f t="shared" si="131"/>
        <v>3.3565397145088696</v>
      </c>
      <c r="AA136" s="27">
        <f t="shared" si="131"/>
        <v>8.2073698258191712</v>
      </c>
      <c r="AB136" s="27">
        <f t="shared" si="132"/>
        <v>11.563909540328041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3.3348435153573313</v>
      </c>
      <c r="C137" s="27">
        <f t="shared" si="125"/>
        <v>-4.6003482489586816</v>
      </c>
      <c r="D137" s="27">
        <f t="shared" si="125"/>
        <v>-2.5887301742634534</v>
      </c>
      <c r="E137" s="27">
        <f t="shared" si="125"/>
        <v>-0.59991899561443773</v>
      </c>
      <c r="F137" s="27">
        <f t="shared" si="126"/>
        <v>-3.1886491698778912</v>
      </c>
      <c r="L137" t="str">
        <f t="shared" si="127"/>
        <v>62 Leisure, travel and related personal service occupations</v>
      </c>
      <c r="M137" s="27">
        <f t="shared" si="128"/>
        <v>1.5607626079352865</v>
      </c>
      <c r="N137" s="27">
        <f t="shared" si="128"/>
        <v>-0.75421695887420093</v>
      </c>
      <c r="O137" s="27">
        <f t="shared" si="128"/>
        <v>-0.54222542849169386</v>
      </c>
      <c r="P137" s="27">
        <f t="shared" si="128"/>
        <v>0.30028738725175508</v>
      </c>
      <c r="Q137" s="27">
        <f t="shared" si="129"/>
        <v>-0.24193804123993878</v>
      </c>
      <c r="W137" t="str">
        <f t="shared" si="130"/>
        <v>62 Leisure, travel and related personal service occupations</v>
      </c>
      <c r="X137" s="27">
        <f t="shared" si="131"/>
        <v>1.7740809074220039</v>
      </c>
      <c r="Y137" s="27">
        <f t="shared" si="131"/>
        <v>-3.8461312900844398</v>
      </c>
      <c r="Z137" s="27">
        <f t="shared" si="131"/>
        <v>-2.0465047457717525</v>
      </c>
      <c r="AA137" s="27">
        <f t="shared" si="131"/>
        <v>-0.90020638286625143</v>
      </c>
      <c r="AB137" s="27">
        <f t="shared" si="132"/>
        <v>-2.9467111286380039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-0.11272341707661981</v>
      </c>
      <c r="C138" s="27">
        <f t="shared" si="125"/>
        <v>0.2676775771113018</v>
      </c>
      <c r="D138" s="27">
        <f t="shared" si="125"/>
        <v>-0.43625482865463661</v>
      </c>
      <c r="E138" s="27">
        <f t="shared" si="125"/>
        <v>0.1120973642334322</v>
      </c>
      <c r="F138" s="27">
        <f t="shared" si="126"/>
        <v>-0.32415746442120441</v>
      </c>
      <c r="L138" t="str">
        <f t="shared" si="127"/>
        <v>63 Community and civil enforcement occupations</v>
      </c>
      <c r="M138" s="27">
        <f t="shared" si="128"/>
        <v>-0.17489250245477161</v>
      </c>
      <c r="N138" s="27">
        <f t="shared" si="128"/>
        <v>0.32076617600278579</v>
      </c>
      <c r="O138" s="27">
        <f t="shared" si="128"/>
        <v>-0.51207765808321637</v>
      </c>
      <c r="P138" s="27">
        <f t="shared" si="128"/>
        <v>0.11774531036603364</v>
      </c>
      <c r="Q138" s="27">
        <f t="shared" si="129"/>
        <v>-0.39433234771718273</v>
      </c>
      <c r="W138" t="str">
        <f t="shared" si="130"/>
        <v>63 Community and civil enforcement occupations</v>
      </c>
      <c r="X138" s="27">
        <f t="shared" si="131"/>
        <v>6.2169085378151995E-2</v>
      </c>
      <c r="Y138" s="27">
        <f t="shared" si="131"/>
        <v>-5.3088598891484706E-2</v>
      </c>
      <c r="Z138" s="27">
        <f t="shared" si="131"/>
        <v>7.5822829428580263E-2</v>
      </c>
      <c r="AA138" s="27">
        <f t="shared" si="131"/>
        <v>-5.6479461325990021E-3</v>
      </c>
      <c r="AB138" s="27">
        <f t="shared" si="132"/>
        <v>7.0174883295981261E-2</v>
      </c>
    </row>
    <row r="139" spans="1:28" x14ac:dyDescent="0.2">
      <c r="A139" t="str">
        <f t="shared" si="124"/>
        <v>71 Sales occupations</v>
      </c>
      <c r="B139" s="27">
        <f t="shared" si="125"/>
        <v>7.8081416347323227</v>
      </c>
      <c r="C139" s="27">
        <f t="shared" si="125"/>
        <v>-6.0581370360095548</v>
      </c>
      <c r="D139" s="27">
        <f t="shared" si="125"/>
        <v>-0.78874297402298055</v>
      </c>
      <c r="E139" s="27">
        <f t="shared" si="125"/>
        <v>-2.8058780285562506</v>
      </c>
      <c r="F139" s="27">
        <f t="shared" si="126"/>
        <v>-3.5946210025792311</v>
      </c>
      <c r="L139" t="str">
        <f t="shared" si="127"/>
        <v>71 Sales occupations</v>
      </c>
      <c r="M139" s="27">
        <f t="shared" si="128"/>
        <v>3.1771121061520091</v>
      </c>
      <c r="N139" s="27">
        <f t="shared" si="128"/>
        <v>-2.4038219683178852</v>
      </c>
      <c r="O139" s="27">
        <f t="shared" si="128"/>
        <v>-0.32845244320869682</v>
      </c>
      <c r="P139" s="27">
        <f t="shared" si="128"/>
        <v>-0.68096818142364413</v>
      </c>
      <c r="Q139" s="27">
        <f t="shared" si="129"/>
        <v>-1.0094206246323409</v>
      </c>
      <c r="W139" t="str">
        <f t="shared" si="130"/>
        <v>71 Sales occupations</v>
      </c>
      <c r="X139" s="27">
        <f t="shared" si="131"/>
        <v>4.6310295285803278</v>
      </c>
      <c r="Y139" s="27">
        <f t="shared" si="131"/>
        <v>-3.6543150676916838</v>
      </c>
      <c r="Z139" s="27">
        <f t="shared" si="131"/>
        <v>-0.46029053081427662</v>
      </c>
      <c r="AA139" s="27">
        <f t="shared" si="131"/>
        <v>-2.1249098471325425</v>
      </c>
      <c r="AB139" s="27">
        <f t="shared" si="132"/>
        <v>-2.5852003779468191</v>
      </c>
    </row>
    <row r="140" spans="1:28" x14ac:dyDescent="0.2">
      <c r="A140" t="str">
        <f t="shared" si="124"/>
        <v>72 Customer service occupations</v>
      </c>
      <c r="B140" s="27">
        <f t="shared" si="125"/>
        <v>5.0820360708214878</v>
      </c>
      <c r="C140" s="27">
        <f t="shared" si="125"/>
        <v>-0.38876339796595261</v>
      </c>
      <c r="D140" s="27">
        <f t="shared" si="125"/>
        <v>4.156698903331268</v>
      </c>
      <c r="E140" s="27">
        <f t="shared" si="125"/>
        <v>5.0678775668049028</v>
      </c>
      <c r="F140" s="27">
        <f t="shared" si="126"/>
        <v>9.2245764701361708</v>
      </c>
      <c r="L140" t="str">
        <f t="shared" si="127"/>
        <v>72 Customer service occupations</v>
      </c>
      <c r="M140" s="27">
        <f t="shared" si="128"/>
        <v>0.56372161433782431</v>
      </c>
      <c r="N140" s="27">
        <f t="shared" si="128"/>
        <v>1.2599465058758543</v>
      </c>
      <c r="O140" s="27">
        <f t="shared" si="128"/>
        <v>3.6346189784923553</v>
      </c>
      <c r="P140" s="27">
        <f t="shared" si="128"/>
        <v>3.334171777042215</v>
      </c>
      <c r="Q140" s="27">
        <f t="shared" si="129"/>
        <v>6.9687907555345703</v>
      </c>
      <c r="W140" t="str">
        <f t="shared" si="130"/>
        <v>72 Customer service occupations</v>
      </c>
      <c r="X140" s="27">
        <f t="shared" si="131"/>
        <v>4.5183144564837221</v>
      </c>
      <c r="Y140" s="27">
        <f t="shared" si="131"/>
        <v>-1.6487099038418194</v>
      </c>
      <c r="Z140" s="27">
        <f t="shared" si="131"/>
        <v>0.52207992483888432</v>
      </c>
      <c r="AA140" s="27">
        <f t="shared" si="131"/>
        <v>1.7337057897626735</v>
      </c>
      <c r="AB140" s="27">
        <f t="shared" si="132"/>
        <v>2.2557857146015579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-0.5335089456063784</v>
      </c>
      <c r="C141" s="27">
        <f t="shared" si="125"/>
        <v>-5.0002934736499114</v>
      </c>
      <c r="D141" s="27">
        <f t="shared" si="125"/>
        <v>0.71390727967956025</v>
      </c>
      <c r="E141" s="27">
        <f t="shared" si="125"/>
        <v>-3.0290901222256252</v>
      </c>
      <c r="F141" s="27">
        <f t="shared" si="126"/>
        <v>-2.315182842546065</v>
      </c>
      <c r="L141" t="str">
        <f t="shared" si="127"/>
        <v>81 Process, plant and machine operatives</v>
      </c>
      <c r="M141" s="27">
        <f t="shared" si="128"/>
        <v>-1.0458715496385516</v>
      </c>
      <c r="N141" s="27">
        <f t="shared" si="128"/>
        <v>-3.5427453138594771</v>
      </c>
      <c r="O141" s="27">
        <f t="shared" si="128"/>
        <v>-0.35189061664219068</v>
      </c>
      <c r="P141" s="27">
        <f t="shared" si="128"/>
        <v>-2.1779997841872181</v>
      </c>
      <c r="Q141" s="27">
        <f t="shared" si="129"/>
        <v>-2.5298904008294087</v>
      </c>
      <c r="W141" t="str">
        <f t="shared" si="130"/>
        <v>81 Process, plant and machine operatives</v>
      </c>
      <c r="X141" s="27">
        <f t="shared" si="131"/>
        <v>0.51236260403201683</v>
      </c>
      <c r="Y141" s="27">
        <f t="shared" si="131"/>
        <v>-1.4575481597903641</v>
      </c>
      <c r="Z141" s="27">
        <f t="shared" si="131"/>
        <v>1.0657978963217252</v>
      </c>
      <c r="AA141" s="27">
        <f t="shared" si="131"/>
        <v>-0.85109033803840273</v>
      </c>
      <c r="AB141" s="27">
        <f t="shared" si="132"/>
        <v>0.21470755828332244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13.830443161786647</v>
      </c>
      <c r="C142" s="27">
        <f t="shared" si="125"/>
        <v>-7.8445883398885741</v>
      </c>
      <c r="D142" s="27">
        <f t="shared" si="125"/>
        <v>1.7064549918473944</v>
      </c>
      <c r="E142" s="27">
        <f t="shared" si="125"/>
        <v>-0.39683600452320889</v>
      </c>
      <c r="F142" s="27">
        <f t="shared" si="126"/>
        <v>1.3096189873241855</v>
      </c>
      <c r="L142" t="str">
        <f t="shared" si="127"/>
        <v>82 Transport and mobile machine drivers and operatives</v>
      </c>
      <c r="M142" s="27">
        <f t="shared" si="128"/>
        <v>13.691502205891489</v>
      </c>
      <c r="N142" s="27">
        <f t="shared" si="128"/>
        <v>-7.7432040300842431</v>
      </c>
      <c r="O142" s="27">
        <f t="shared" si="128"/>
        <v>0.94797123432222463</v>
      </c>
      <c r="P142" s="27">
        <f t="shared" si="128"/>
        <v>-0.85368042142509637</v>
      </c>
      <c r="Q142" s="27">
        <f t="shared" si="129"/>
        <v>9.4290812897128262E-2</v>
      </c>
      <c r="W142" t="str">
        <f t="shared" si="130"/>
        <v>82 Transport and mobile machine drivers and operatives</v>
      </c>
      <c r="X142" s="27">
        <f t="shared" si="131"/>
        <v>0.13894095589523969</v>
      </c>
      <c r="Y142" s="27">
        <f t="shared" si="131"/>
        <v>-0.1013843098042968</v>
      </c>
      <c r="Z142" s="27">
        <f t="shared" si="131"/>
        <v>0.75848375752502406</v>
      </c>
      <c r="AA142" s="27">
        <f t="shared" si="131"/>
        <v>0.4568444169019017</v>
      </c>
      <c r="AB142" s="27">
        <f t="shared" si="132"/>
        <v>1.2153281744269258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-0.75125941539157282</v>
      </c>
      <c r="C143" s="27">
        <f t="shared" si="125"/>
        <v>-3.9190317595222552</v>
      </c>
      <c r="D143" s="27">
        <f t="shared" si="125"/>
        <v>16.714372650002254</v>
      </c>
      <c r="E143" s="27">
        <f t="shared" si="125"/>
        <v>5.1906930501605686</v>
      </c>
      <c r="F143" s="27">
        <f t="shared" si="126"/>
        <v>21.905065700162822</v>
      </c>
      <c r="L143" t="str">
        <f t="shared" si="127"/>
        <v>91 Elementary trades and related occupations</v>
      </c>
      <c r="M143" s="27">
        <f t="shared" si="128"/>
        <v>-0.64043338417191009</v>
      </c>
      <c r="N143" s="27">
        <f t="shared" si="128"/>
        <v>-2.5472826182399082</v>
      </c>
      <c r="O143" s="27">
        <f t="shared" si="128"/>
        <v>6.113717867609207</v>
      </c>
      <c r="P143" s="27">
        <f t="shared" si="128"/>
        <v>1.9338745177867409</v>
      </c>
      <c r="Q143" s="27">
        <f t="shared" si="129"/>
        <v>8.0475923853959479</v>
      </c>
      <c r="W143" t="str">
        <f t="shared" si="130"/>
        <v>91 Elementary trades and related occupations</v>
      </c>
      <c r="X143" s="27">
        <f t="shared" si="131"/>
        <v>-0.11082603121970536</v>
      </c>
      <c r="Y143" s="27">
        <f t="shared" si="131"/>
        <v>-1.3717491412823</v>
      </c>
      <c r="Z143" s="27">
        <f t="shared" si="131"/>
        <v>10.600654782393068</v>
      </c>
      <c r="AA143" s="27">
        <f t="shared" si="131"/>
        <v>3.2568185323738348</v>
      </c>
      <c r="AB143" s="27">
        <f t="shared" si="132"/>
        <v>13.857473314766903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11.837077068829387</v>
      </c>
      <c r="C144" s="27">
        <f t="shared" si="125"/>
        <v>-17.661146882629168</v>
      </c>
      <c r="D144" s="27">
        <f t="shared" si="125"/>
        <v>-11.627563682149031</v>
      </c>
      <c r="E144" s="27">
        <f t="shared" si="125"/>
        <v>-6.7807590736137087</v>
      </c>
      <c r="F144" s="27">
        <f t="shared" si="126"/>
        <v>-18.40832275576274</v>
      </c>
      <c r="L144" t="str">
        <f t="shared" si="127"/>
        <v>92 Elementary administration and service occupations</v>
      </c>
      <c r="M144" s="27">
        <f t="shared" si="128"/>
        <v>5.5622300833714604</v>
      </c>
      <c r="N144" s="27">
        <f t="shared" si="128"/>
        <v>-9.1429167181737796</v>
      </c>
      <c r="O144" s="27">
        <f t="shared" si="128"/>
        <v>-1.3707707425958517</v>
      </c>
      <c r="P144" s="27">
        <f t="shared" si="128"/>
        <v>-3.794068072010198</v>
      </c>
      <c r="Q144" s="27">
        <f t="shared" si="129"/>
        <v>-5.1648388146060498</v>
      </c>
      <c r="W144" t="str">
        <f t="shared" si="130"/>
        <v>92 Elementary administration and service occupations</v>
      </c>
      <c r="X144" s="27">
        <f t="shared" si="131"/>
        <v>6.2748469854578843</v>
      </c>
      <c r="Y144" s="27">
        <f t="shared" si="131"/>
        <v>-8.518230164455403</v>
      </c>
      <c r="Z144" s="27">
        <f t="shared" si="131"/>
        <v>-10.256792939553009</v>
      </c>
      <c r="AA144" s="27">
        <f t="shared" si="131"/>
        <v>-2.9866910016035106</v>
      </c>
      <c r="AB144" s="27">
        <f t="shared" si="132"/>
        <v>-13.243483941156519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150.16800000000012</v>
      </c>
      <c r="C146" s="29">
        <f t="shared" ref="C146" si="133">D35-C35</f>
        <v>-35.303000000000111</v>
      </c>
      <c r="D146" s="29">
        <f>E35-D35</f>
        <v>44.448999999999842</v>
      </c>
      <c r="E146" s="29">
        <f>F35-E35</f>
        <v>66.968000000001211</v>
      </c>
      <c r="F146" s="29">
        <f t="shared" ref="F146" si="134">F35-D35</f>
        <v>111.41700000000105</v>
      </c>
      <c r="L146" s="24" t="str">
        <f>L35</f>
        <v>All occupations</v>
      </c>
      <c r="M146" s="29">
        <f>N35-M35</f>
        <v>79.746186408832841</v>
      </c>
      <c r="N146" s="29">
        <f t="shared" ref="N146" si="135">O35-N35</f>
        <v>-28.969363633514604</v>
      </c>
      <c r="O146" s="29">
        <f>P35-O35</f>
        <v>17.890115365932843</v>
      </c>
      <c r="P146" s="29">
        <f>Q35-P35</f>
        <v>26.286886299827302</v>
      </c>
      <c r="Q146" s="29">
        <f t="shared" ref="Q146" si="136">Q35-O35</f>
        <v>44.177001665760145</v>
      </c>
      <c r="W146" s="24" t="str">
        <f>W35</f>
        <v>All occupations</v>
      </c>
      <c r="X146" s="29">
        <f>Y35-X35</f>
        <v>70.421813591166597</v>
      </c>
      <c r="Y146" s="29">
        <f t="shared" ref="Y146" si="137">Z35-Y35</f>
        <v>-6.3336363664853934</v>
      </c>
      <c r="Z146" s="29">
        <f>AA35-Z35</f>
        <v>26.558884634067567</v>
      </c>
      <c r="AA146" s="29">
        <f>AB35-AA35</f>
        <v>40.681113700173114</v>
      </c>
      <c r="AB146" s="29">
        <f t="shared" ref="AB146" si="138">AB35-Z35</f>
        <v>67.239998334240681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75.421263101201461</v>
      </c>
      <c r="C153" s="11">
        <f t="shared" ref="C153:F153" si="143">C8</f>
        <v>92.526541798683326</v>
      </c>
      <c r="D153" s="11">
        <f t="shared" si="143"/>
        <v>94.126850402992375</v>
      </c>
      <c r="E153" s="11">
        <f t="shared" si="143"/>
        <v>84.756741491215394</v>
      </c>
      <c r="F153" s="11">
        <f t="shared" si="143"/>
        <v>92.30349538492402</v>
      </c>
      <c r="H153" s="40">
        <f>IF(D$151-B$151 &lt;&gt; 0,(EXP(LN(D153/B153)/(D$151-B$151))-1)*100,0)</f>
        <v>4.5307207971941876</v>
      </c>
      <c r="I153" s="40">
        <f>IF(F$151-D$151 &lt;&gt; 0,(EXP(LN(F153/D153)/(F$151-D$151))-1)*100,0)</f>
        <v>-0.13032389991903814</v>
      </c>
      <c r="L153" s="10" t="str">
        <f>L8</f>
        <v>11 Corporate managers and directors</v>
      </c>
      <c r="M153" s="11">
        <f>M8</f>
        <v>53.748703638575904</v>
      </c>
      <c r="N153" s="11">
        <f t="shared" ref="N153:Q153" si="144">N8</f>
        <v>62.864961927620548</v>
      </c>
      <c r="O153" s="11">
        <f t="shared" si="144"/>
        <v>63.031842177826448</v>
      </c>
      <c r="P153" s="11">
        <f t="shared" si="144"/>
        <v>53.994158058661924</v>
      </c>
      <c r="Q153" s="11">
        <f t="shared" si="144"/>
        <v>55.754672363476594</v>
      </c>
      <c r="S153" s="40">
        <f>IF(O$151-M$151 &lt;&gt; 0,(EXP(LN(O153/M153)/(O$151-M$151))-1)*100,0)</f>
        <v>3.2377191938782746</v>
      </c>
      <c r="T153" s="40">
        <f>IF(Q$151-O$151 &lt;&gt; 0,(EXP(LN(Q153/O153)/(Q$151-O$151))-1)*100,0)</f>
        <v>-0.81452339469030299</v>
      </c>
      <c r="W153" s="10" t="str">
        <f>W8</f>
        <v>11 Corporate managers and directors</v>
      </c>
      <c r="X153" s="11">
        <f>X8</f>
        <v>21.672559462625699</v>
      </c>
      <c r="Y153" s="11">
        <f t="shared" ref="Y153:AB153" si="145">Y8</f>
        <v>29.661579871062727</v>
      </c>
      <c r="Z153" s="11">
        <f t="shared" si="145"/>
        <v>31.095008225165948</v>
      </c>
      <c r="AA153" s="11">
        <f t="shared" si="145"/>
        <v>30.762583432553615</v>
      </c>
      <c r="AB153" s="11">
        <f t="shared" si="145"/>
        <v>36.548823021447355</v>
      </c>
      <c r="AD153" s="40">
        <f>IF(Z$151-X$151 &lt;&gt; 0,(EXP(LN(Z153/X153)/(Z$151-X$151))-1)*100,0)</f>
        <v>7.4870378236921553</v>
      </c>
      <c r="AE153" s="40">
        <f>IF(AB$151-Z$151 &lt;&gt; 0,(EXP(LN(AB153/Z153)/(AB$151-Z$151))-1)*100,0)</f>
        <v>1.0831688183825294</v>
      </c>
    </row>
    <row r="154" spans="1:31" x14ac:dyDescent="0.2">
      <c r="A154" s="10" t="str">
        <f t="shared" si="142"/>
        <v>12 Other managers and proprietors</v>
      </c>
      <c r="B154" s="11">
        <f t="shared" si="142"/>
        <v>40.376419381355561</v>
      </c>
      <c r="C154" s="11">
        <f t="shared" ref="C154:F178" si="146">C9</f>
        <v>43.733176374118365</v>
      </c>
      <c r="D154" s="11">
        <f t="shared" si="146"/>
        <v>45.726281718155136</v>
      </c>
      <c r="E154" s="11">
        <f t="shared" si="146"/>
        <v>46.804021639469504</v>
      </c>
      <c r="F154" s="11">
        <f t="shared" si="146"/>
        <v>53.39822026464676</v>
      </c>
      <c r="H154" s="40">
        <f t="shared" ref="H154:H177" si="147">IF(D$151-B$151 &lt;&gt; 0,(EXP(LN(D154/B154)/(D$151-B$151))-1)*100,0)</f>
        <v>2.5197685404261483</v>
      </c>
      <c r="I154" s="40">
        <f t="shared" ref="I154:I180" si="148">IF(F$151-D$151 &lt;&gt; 0,(EXP(LN(F154/D154)/(F$151-D$151))-1)*100,0)</f>
        <v>1.0393924908929542</v>
      </c>
      <c r="L154" s="10" t="str">
        <f t="shared" ref="L154:Q154" si="149">L9</f>
        <v>12 Other managers and proprietors</v>
      </c>
      <c r="M154" s="11">
        <f t="shared" si="149"/>
        <v>24.498738023472182</v>
      </c>
      <c r="N154" s="11">
        <f t="shared" si="149"/>
        <v>25.810717987917986</v>
      </c>
      <c r="O154" s="11">
        <f t="shared" si="149"/>
        <v>26.210274231016914</v>
      </c>
      <c r="P154" s="11">
        <f t="shared" si="149"/>
        <v>29.103674993461905</v>
      </c>
      <c r="Q154" s="11">
        <f t="shared" si="149"/>
        <v>33.216547523561687</v>
      </c>
      <c r="S154" s="40">
        <f t="shared" ref="S154:S177" si="150">IF(O$151-M$151 &lt;&gt; 0,(EXP(LN(O154/M154)/(O$151-M$151))-1)*100,0)</f>
        <v>1.359759230104296</v>
      </c>
      <c r="T154" s="40">
        <f t="shared" ref="T154:T177" si="151">IF(Q$151-O$151 &lt;&gt; 0,(EXP(LN(Q154/O154)/(Q$151-O$151))-1)*100,0)</f>
        <v>1.5918483065805678</v>
      </c>
      <c r="W154" s="10" t="str">
        <f t="shared" ref="W154:AB154" si="152">W9</f>
        <v>12 Other managers and proprietors</v>
      </c>
      <c r="X154" s="11">
        <f t="shared" si="152"/>
        <v>15.877681357883386</v>
      </c>
      <c r="Y154" s="11">
        <f t="shared" si="152"/>
        <v>17.9224583862004</v>
      </c>
      <c r="Z154" s="11">
        <f t="shared" si="152"/>
        <v>19.516007487138225</v>
      </c>
      <c r="AA154" s="11">
        <f t="shared" si="152"/>
        <v>17.700346646007578</v>
      </c>
      <c r="AB154" s="11">
        <f t="shared" si="152"/>
        <v>20.181672741085126</v>
      </c>
      <c r="AD154" s="40">
        <f t="shared" ref="AD154:AD177" si="153">IF(Z$151-X$151 &lt;&gt; 0,(EXP(LN(Z154/X154)/(Z$151-X$151))-1)*100,0)</f>
        <v>4.2127313916437537</v>
      </c>
      <c r="AE154" s="40">
        <f t="shared" ref="AE154:AE177" si="154">IF(AB$151-Z$151 &lt;&gt; 0,(EXP(LN(AB154/Z154)/(AB$151-Z$151))-1)*100,0)</f>
        <v>0.22384934892687447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70.937071660150181</v>
      </c>
      <c r="C155" s="11">
        <f t="shared" si="146"/>
        <v>83.689870995078536</v>
      </c>
      <c r="D155" s="11">
        <f t="shared" si="146"/>
        <v>85.499975880524346</v>
      </c>
      <c r="E155" s="11">
        <f t="shared" si="146"/>
        <v>104.41152316249016</v>
      </c>
      <c r="F155" s="11">
        <f t="shared" si="146"/>
        <v>118.72726068059738</v>
      </c>
      <c r="H155" s="40">
        <f t="shared" si="147"/>
        <v>3.8050655789323873</v>
      </c>
      <c r="I155" s="40">
        <f t="shared" si="148"/>
        <v>2.2128811799423165</v>
      </c>
      <c r="L155" s="10" t="str">
        <f t="shared" ref="L155:Q155" si="155">L10</f>
        <v>21 Science, research, engineering and technology professionals</v>
      </c>
      <c r="M155" s="11">
        <f t="shared" si="155"/>
        <v>58.312574958799075</v>
      </c>
      <c r="N155" s="11">
        <f t="shared" si="155"/>
        <v>69.617955722277017</v>
      </c>
      <c r="O155" s="11">
        <f t="shared" si="155"/>
        <v>68.152880246804557</v>
      </c>
      <c r="P155" s="11">
        <f t="shared" si="155"/>
        <v>80.56684395410403</v>
      </c>
      <c r="Q155" s="11">
        <f t="shared" si="155"/>
        <v>88.874235416404957</v>
      </c>
      <c r="S155" s="40">
        <f t="shared" si="150"/>
        <v>3.1678545175052308</v>
      </c>
      <c r="T155" s="40">
        <f t="shared" si="151"/>
        <v>1.7855460550596947</v>
      </c>
      <c r="W155" s="10" t="str">
        <f t="shared" ref="W155:AB155" si="156">W10</f>
        <v>21 Science, research, engineering and technology professionals</v>
      </c>
      <c r="X155" s="11">
        <f t="shared" si="156"/>
        <v>12.624496701351207</v>
      </c>
      <c r="Y155" s="11">
        <f t="shared" si="156"/>
        <v>14.071915272801453</v>
      </c>
      <c r="Z155" s="11">
        <f t="shared" si="156"/>
        <v>17.347095633719871</v>
      </c>
      <c r="AA155" s="11">
        <f t="shared" si="156"/>
        <v>23.844679208386253</v>
      </c>
      <c r="AB155" s="11">
        <f t="shared" si="156"/>
        <v>29.853025264192294</v>
      </c>
      <c r="AD155" s="40">
        <f t="shared" si="153"/>
        <v>6.562043426941333</v>
      </c>
      <c r="AE155" s="40">
        <f t="shared" si="154"/>
        <v>3.68535963836647</v>
      </c>
    </row>
    <row r="156" spans="1:31" x14ac:dyDescent="0.2">
      <c r="A156" s="10" t="str">
        <f t="shared" si="142"/>
        <v>22 Health professionals</v>
      </c>
      <c r="B156" s="11">
        <f t="shared" si="142"/>
        <v>53.4408267003136</v>
      </c>
      <c r="C156" s="11">
        <f t="shared" si="146"/>
        <v>61.817833682458286</v>
      </c>
      <c r="D156" s="11">
        <f t="shared" si="146"/>
        <v>63.341052505560036</v>
      </c>
      <c r="E156" s="11">
        <f t="shared" si="146"/>
        <v>62.562032167417861</v>
      </c>
      <c r="F156" s="11">
        <f t="shared" si="146"/>
        <v>68.196545595645773</v>
      </c>
      <c r="H156" s="40">
        <f t="shared" si="147"/>
        <v>3.457605259694807</v>
      </c>
      <c r="I156" s="40">
        <f t="shared" si="148"/>
        <v>0.4936159876996804</v>
      </c>
      <c r="L156" s="10" t="str">
        <f t="shared" ref="L156:Q156" si="157">L11</f>
        <v>22 Health professionals</v>
      </c>
      <c r="M156" s="11">
        <f t="shared" si="157"/>
        <v>14.628746303102073</v>
      </c>
      <c r="N156" s="11">
        <f t="shared" si="157"/>
        <v>16.30790653192448</v>
      </c>
      <c r="O156" s="11">
        <f t="shared" si="157"/>
        <v>17.380219363808582</v>
      </c>
      <c r="P156" s="11">
        <f t="shared" si="157"/>
        <v>17.05592789290737</v>
      </c>
      <c r="Q156" s="11">
        <f t="shared" si="157"/>
        <v>18.352828283964769</v>
      </c>
      <c r="S156" s="40">
        <f t="shared" si="150"/>
        <v>3.5069779982543015</v>
      </c>
      <c r="T156" s="40">
        <f t="shared" si="151"/>
        <v>0.36366600704971219</v>
      </c>
      <c r="W156" s="10" t="str">
        <f t="shared" ref="W156:AB156" si="158">W11</f>
        <v>22 Health professionals</v>
      </c>
      <c r="X156" s="11">
        <f t="shared" si="158"/>
        <v>38.81208039721156</v>
      </c>
      <c r="Y156" s="11">
        <f t="shared" si="158"/>
        <v>45.509927150533827</v>
      </c>
      <c r="Z156" s="11">
        <f t="shared" si="158"/>
        <v>45.960833141751436</v>
      </c>
      <c r="AA156" s="11">
        <f t="shared" si="158"/>
        <v>45.506104274510406</v>
      </c>
      <c r="AB156" s="11">
        <f t="shared" si="158"/>
        <v>49.843717311680955</v>
      </c>
      <c r="AD156" s="40">
        <f t="shared" si="153"/>
        <v>3.4389715915088548</v>
      </c>
      <c r="AE156" s="40">
        <f t="shared" si="154"/>
        <v>0.54215018551828642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67.729867418666927</v>
      </c>
      <c r="C157" s="11">
        <f t="shared" si="146"/>
        <v>76.974933456646937</v>
      </c>
      <c r="D157" s="11">
        <f t="shared" si="146"/>
        <v>81.270025240447509</v>
      </c>
      <c r="E157" s="11">
        <f t="shared" si="146"/>
        <v>82.636977416650623</v>
      </c>
      <c r="F157" s="11">
        <f t="shared" si="146"/>
        <v>90.540893915927796</v>
      </c>
      <c r="H157" s="40">
        <f t="shared" si="147"/>
        <v>3.712244651878116</v>
      </c>
      <c r="I157" s="40">
        <f t="shared" si="148"/>
        <v>0.72276180416217528</v>
      </c>
      <c r="L157" s="10" t="str">
        <f t="shared" ref="L157:Q157" si="159">L12</f>
        <v>23 Teaching and other educational professionals</v>
      </c>
      <c r="M157" s="11">
        <f t="shared" si="159"/>
        <v>23.0590290339088</v>
      </c>
      <c r="N157" s="11">
        <f t="shared" si="159"/>
        <v>26.293214955720973</v>
      </c>
      <c r="O157" s="11">
        <f t="shared" si="159"/>
        <v>27.783723381876968</v>
      </c>
      <c r="P157" s="11">
        <f t="shared" si="159"/>
        <v>29.138408889295373</v>
      </c>
      <c r="Q157" s="11">
        <f t="shared" si="159"/>
        <v>31.09002816843514</v>
      </c>
      <c r="S157" s="40">
        <f t="shared" si="150"/>
        <v>3.7982152318927431</v>
      </c>
      <c r="T157" s="40">
        <f t="shared" si="151"/>
        <v>0.75239484352720432</v>
      </c>
      <c r="W157" s="10" t="str">
        <f t="shared" ref="W157:AB157" si="160">W12</f>
        <v>23 Teaching and other educational professionals</v>
      </c>
      <c r="X157" s="11">
        <f t="shared" si="160"/>
        <v>44.670838384758127</v>
      </c>
      <c r="Y157" s="11">
        <f t="shared" si="160"/>
        <v>50.681718500925804</v>
      </c>
      <c r="Z157" s="11">
        <f t="shared" si="160"/>
        <v>53.486301858570698</v>
      </c>
      <c r="AA157" s="11">
        <f t="shared" si="160"/>
        <v>53.498568527355239</v>
      </c>
      <c r="AB157" s="11">
        <f t="shared" si="160"/>
        <v>59.450865747492642</v>
      </c>
      <c r="AD157" s="40">
        <f t="shared" si="153"/>
        <v>3.6677549625773187</v>
      </c>
      <c r="AE157" s="40">
        <f t="shared" si="154"/>
        <v>0.70732047472497062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68.26551941407449</v>
      </c>
      <c r="C158" s="11">
        <f t="shared" si="146"/>
        <v>83.053113967102618</v>
      </c>
      <c r="D158" s="11">
        <f t="shared" si="146"/>
        <v>90.883390456406588</v>
      </c>
      <c r="E158" s="11">
        <f t="shared" si="146"/>
        <v>94.811833892422044</v>
      </c>
      <c r="F158" s="11">
        <f t="shared" si="146"/>
        <v>105.13550305463086</v>
      </c>
      <c r="H158" s="40">
        <f t="shared" si="147"/>
        <v>5.8904086316995619</v>
      </c>
      <c r="I158" s="40">
        <f t="shared" si="148"/>
        <v>0.97588272930813069</v>
      </c>
      <c r="L158" s="10" t="str">
        <f t="shared" ref="L158:Q158" si="161">L13</f>
        <v>24 Business, media and public service professionals</v>
      </c>
      <c r="M158" s="11">
        <f t="shared" si="161"/>
        <v>41.40373530045828</v>
      </c>
      <c r="N158" s="11">
        <f t="shared" si="161"/>
        <v>48.160360940926012</v>
      </c>
      <c r="O158" s="11">
        <f t="shared" si="161"/>
        <v>51.790356717637756</v>
      </c>
      <c r="P158" s="11">
        <f t="shared" si="161"/>
        <v>53.948217242295989</v>
      </c>
      <c r="Q158" s="11">
        <f t="shared" si="161"/>
        <v>56.984441090461772</v>
      </c>
      <c r="S158" s="40">
        <f t="shared" si="150"/>
        <v>4.578371763007083</v>
      </c>
      <c r="T158" s="40">
        <f t="shared" si="151"/>
        <v>0.63919618887859908</v>
      </c>
      <c r="W158" s="10" t="str">
        <f t="shared" ref="W158:AB158" si="162">W13</f>
        <v>24 Business, media and public service professionals</v>
      </c>
      <c r="X158" s="11">
        <f t="shared" si="162"/>
        <v>26.861784113616253</v>
      </c>
      <c r="Y158" s="11">
        <f t="shared" si="162"/>
        <v>34.892753026176585</v>
      </c>
      <c r="Z158" s="11">
        <f t="shared" si="162"/>
        <v>39.093033738768732</v>
      </c>
      <c r="AA158" s="11">
        <f t="shared" si="162"/>
        <v>40.863616650125948</v>
      </c>
      <c r="AB158" s="11">
        <f t="shared" si="162"/>
        <v>48.151061964169259</v>
      </c>
      <c r="AD158" s="40">
        <f t="shared" si="153"/>
        <v>7.7935820345395257</v>
      </c>
      <c r="AE158" s="40">
        <f t="shared" si="154"/>
        <v>1.399022035026265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24.501449293016595</v>
      </c>
      <c r="C159" s="11">
        <f t="shared" si="146"/>
        <v>30.131044344776104</v>
      </c>
      <c r="D159" s="11">
        <f t="shared" si="146"/>
        <v>32.094135365951935</v>
      </c>
      <c r="E159" s="11">
        <f t="shared" si="146"/>
        <v>30.055397765955036</v>
      </c>
      <c r="F159" s="11">
        <f t="shared" si="146"/>
        <v>32.49333108171416</v>
      </c>
      <c r="H159" s="40">
        <f t="shared" si="147"/>
        <v>5.5472156787094606</v>
      </c>
      <c r="I159" s="40">
        <f t="shared" si="148"/>
        <v>8.244434154343061E-2</v>
      </c>
      <c r="L159" s="10" t="str">
        <f t="shared" ref="L159:Q159" si="163">L14</f>
        <v>31 Science, engineering and technology associate professionals</v>
      </c>
      <c r="M159" s="11">
        <f t="shared" si="163"/>
        <v>18.620714016023836</v>
      </c>
      <c r="N159" s="11">
        <f t="shared" si="163"/>
        <v>23.704307485179424</v>
      </c>
      <c r="O159" s="11">
        <f t="shared" si="163"/>
        <v>24.350961354365772</v>
      </c>
      <c r="P159" s="11">
        <f t="shared" si="163"/>
        <v>21.593965126262475</v>
      </c>
      <c r="Q159" s="11">
        <f t="shared" si="163"/>
        <v>22.349540676189353</v>
      </c>
      <c r="S159" s="40">
        <f t="shared" si="150"/>
        <v>5.5125104451828388</v>
      </c>
      <c r="T159" s="40">
        <f t="shared" si="151"/>
        <v>-0.5701389038267779</v>
      </c>
      <c r="W159" s="10" t="str">
        <f t="shared" ref="W159:AB159" si="164">W14</f>
        <v>31 Science, engineering and technology associate professionals</v>
      </c>
      <c r="X159" s="11">
        <f t="shared" si="164"/>
        <v>5.8807352769928016</v>
      </c>
      <c r="Y159" s="11">
        <f t="shared" si="164"/>
        <v>6.4267368595966889</v>
      </c>
      <c r="Z159" s="11">
        <f t="shared" si="164"/>
        <v>7.7431740115861336</v>
      </c>
      <c r="AA159" s="11">
        <f t="shared" si="164"/>
        <v>8.4614326396925641</v>
      </c>
      <c r="AB159" s="11">
        <f t="shared" si="164"/>
        <v>10.143790405524779</v>
      </c>
      <c r="AD159" s="40">
        <f t="shared" si="153"/>
        <v>5.6568060017939903</v>
      </c>
      <c r="AE159" s="40">
        <f t="shared" si="154"/>
        <v>1.8166373870032171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24.583281579572748</v>
      </c>
      <c r="C160" s="11">
        <f t="shared" si="146"/>
        <v>28.084633772336662</v>
      </c>
      <c r="D160" s="11">
        <f t="shared" si="146"/>
        <v>29.33172453934521</v>
      </c>
      <c r="E160" s="11">
        <f t="shared" si="146"/>
        <v>46.942479522403481</v>
      </c>
      <c r="F160" s="11">
        <f t="shared" si="146"/>
        <v>56.402826125666991</v>
      </c>
      <c r="H160" s="40">
        <f t="shared" si="147"/>
        <v>3.5951797814630648</v>
      </c>
      <c r="I160" s="40">
        <f t="shared" si="148"/>
        <v>4.4553971167952788</v>
      </c>
      <c r="L160" s="10" t="str">
        <f t="shared" ref="L160:Q160" si="165">L15</f>
        <v>32 Health and social care associate professionals</v>
      </c>
      <c r="M160" s="11">
        <f t="shared" si="165"/>
        <v>5.9996120940238979</v>
      </c>
      <c r="N160" s="11">
        <f t="shared" si="165"/>
        <v>6.2177000894078267</v>
      </c>
      <c r="O160" s="11">
        <f t="shared" si="165"/>
        <v>6.5248801655423723</v>
      </c>
      <c r="P160" s="11">
        <f t="shared" si="165"/>
        <v>8.7626659994854545</v>
      </c>
      <c r="Q160" s="11">
        <f t="shared" si="165"/>
        <v>9.9389637178202701</v>
      </c>
      <c r="S160" s="40">
        <f t="shared" si="150"/>
        <v>1.6927223263292657</v>
      </c>
      <c r="T160" s="40">
        <f>IF(Q$151-O$151 &lt;&gt; 0,(EXP(LN(Q160/O160)/(Q$151-O$151))-1)*100,0)</f>
        <v>2.8453288114636655</v>
      </c>
      <c r="W160" s="10" t="str">
        <f t="shared" ref="W160:AB160" si="166">W15</f>
        <v>32 Health and social care associate professionals</v>
      </c>
      <c r="X160" s="11">
        <f t="shared" si="166"/>
        <v>18.583669485548842</v>
      </c>
      <c r="Y160" s="11">
        <f t="shared" si="166"/>
        <v>21.866933682928856</v>
      </c>
      <c r="Z160" s="11">
        <f t="shared" si="166"/>
        <v>22.806844373802843</v>
      </c>
      <c r="AA160" s="11">
        <f t="shared" si="166"/>
        <v>38.179813522918032</v>
      </c>
      <c r="AB160" s="11">
        <f t="shared" si="166"/>
        <v>46.463862407846712</v>
      </c>
      <c r="AD160" s="40">
        <f t="shared" si="153"/>
        <v>4.1805738392629577</v>
      </c>
      <c r="AE160" s="40">
        <f t="shared" si="154"/>
        <v>4.8584275161628554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12.739528070086291</v>
      </c>
      <c r="C161" s="11">
        <f t="shared" si="146"/>
        <v>13.922837175696388</v>
      </c>
      <c r="D161" s="11">
        <f t="shared" si="146"/>
        <v>14.245745636476778</v>
      </c>
      <c r="E161" s="11">
        <f t="shared" si="146"/>
        <v>11.527396924801117</v>
      </c>
      <c r="F161" s="11">
        <f t="shared" si="146"/>
        <v>11.972378621529245</v>
      </c>
      <c r="H161" s="40">
        <f t="shared" si="147"/>
        <v>2.2601367360407076</v>
      </c>
      <c r="I161" s="40">
        <f t="shared" si="148"/>
        <v>-1.1523496343569972</v>
      </c>
      <c r="L161" s="10" t="str">
        <f t="shared" ref="L161:Q161" si="167">L16</f>
        <v>33 Protective service occupations</v>
      </c>
      <c r="M161" s="11">
        <f t="shared" si="167"/>
        <v>10.457414437495862</v>
      </c>
      <c r="N161" s="11">
        <f t="shared" si="167"/>
        <v>11.313970180395302</v>
      </c>
      <c r="O161" s="11">
        <f t="shared" si="167"/>
        <v>11.377179687987942</v>
      </c>
      <c r="P161" s="11">
        <f t="shared" si="167"/>
        <v>9.0348802030807924</v>
      </c>
      <c r="Q161" s="11">
        <f t="shared" si="167"/>
        <v>8.7278501776682695</v>
      </c>
      <c r="S161" s="40">
        <f t="shared" si="150"/>
        <v>1.7002591257563315</v>
      </c>
      <c r="T161" s="40">
        <f t="shared" si="151"/>
        <v>-1.7517452722781601</v>
      </c>
      <c r="W161" s="10" t="str">
        <f t="shared" ref="W161:AB161" si="168">W16</f>
        <v>33 Protective service occupations</v>
      </c>
      <c r="X161" s="11">
        <f t="shared" si="168"/>
        <v>2.2821136325904412</v>
      </c>
      <c r="Y161" s="11">
        <f t="shared" si="168"/>
        <v>2.6088669953010837</v>
      </c>
      <c r="Z161" s="11">
        <f t="shared" si="168"/>
        <v>2.868565948488849</v>
      </c>
      <c r="AA161" s="11">
        <f t="shared" si="168"/>
        <v>2.492516721720321</v>
      </c>
      <c r="AB161" s="11">
        <f t="shared" si="168"/>
        <v>3.2445284438609816</v>
      </c>
      <c r="AD161" s="40">
        <f t="shared" si="153"/>
        <v>4.6804340383922893</v>
      </c>
      <c r="AE161" s="40">
        <f t="shared" si="154"/>
        <v>0.82443178473547984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16.815312283337605</v>
      </c>
      <c r="C162" s="11">
        <f t="shared" si="146"/>
        <v>20.721602450902225</v>
      </c>
      <c r="D162" s="11">
        <f t="shared" si="146"/>
        <v>19.902898182139499</v>
      </c>
      <c r="E162" s="11">
        <f t="shared" si="146"/>
        <v>17.24023386581926</v>
      </c>
      <c r="F162" s="11">
        <f t="shared" si="146"/>
        <v>19.015633334959119</v>
      </c>
      <c r="H162" s="40">
        <f t="shared" si="147"/>
        <v>3.4289883494959872</v>
      </c>
      <c r="I162" s="40">
        <f t="shared" si="148"/>
        <v>-0.3035643785531783</v>
      </c>
      <c r="L162" s="10" t="str">
        <f t="shared" ref="L162:Q162" si="169">L17</f>
        <v>34 Culture, media and sports occupations</v>
      </c>
      <c r="M162" s="11">
        <f t="shared" si="169"/>
        <v>9.6337936413783769</v>
      </c>
      <c r="N162" s="11">
        <f t="shared" si="169"/>
        <v>12.296572780509813</v>
      </c>
      <c r="O162" s="11">
        <f t="shared" si="169"/>
        <v>10.882529663535607</v>
      </c>
      <c r="P162" s="11">
        <f t="shared" si="169"/>
        <v>9.0369455575691102</v>
      </c>
      <c r="Q162" s="11">
        <f t="shared" si="169"/>
        <v>9.5005744738857363</v>
      </c>
      <c r="S162" s="40">
        <f t="shared" si="150"/>
        <v>2.4675857937137335</v>
      </c>
      <c r="T162" s="40">
        <f t="shared" si="151"/>
        <v>-0.90129015961296632</v>
      </c>
      <c r="W162" s="10" t="str">
        <f t="shared" ref="W162:AB162" si="170">W17</f>
        <v>34 Culture, media and sports occupations</v>
      </c>
      <c r="X162" s="11">
        <f t="shared" si="170"/>
        <v>7.1815186419592116</v>
      </c>
      <c r="Y162" s="11">
        <f t="shared" si="170"/>
        <v>8.4250296703924086</v>
      </c>
      <c r="Z162" s="11">
        <f t="shared" si="170"/>
        <v>9.0203685186038847</v>
      </c>
      <c r="AA162" s="11">
        <f t="shared" si="170"/>
        <v>8.203288308250146</v>
      </c>
      <c r="AB162" s="11">
        <f t="shared" si="170"/>
        <v>9.5150588610733813</v>
      </c>
      <c r="AD162" s="40">
        <f t="shared" si="153"/>
        <v>4.6650288970022658</v>
      </c>
      <c r="AE162" s="40">
        <f t="shared" si="154"/>
        <v>0.35657085942411015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73.166278151303928</v>
      </c>
      <c r="C163" s="11">
        <f t="shared" si="146"/>
        <v>82.908104132027418</v>
      </c>
      <c r="D163" s="11">
        <f t="shared" si="146"/>
        <v>84.530072467458766</v>
      </c>
      <c r="E163" s="11">
        <f t="shared" si="146"/>
        <v>84.616628727688024</v>
      </c>
      <c r="F163" s="11">
        <f t="shared" si="146"/>
        <v>89.481928891513348</v>
      </c>
      <c r="H163" s="40">
        <f t="shared" si="147"/>
        <v>2.9295455992097263</v>
      </c>
      <c r="I163" s="40">
        <f t="shared" si="148"/>
        <v>0.38025002178030398</v>
      </c>
      <c r="L163" s="10" t="str">
        <f t="shared" ref="L163:Q163" si="171">L18</f>
        <v>35 Business and public service associate professionals</v>
      </c>
      <c r="M163" s="11">
        <f t="shared" si="171"/>
        <v>39.337742736994379</v>
      </c>
      <c r="N163" s="11">
        <f t="shared" si="171"/>
        <v>43.441210924315506</v>
      </c>
      <c r="O163" s="11">
        <f t="shared" si="171"/>
        <v>44.273664771547864</v>
      </c>
      <c r="P163" s="11">
        <f t="shared" si="171"/>
        <v>43.440103909864234</v>
      </c>
      <c r="Q163" s="11">
        <f t="shared" si="171"/>
        <v>43.539525339662895</v>
      </c>
      <c r="S163" s="40">
        <f t="shared" si="150"/>
        <v>2.3922785019850901</v>
      </c>
      <c r="T163" s="40">
        <f t="shared" si="151"/>
        <v>-0.11141036957011963</v>
      </c>
      <c r="W163" s="10" t="str">
        <f t="shared" ref="W163:AB163" si="172">W18</f>
        <v>35 Business and public service associate professionals</v>
      </c>
      <c r="X163" s="11">
        <f t="shared" si="172"/>
        <v>33.828535414309655</v>
      </c>
      <c r="Y163" s="11">
        <f t="shared" si="172"/>
        <v>39.466893207711976</v>
      </c>
      <c r="Z163" s="11">
        <f t="shared" si="172"/>
        <v>40.256407695910809</v>
      </c>
      <c r="AA163" s="11">
        <f t="shared" si="172"/>
        <v>41.176524817823832</v>
      </c>
      <c r="AB163" s="11">
        <f t="shared" si="172"/>
        <v>45.942403551850319</v>
      </c>
      <c r="AD163" s="40">
        <f t="shared" si="153"/>
        <v>3.5405254013218368</v>
      </c>
      <c r="AE163" s="40">
        <f t="shared" si="154"/>
        <v>0.88468592850821093</v>
      </c>
    </row>
    <row r="164" spans="1:31" x14ac:dyDescent="0.2">
      <c r="A164" s="10" t="str">
        <f t="shared" si="142"/>
        <v>41 Administrative occupations</v>
      </c>
      <c r="B164" s="11">
        <f t="shared" si="142"/>
        <v>148.88066153635503</v>
      </c>
      <c r="C164" s="11">
        <f t="shared" si="146"/>
        <v>156.95531445882736</v>
      </c>
      <c r="D164" s="11">
        <f t="shared" si="146"/>
        <v>162.7439995401943</v>
      </c>
      <c r="E164" s="11">
        <f t="shared" si="146"/>
        <v>171.08113465551031</v>
      </c>
      <c r="F164" s="11">
        <f t="shared" si="146"/>
        <v>173.27416221820548</v>
      </c>
      <c r="H164" s="40">
        <f t="shared" si="147"/>
        <v>1.7966155083771529</v>
      </c>
      <c r="I164" s="40">
        <f t="shared" si="148"/>
        <v>0.41885262308185567</v>
      </c>
      <c r="L164" s="10" t="str">
        <f t="shared" ref="L164:Q164" si="173">L19</f>
        <v>41 Administrative occupations</v>
      </c>
      <c r="M164" s="11">
        <f t="shared" si="173"/>
        <v>52.726572171920978</v>
      </c>
      <c r="N164" s="11">
        <f t="shared" si="173"/>
        <v>54.795673026882881</v>
      </c>
      <c r="O164" s="11">
        <f t="shared" si="173"/>
        <v>63.759083539076599</v>
      </c>
      <c r="P164" s="11">
        <f t="shared" si="173"/>
        <v>69.922442843156219</v>
      </c>
      <c r="Q164" s="11">
        <f t="shared" si="173"/>
        <v>79.389771468901884</v>
      </c>
      <c r="S164" s="40">
        <f t="shared" si="150"/>
        <v>3.8729595115680082</v>
      </c>
      <c r="T164" s="40">
        <f t="shared" si="151"/>
        <v>1.4724545336903594</v>
      </c>
      <c r="W164" s="10" t="str">
        <f t="shared" ref="W164:AB164" si="174">W19</f>
        <v>41 Administrative occupations</v>
      </c>
      <c r="X164" s="11">
        <f t="shared" si="174"/>
        <v>96.154089364434199</v>
      </c>
      <c r="Y164" s="11">
        <f t="shared" si="174"/>
        <v>102.15964143194429</v>
      </c>
      <c r="Z164" s="11">
        <f t="shared" si="174"/>
        <v>98.984916001117554</v>
      </c>
      <c r="AA164" s="11">
        <f t="shared" si="174"/>
        <v>101.15869181235398</v>
      </c>
      <c r="AB164" s="11">
        <f t="shared" si="174"/>
        <v>93.884390749303535</v>
      </c>
      <c r="AD164" s="40">
        <f t="shared" si="153"/>
        <v>0.5819965107002556</v>
      </c>
      <c r="AE164" s="40">
        <f t="shared" si="154"/>
        <v>-0.35206768460795956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32.509823393512477</v>
      </c>
      <c r="C165" s="11">
        <f t="shared" si="146"/>
        <v>31.807903888510189</v>
      </c>
      <c r="D165" s="11">
        <f t="shared" si="146"/>
        <v>30.650572133150284</v>
      </c>
      <c r="E165" s="11">
        <f t="shared" si="146"/>
        <v>28.484573029006761</v>
      </c>
      <c r="F165" s="11">
        <f t="shared" si="146"/>
        <v>19.675333623361624</v>
      </c>
      <c r="H165" s="40">
        <f t="shared" si="147"/>
        <v>-1.170910320085905</v>
      </c>
      <c r="I165" s="40">
        <f t="shared" si="148"/>
        <v>-2.9119970489385527</v>
      </c>
      <c r="L165" s="10" t="str">
        <f t="shared" ref="L165:Q165" si="175">L20</f>
        <v>42 Secretarial and related occupations</v>
      </c>
      <c r="M165" s="11">
        <f t="shared" si="175"/>
        <v>2.8777735662193744</v>
      </c>
      <c r="N165" s="11">
        <f t="shared" si="175"/>
        <v>2.5111429304751964</v>
      </c>
      <c r="O165" s="11">
        <f t="shared" si="175"/>
        <v>2.6028989391217352</v>
      </c>
      <c r="P165" s="11">
        <f t="shared" si="175"/>
        <v>2.2312689014822973</v>
      </c>
      <c r="Q165" s="11">
        <f t="shared" si="175"/>
        <v>2.6979458081597132</v>
      </c>
      <c r="S165" s="40">
        <f>IF(O$151-M$151 &lt;&gt; 0,(EXP(LN(O165/M165)/(O$151-M$151))-1)*100,0)</f>
        <v>-1.9878000206858482</v>
      </c>
      <c r="T165" s="40">
        <f t="shared" si="151"/>
        <v>0.23938521105080213</v>
      </c>
      <c r="W165" s="10" t="str">
        <f t="shared" ref="W165:AB165" si="176">W20</f>
        <v>42 Secretarial and related occupations</v>
      </c>
      <c r="X165" s="11">
        <f t="shared" si="176"/>
        <v>29.632049827293088</v>
      </c>
      <c r="Y165" s="11">
        <f t="shared" si="176"/>
        <v>29.296760958035005</v>
      </c>
      <c r="Z165" s="11">
        <f t="shared" si="176"/>
        <v>28.047673194028555</v>
      </c>
      <c r="AA165" s="11">
        <f t="shared" si="176"/>
        <v>26.253304127524466</v>
      </c>
      <c r="AB165" s="11">
        <f t="shared" si="176"/>
        <v>16.977387815201919</v>
      </c>
      <c r="AD165" s="40">
        <f t="shared" si="153"/>
        <v>-1.0930001395777822</v>
      </c>
      <c r="AE165" s="40">
        <f t="shared" si="154"/>
        <v>-3.2914358260940912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11.179482380044462</v>
      </c>
      <c r="C166" s="11">
        <f t="shared" si="146"/>
        <v>12.332605129953045</v>
      </c>
      <c r="D166" s="11">
        <f t="shared" si="146"/>
        <v>11.542370628304083</v>
      </c>
      <c r="E166" s="11">
        <f t="shared" si="146"/>
        <v>11.374622614705734</v>
      </c>
      <c r="F166" s="11">
        <f t="shared" si="146"/>
        <v>12.584081614508214</v>
      </c>
      <c r="H166" s="40">
        <f t="shared" si="147"/>
        <v>0.64093523805583974</v>
      </c>
      <c r="I166" s="40">
        <f t="shared" si="148"/>
        <v>0.57771560558330659</v>
      </c>
      <c r="L166" s="10" t="str">
        <f t="shared" ref="L166:Q166" si="177">L21</f>
        <v>51 Skilled agricultural and related trades</v>
      </c>
      <c r="M166" s="11">
        <f t="shared" si="177"/>
        <v>9.0272686488486684</v>
      </c>
      <c r="N166" s="11">
        <f t="shared" si="177"/>
        <v>10.655606248887345</v>
      </c>
      <c r="O166" s="11">
        <f t="shared" si="177"/>
        <v>9.4194961070297847</v>
      </c>
      <c r="P166" s="11">
        <f t="shared" si="177"/>
        <v>9.1453331943163736</v>
      </c>
      <c r="Q166" s="11">
        <f t="shared" si="177"/>
        <v>9.9152446641255061</v>
      </c>
      <c r="S166" s="40">
        <f t="shared" si="150"/>
        <v>0.85426315697514354</v>
      </c>
      <c r="T166" s="40">
        <f t="shared" si="151"/>
        <v>0.34253091758664755</v>
      </c>
      <c r="W166" s="10" t="str">
        <f t="shared" ref="W166:AB166" si="178">W21</f>
        <v>51 Skilled agricultural and related trades</v>
      </c>
      <c r="X166" s="11">
        <f t="shared" si="178"/>
        <v>2.1522137311957796</v>
      </c>
      <c r="Y166" s="11">
        <f t="shared" si="178"/>
        <v>1.676998881065725</v>
      </c>
      <c r="Z166" s="11">
        <f t="shared" si="178"/>
        <v>2.1228745212742997</v>
      </c>
      <c r="AA166" s="11">
        <f t="shared" si="178"/>
        <v>2.2292894203893807</v>
      </c>
      <c r="AB166" s="11">
        <f t="shared" si="178"/>
        <v>2.6688369503827052</v>
      </c>
      <c r="AD166" s="40">
        <f t="shared" si="153"/>
        <v>-0.27414111115591222</v>
      </c>
      <c r="AE166" s="40">
        <f t="shared" si="154"/>
        <v>1.5375112776652378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49.824270134652473</v>
      </c>
      <c r="C167" s="11">
        <f t="shared" si="146"/>
        <v>55.184935748792142</v>
      </c>
      <c r="D167" s="11">
        <f t="shared" si="146"/>
        <v>46.09506796532942</v>
      </c>
      <c r="E167" s="11">
        <f t="shared" si="146"/>
        <v>44.536258572289327</v>
      </c>
      <c r="F167" s="11">
        <f t="shared" si="146"/>
        <v>40.713176431475752</v>
      </c>
      <c r="H167" s="40">
        <f t="shared" si="147"/>
        <v>-1.5438831939528996</v>
      </c>
      <c r="I167" s="40">
        <f t="shared" si="148"/>
        <v>-0.82427852964205295</v>
      </c>
      <c r="L167" s="10" t="str">
        <f t="shared" ref="L167:Q167" si="179">L22</f>
        <v>52 Skilled metal, electrical and electronic trades</v>
      </c>
      <c r="M167" s="11">
        <f t="shared" si="179"/>
        <v>49.205748891952368</v>
      </c>
      <c r="N167" s="11">
        <f t="shared" si="179"/>
        <v>54.105893307005218</v>
      </c>
      <c r="O167" s="11">
        <f t="shared" si="179"/>
        <v>45.291112494725283</v>
      </c>
      <c r="P167" s="11">
        <f t="shared" si="179"/>
        <v>43.060654362968741</v>
      </c>
      <c r="Q167" s="11">
        <f t="shared" si="179"/>
        <v>38.772852756851051</v>
      </c>
      <c r="S167" s="40">
        <f t="shared" si="150"/>
        <v>-1.6443238065820376</v>
      </c>
      <c r="T167" s="40">
        <f t="shared" si="151"/>
        <v>-1.0305892613310164</v>
      </c>
      <c r="W167" s="10" t="str">
        <f t="shared" ref="W167:AB167" si="180">W22</f>
        <v>52 Skilled metal, electrical and electronic trades</v>
      </c>
      <c r="X167" s="11">
        <f t="shared" si="180"/>
        <v>0.61852124270013398</v>
      </c>
      <c r="Y167" s="11">
        <f t="shared" si="180"/>
        <v>1.079042441786924</v>
      </c>
      <c r="Z167" s="11">
        <f t="shared" si="180"/>
        <v>0.80395547060419303</v>
      </c>
      <c r="AA167" s="11">
        <f t="shared" si="180"/>
        <v>1.475604209320551</v>
      </c>
      <c r="AB167" s="11">
        <f t="shared" si="180"/>
        <v>1.9403236746247123</v>
      </c>
      <c r="AD167" s="40">
        <f t="shared" si="153"/>
        <v>5.3841931979461854</v>
      </c>
      <c r="AE167" s="40">
        <f t="shared" si="154"/>
        <v>6.0497085224509473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41.088961650446151</v>
      </c>
      <c r="C168" s="11">
        <f t="shared" si="146"/>
        <v>44.295791249456329</v>
      </c>
      <c r="D168" s="11">
        <f t="shared" si="146"/>
        <v>37.591091803945581</v>
      </c>
      <c r="E168" s="11">
        <f t="shared" si="146"/>
        <v>36.660575467022042</v>
      </c>
      <c r="F168" s="11">
        <f t="shared" si="146"/>
        <v>33.126354560040724</v>
      </c>
      <c r="H168" s="40">
        <f t="shared" si="147"/>
        <v>-1.7637095172361117</v>
      </c>
      <c r="I168" s="40">
        <f t="shared" si="148"/>
        <v>-0.83937690339263016</v>
      </c>
      <c r="L168" s="10" t="str">
        <f t="shared" ref="L168:Q168" si="181">L23</f>
        <v>53 Skilled construction and building trades</v>
      </c>
      <c r="M168" s="11">
        <f t="shared" si="181"/>
        <v>40.63741995290674</v>
      </c>
      <c r="N168" s="11">
        <f t="shared" si="181"/>
        <v>43.706860670507041</v>
      </c>
      <c r="O168" s="11">
        <f t="shared" si="181"/>
        <v>36.989748677676964</v>
      </c>
      <c r="P168" s="11">
        <f t="shared" si="181"/>
        <v>36.29697709946128</v>
      </c>
      <c r="Q168" s="11">
        <f t="shared" si="181"/>
        <v>32.720101718798283</v>
      </c>
      <c r="S168" s="40">
        <f t="shared" si="150"/>
        <v>-1.8633902411830383</v>
      </c>
      <c r="T168" s="40">
        <f t="shared" si="151"/>
        <v>-0.81434074073367668</v>
      </c>
      <c r="W168" s="10" t="str">
        <f t="shared" ref="W168:AB168" si="182">W23</f>
        <v>53 Skilled construction and building trades</v>
      </c>
      <c r="X168" s="11">
        <f t="shared" si="182"/>
        <v>0.4515416975393538</v>
      </c>
      <c r="Y168" s="11">
        <f t="shared" si="182"/>
        <v>0.58893057894932688</v>
      </c>
      <c r="Z168" s="11">
        <f t="shared" si="182"/>
        <v>0.60134312626860109</v>
      </c>
      <c r="AA168" s="11">
        <f t="shared" si="182"/>
        <v>0.36359836756083841</v>
      </c>
      <c r="AB168" s="11">
        <f t="shared" si="182"/>
        <v>0.40625284124246097</v>
      </c>
      <c r="AD168" s="40">
        <f t="shared" si="153"/>
        <v>5.8973025950440183</v>
      </c>
      <c r="AE168" s="40">
        <f t="shared" si="154"/>
        <v>-2.5807150965353132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27.052488088928488</v>
      </c>
      <c r="C169" s="11">
        <f t="shared" si="146"/>
        <v>24.811440094492887</v>
      </c>
      <c r="D169" s="11">
        <f t="shared" si="146"/>
        <v>24.08171927060781</v>
      </c>
      <c r="E169" s="11">
        <f t="shared" si="146"/>
        <v>25.256680454190459</v>
      </c>
      <c r="F169" s="11">
        <f t="shared" si="146"/>
        <v>25.741318630807914</v>
      </c>
      <c r="H169" s="40">
        <f t="shared" si="147"/>
        <v>-2.2996645230102142</v>
      </c>
      <c r="I169" s="40">
        <f t="shared" si="148"/>
        <v>0.44528454870440548</v>
      </c>
      <c r="L169" s="10" t="str">
        <f t="shared" ref="L169:Q169" si="183">L24</f>
        <v>54 Textiles, printing and other skilled trades</v>
      </c>
      <c r="M169" s="11">
        <f t="shared" si="183"/>
        <v>16.1214702878735</v>
      </c>
      <c r="N169" s="11">
        <f t="shared" si="183"/>
        <v>14.375917790341667</v>
      </c>
      <c r="O169" s="11">
        <f t="shared" si="183"/>
        <v>13.084382004912948</v>
      </c>
      <c r="P169" s="11">
        <f t="shared" si="183"/>
        <v>13.731808982997794</v>
      </c>
      <c r="Q169" s="11">
        <f t="shared" si="183"/>
        <v>13.367565573012103</v>
      </c>
      <c r="S169" s="40">
        <f t="shared" si="150"/>
        <v>-4.0887141262640592</v>
      </c>
      <c r="T169" s="40">
        <f t="shared" si="151"/>
        <v>0.1428485157291659</v>
      </c>
      <c r="W169" s="10" t="str">
        <f t="shared" ref="W169:AB169" si="184">W24</f>
        <v>54 Textiles, printing and other skilled trades</v>
      </c>
      <c r="X169" s="11">
        <f t="shared" si="184"/>
        <v>10.931017801054981</v>
      </c>
      <c r="Y169" s="11">
        <f t="shared" si="184"/>
        <v>10.435522304151181</v>
      </c>
      <c r="Z169" s="11">
        <f t="shared" si="184"/>
        <v>10.997337265694862</v>
      </c>
      <c r="AA169" s="11">
        <f t="shared" si="184"/>
        <v>11.524871471192665</v>
      </c>
      <c r="AB169" s="11">
        <f t="shared" si="184"/>
        <v>12.373753057795788</v>
      </c>
      <c r="AD169" s="40">
        <f t="shared" si="153"/>
        <v>0.12104838323179212</v>
      </c>
      <c r="AE169" s="40">
        <f t="shared" si="154"/>
        <v>0.78926079507957159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107.59161326714968</v>
      </c>
      <c r="C170" s="11">
        <f t="shared" si="146"/>
        <v>112.82538511085721</v>
      </c>
      <c r="D170" s="11">
        <f t="shared" si="146"/>
        <v>112.02172565523868</v>
      </c>
      <c r="E170" s="11">
        <f t="shared" si="146"/>
        <v>118.51844585740088</v>
      </c>
      <c r="F170" s="11">
        <f t="shared" si="146"/>
        <v>129.70492743963808</v>
      </c>
      <c r="H170" s="40">
        <f t="shared" si="147"/>
        <v>0.81026765258587208</v>
      </c>
      <c r="I170" s="40">
        <f t="shared" si="148"/>
        <v>0.98191782004359851</v>
      </c>
      <c r="L170" s="10" t="str">
        <f t="shared" ref="L170:Q170" si="185">L25</f>
        <v>61 Caring personal service occupations</v>
      </c>
      <c r="M170" s="11">
        <f t="shared" si="185"/>
        <v>15.472948535176371</v>
      </c>
      <c r="N170" s="11">
        <f t="shared" si="185"/>
        <v>16.64208796624655</v>
      </c>
      <c r="O170" s="11">
        <f t="shared" si="185"/>
        <v>15.500939234202896</v>
      </c>
      <c r="P170" s="11">
        <f t="shared" si="185"/>
        <v>18.641119721856231</v>
      </c>
      <c r="Q170" s="11">
        <f t="shared" si="185"/>
        <v>21.620231478274324</v>
      </c>
      <c r="S170" s="40">
        <f t="shared" si="150"/>
        <v>3.6154022940770858E-2</v>
      </c>
      <c r="T170" s="40">
        <f t="shared" si="151"/>
        <v>2.2429774859427321</v>
      </c>
      <c r="W170" s="10" t="str">
        <f t="shared" ref="W170:AB170" si="186">W25</f>
        <v>61 Caring personal service occupations</v>
      </c>
      <c r="X170" s="11">
        <f t="shared" si="186"/>
        <v>92.118664731973297</v>
      </c>
      <c r="Y170" s="11">
        <f t="shared" si="186"/>
        <v>96.183297144610677</v>
      </c>
      <c r="Z170" s="11">
        <f t="shared" si="186"/>
        <v>96.520786421035808</v>
      </c>
      <c r="AA170" s="11">
        <f t="shared" si="186"/>
        <v>99.877326135544678</v>
      </c>
      <c r="AB170" s="11">
        <f t="shared" si="186"/>
        <v>108.08469596136385</v>
      </c>
      <c r="AD170" s="40">
        <f t="shared" si="153"/>
        <v>0.93798796051864919</v>
      </c>
      <c r="AE170" s="40">
        <f t="shared" si="154"/>
        <v>0.75723095661210937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30.498289280148196</v>
      </c>
      <c r="C171" s="11">
        <f t="shared" si="146"/>
        <v>33.833132795505527</v>
      </c>
      <c r="D171" s="11">
        <f t="shared" si="146"/>
        <v>29.232784546546846</v>
      </c>
      <c r="E171" s="11">
        <f t="shared" si="146"/>
        <v>26.644054372283392</v>
      </c>
      <c r="F171" s="11">
        <f t="shared" si="146"/>
        <v>26.044135376668955</v>
      </c>
      <c r="H171" s="40">
        <f t="shared" si="147"/>
        <v>-0.84401313943595069</v>
      </c>
      <c r="I171" s="40">
        <f t="shared" si="148"/>
        <v>-0.7670313486237923</v>
      </c>
      <c r="L171" s="10" t="str">
        <f t="shared" ref="L171:Q171" si="187">L26</f>
        <v>62 Leisure, travel and related personal service occupations</v>
      </c>
      <c r="M171" s="11">
        <f t="shared" si="187"/>
        <v>9.2710614950390564</v>
      </c>
      <c r="N171" s="11">
        <f t="shared" si="187"/>
        <v>10.831824102974343</v>
      </c>
      <c r="O171" s="11">
        <f t="shared" si="187"/>
        <v>10.077607144100142</v>
      </c>
      <c r="P171" s="11">
        <f t="shared" si="187"/>
        <v>9.5353817156084482</v>
      </c>
      <c r="Q171" s="11">
        <f t="shared" si="187"/>
        <v>9.8356691028602032</v>
      </c>
      <c r="S171" s="40">
        <f t="shared" si="150"/>
        <v>1.6823541600851755</v>
      </c>
      <c r="T171" s="40">
        <f t="shared" si="151"/>
        <v>-0.16187128428478692</v>
      </c>
      <c r="W171" s="10" t="str">
        <f t="shared" ref="W171:AB171" si="188">W26</f>
        <v>62 Leisure, travel and related personal service occupations</v>
      </c>
      <c r="X171" s="11">
        <f t="shared" si="188"/>
        <v>21.22722778510915</v>
      </c>
      <c r="Y171" s="11">
        <f t="shared" si="188"/>
        <v>23.001308692531154</v>
      </c>
      <c r="Z171" s="11">
        <f t="shared" si="188"/>
        <v>19.155177402446714</v>
      </c>
      <c r="AA171" s="11">
        <f t="shared" si="188"/>
        <v>17.108672656674962</v>
      </c>
      <c r="AB171" s="11">
        <f t="shared" si="188"/>
        <v>16.20846627380871</v>
      </c>
      <c r="AD171" s="40">
        <f t="shared" si="153"/>
        <v>-2.033277324501126</v>
      </c>
      <c r="AE171" s="40">
        <f t="shared" si="154"/>
        <v>-1.1074179728781774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1.3183098521080954</v>
      </c>
      <c r="C172" s="11">
        <f t="shared" si="146"/>
        <v>1.2055864350314756</v>
      </c>
      <c r="D172" s="11">
        <f t="shared" si="146"/>
        <v>1.4732640121427774</v>
      </c>
      <c r="E172" s="11">
        <f t="shared" si="146"/>
        <v>1.0370091834881408</v>
      </c>
      <c r="F172" s="11">
        <f t="shared" si="146"/>
        <v>1.1491065477215729</v>
      </c>
      <c r="H172" s="40">
        <f t="shared" si="147"/>
        <v>2.2474807947526987</v>
      </c>
      <c r="I172" s="40">
        <f t="shared" si="148"/>
        <v>-1.6429907590878146</v>
      </c>
      <c r="L172" s="10" t="str">
        <f t="shared" ref="L172:Q172" si="189">L27</f>
        <v>63 Community and civil enforcement occupations</v>
      </c>
      <c r="M172" s="11">
        <f t="shared" si="189"/>
        <v>1.0721370501191201</v>
      </c>
      <c r="N172" s="11">
        <f t="shared" si="189"/>
        <v>0.89724454766434847</v>
      </c>
      <c r="O172" s="11">
        <f t="shared" si="189"/>
        <v>1.2180107236671343</v>
      </c>
      <c r="P172" s="11">
        <f t="shared" si="189"/>
        <v>0.70593306558391788</v>
      </c>
      <c r="Q172" s="11">
        <f t="shared" si="189"/>
        <v>0.82367837594995152</v>
      </c>
      <c r="S172" s="40">
        <f t="shared" si="150"/>
        <v>2.5841257268688134</v>
      </c>
      <c r="T172" s="40">
        <f t="shared" si="151"/>
        <v>-2.5742472125637184</v>
      </c>
      <c r="W172" s="10" t="str">
        <f t="shared" ref="W172:AB172" si="190">W27</f>
        <v>63 Community and civil enforcement occupations</v>
      </c>
      <c r="X172" s="11">
        <f t="shared" si="190"/>
        <v>0.2461728019889752</v>
      </c>
      <c r="Y172" s="11">
        <f t="shared" si="190"/>
        <v>0.3083418873671272</v>
      </c>
      <c r="Z172" s="11">
        <f t="shared" si="190"/>
        <v>0.25525328847564249</v>
      </c>
      <c r="AA172" s="11">
        <f t="shared" si="190"/>
        <v>0.33107611790422276</v>
      </c>
      <c r="AB172" s="11">
        <f t="shared" si="190"/>
        <v>0.32542817177162375</v>
      </c>
      <c r="AD172" s="40">
        <f t="shared" si="153"/>
        <v>0.72708257991782599</v>
      </c>
      <c r="AE172" s="40">
        <f t="shared" si="154"/>
        <v>1.6324168519221027</v>
      </c>
    </row>
    <row r="173" spans="1:31" x14ac:dyDescent="0.2">
      <c r="A173" s="10" t="str">
        <f t="shared" si="142"/>
        <v>71 Sales occupations</v>
      </c>
      <c r="B173" s="11">
        <f t="shared" si="142"/>
        <v>111.28644069208411</v>
      </c>
      <c r="C173" s="11">
        <f t="shared" si="146"/>
        <v>119.09458232681644</v>
      </c>
      <c r="D173" s="11">
        <f t="shared" si="146"/>
        <v>113.03644529080688</v>
      </c>
      <c r="E173" s="11">
        <f t="shared" si="146"/>
        <v>112.2477023167839</v>
      </c>
      <c r="F173" s="11">
        <f t="shared" si="146"/>
        <v>109.44182428822765</v>
      </c>
      <c r="H173" s="40">
        <f t="shared" si="147"/>
        <v>0.31254475010842331</v>
      </c>
      <c r="I173" s="40">
        <f t="shared" si="148"/>
        <v>-0.21521586699903006</v>
      </c>
      <c r="L173" s="10" t="str">
        <f t="shared" ref="L173:Q173" si="191">L28</f>
        <v>71 Sales occupations</v>
      </c>
      <c r="M173" s="11">
        <f t="shared" si="191"/>
        <v>40.836762186880748</v>
      </c>
      <c r="N173" s="11">
        <f t="shared" si="191"/>
        <v>44.013874293032757</v>
      </c>
      <c r="O173" s="11">
        <f t="shared" si="191"/>
        <v>41.610052324714871</v>
      </c>
      <c r="P173" s="11">
        <f t="shared" si="191"/>
        <v>41.281599881506175</v>
      </c>
      <c r="Q173" s="11">
        <f t="shared" si="191"/>
        <v>40.600631700082531</v>
      </c>
      <c r="S173" s="40">
        <f t="shared" si="150"/>
        <v>0.37588610213354912</v>
      </c>
      <c r="T173" s="40">
        <f t="shared" si="151"/>
        <v>-0.16358708286493551</v>
      </c>
      <c r="W173" s="10" t="str">
        <f t="shared" ref="W173:AB173" si="192">W28</f>
        <v>71 Sales occupations</v>
      </c>
      <c r="X173" s="11">
        <f t="shared" si="192"/>
        <v>70.449678505203366</v>
      </c>
      <c r="Y173" s="11">
        <f t="shared" si="192"/>
        <v>75.080708033783694</v>
      </c>
      <c r="Z173" s="11">
        <f t="shared" si="192"/>
        <v>71.42639296609201</v>
      </c>
      <c r="AA173" s="11">
        <f t="shared" si="192"/>
        <v>70.966102435277733</v>
      </c>
      <c r="AB173" s="11">
        <f t="shared" si="192"/>
        <v>68.841192588145191</v>
      </c>
      <c r="AD173" s="40">
        <f t="shared" si="153"/>
        <v>0.27575501741925468</v>
      </c>
      <c r="AE173" s="40">
        <f t="shared" si="154"/>
        <v>-0.24546593961946028</v>
      </c>
    </row>
    <row r="174" spans="1:31" x14ac:dyDescent="0.2">
      <c r="A174" s="10" t="str">
        <f t="shared" si="142"/>
        <v>72 Customer service occupations</v>
      </c>
      <c r="B174" s="11">
        <f t="shared" si="142"/>
        <v>28.679626406569305</v>
      </c>
      <c r="C174" s="11">
        <f t="shared" si="146"/>
        <v>33.761662477390793</v>
      </c>
      <c r="D174" s="11">
        <f t="shared" si="146"/>
        <v>33.37289907942484</v>
      </c>
      <c r="E174" s="11">
        <f t="shared" si="146"/>
        <v>37.529597982756108</v>
      </c>
      <c r="F174" s="11">
        <f t="shared" si="146"/>
        <v>42.597475549561011</v>
      </c>
      <c r="H174" s="40">
        <f t="shared" si="147"/>
        <v>3.0775503834422846</v>
      </c>
      <c r="I174" s="40">
        <f t="shared" si="148"/>
        <v>1.6403133183416019</v>
      </c>
      <c r="L174" s="10" t="str">
        <f t="shared" ref="L174:Q174" si="193">L29</f>
        <v>72 Customer service occupations</v>
      </c>
      <c r="M174" s="11">
        <f t="shared" si="193"/>
        <v>13.107360611800214</v>
      </c>
      <c r="N174" s="11">
        <f t="shared" si="193"/>
        <v>13.671082226138038</v>
      </c>
      <c r="O174" s="11">
        <f t="shared" si="193"/>
        <v>14.931028732013893</v>
      </c>
      <c r="P174" s="11">
        <f t="shared" si="193"/>
        <v>18.565647710506248</v>
      </c>
      <c r="Q174" s="11">
        <f t="shared" si="193"/>
        <v>21.899819487548463</v>
      </c>
      <c r="S174" s="40">
        <f t="shared" si="150"/>
        <v>2.639587184597203</v>
      </c>
      <c r="T174" s="40">
        <f t="shared" si="151"/>
        <v>2.586462345218643</v>
      </c>
      <c r="W174" s="10" t="str">
        <f t="shared" ref="W174:AB174" si="194">W29</f>
        <v>72 Customer service occupations</v>
      </c>
      <c r="X174" s="11">
        <f t="shared" si="194"/>
        <v>15.572265794769056</v>
      </c>
      <c r="Y174" s="11">
        <f t="shared" si="194"/>
        <v>20.090580251252778</v>
      </c>
      <c r="Z174" s="11">
        <f t="shared" si="194"/>
        <v>18.441870347410958</v>
      </c>
      <c r="AA174" s="11">
        <f t="shared" si="194"/>
        <v>18.963950272249843</v>
      </c>
      <c r="AB174" s="11">
        <f t="shared" si="194"/>
        <v>20.697656062012516</v>
      </c>
      <c r="AD174" s="40">
        <f t="shared" si="153"/>
        <v>3.4405048103759661</v>
      </c>
      <c r="AE174" s="40">
        <f>IF(AB$151-Z$151 &lt;&gt; 0,(EXP(LN(AB174/Z174)/(AB$151-Z$151))-1)*100,0)</f>
        <v>0.77227893108342549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34.570648456392448</v>
      </c>
      <c r="C175" s="11">
        <f t="shared" si="146"/>
        <v>34.037139510786069</v>
      </c>
      <c r="D175" s="11">
        <f t="shared" si="146"/>
        <v>29.036846037136158</v>
      </c>
      <c r="E175" s="11">
        <f t="shared" si="146"/>
        <v>29.750753316815718</v>
      </c>
      <c r="F175" s="11">
        <f t="shared" si="146"/>
        <v>26.721663194590093</v>
      </c>
      <c r="H175" s="40">
        <f t="shared" si="147"/>
        <v>-3.4286320756388156</v>
      </c>
      <c r="I175" s="40">
        <f t="shared" si="148"/>
        <v>-0.55240847853120778</v>
      </c>
      <c r="L175" s="10" t="str">
        <f t="shared" ref="L175:Q175" si="195">L30</f>
        <v>81 Process, plant and machine operatives</v>
      </c>
      <c r="M175" s="11">
        <f t="shared" si="195"/>
        <v>25.975544258036027</v>
      </c>
      <c r="N175" s="11">
        <f t="shared" si="195"/>
        <v>24.929672708397476</v>
      </c>
      <c r="O175" s="11">
        <f t="shared" si="195"/>
        <v>21.386927394537999</v>
      </c>
      <c r="P175" s="11">
        <f t="shared" si="195"/>
        <v>21.035036777895808</v>
      </c>
      <c r="Q175" s="11">
        <f t="shared" si="195"/>
        <v>18.85703699370859</v>
      </c>
      <c r="S175" s="40">
        <f t="shared" si="150"/>
        <v>-3.8129184534302474</v>
      </c>
      <c r="T175" s="40">
        <f t="shared" si="151"/>
        <v>-0.83577915878866316</v>
      </c>
      <c r="W175" s="10" t="str">
        <f t="shared" ref="W175:AB175" si="196">W30</f>
        <v>81 Process, plant and machine operatives</v>
      </c>
      <c r="X175" s="11">
        <f t="shared" si="196"/>
        <v>8.5951041983565055</v>
      </c>
      <c r="Y175" s="11">
        <f t="shared" si="196"/>
        <v>9.1074668023885224</v>
      </c>
      <c r="Z175" s="11">
        <f t="shared" si="196"/>
        <v>7.6499186425981582</v>
      </c>
      <c r="AA175" s="11">
        <f t="shared" si="196"/>
        <v>8.7157165389198834</v>
      </c>
      <c r="AB175" s="11">
        <f t="shared" si="196"/>
        <v>7.8646262008814807</v>
      </c>
      <c r="AD175" s="40">
        <f t="shared" si="153"/>
        <v>-2.303021118146209</v>
      </c>
      <c r="AE175" s="40">
        <f t="shared" si="154"/>
        <v>0.18470367179439506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59.963050484955076</v>
      </c>
      <c r="C176" s="11">
        <f t="shared" si="146"/>
        <v>73.793493646741723</v>
      </c>
      <c r="D176" s="11">
        <f t="shared" si="146"/>
        <v>65.948905306853149</v>
      </c>
      <c r="E176" s="11">
        <f t="shared" si="146"/>
        <v>67.655360298700543</v>
      </c>
      <c r="F176" s="11">
        <f t="shared" si="146"/>
        <v>67.258524294177334</v>
      </c>
      <c r="H176" s="40">
        <f t="shared" si="147"/>
        <v>1.9212577767762973</v>
      </c>
      <c r="I176" s="40">
        <f t="shared" si="148"/>
        <v>0.13117586411894866</v>
      </c>
      <c r="L176" s="10" t="str">
        <f t="shared" ref="L176:Q176" si="197">L31</f>
        <v>82 Transport and mobile machine drivers and operatives</v>
      </c>
      <c r="M176" s="11">
        <f t="shared" si="197"/>
        <v>57.694764657530946</v>
      </c>
      <c r="N176" s="11">
        <f t="shared" si="197"/>
        <v>71.386266863422435</v>
      </c>
      <c r="O176" s="11">
        <f t="shared" si="197"/>
        <v>63.643062833338192</v>
      </c>
      <c r="P176" s="11">
        <f t="shared" si="197"/>
        <v>64.591034067660416</v>
      </c>
      <c r="Q176" s="11">
        <f t="shared" si="197"/>
        <v>63.73735364623532</v>
      </c>
      <c r="S176" s="40">
        <f t="shared" si="150"/>
        <v>1.9818610713301599</v>
      </c>
      <c r="T176" s="40">
        <f t="shared" si="151"/>
        <v>9.8702229647917861E-3</v>
      </c>
      <c r="W176" s="10" t="str">
        <f t="shared" ref="W176:AB176" si="198">W31</f>
        <v>82 Transport and mobile machine drivers and operatives</v>
      </c>
      <c r="X176" s="11">
        <f t="shared" si="198"/>
        <v>2.2682858274241311</v>
      </c>
      <c r="Y176" s="11">
        <f t="shared" si="198"/>
        <v>2.4072267833193708</v>
      </c>
      <c r="Z176" s="11">
        <f t="shared" si="198"/>
        <v>2.305842473515074</v>
      </c>
      <c r="AA176" s="11">
        <f t="shared" si="198"/>
        <v>3.064326231040098</v>
      </c>
      <c r="AB176" s="11">
        <f t="shared" si="198"/>
        <v>3.5211706479419997</v>
      </c>
      <c r="AD176" s="40">
        <f t="shared" si="153"/>
        <v>0.3289740119731821</v>
      </c>
      <c r="AE176" s="40">
        <f t="shared" si="154"/>
        <v>2.8625206593256625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24.799190135984503</v>
      </c>
      <c r="C177" s="11">
        <f t="shared" si="146"/>
        <v>24.04793072059293</v>
      </c>
      <c r="D177" s="11">
        <f t="shared" si="146"/>
        <v>20.128898961070675</v>
      </c>
      <c r="E177" s="11">
        <f t="shared" si="146"/>
        <v>36.843271611072929</v>
      </c>
      <c r="F177" s="11">
        <f t="shared" si="146"/>
        <v>42.033964661233497</v>
      </c>
      <c r="H177" s="40">
        <f t="shared" si="147"/>
        <v>-4.0872144234256442</v>
      </c>
      <c r="I177" s="40">
        <f t="shared" si="148"/>
        <v>5.031287447784627</v>
      </c>
      <c r="L177" s="10" t="str">
        <f t="shared" ref="L177:Q178" si="199">L32</f>
        <v>91 Elementary trades and related occupations</v>
      </c>
      <c r="M177" s="11">
        <f t="shared" si="199"/>
        <v>18.825430215730115</v>
      </c>
      <c r="N177" s="11">
        <f t="shared" si="199"/>
        <v>18.184996831558205</v>
      </c>
      <c r="O177" s="11">
        <f t="shared" si="199"/>
        <v>15.637714213318297</v>
      </c>
      <c r="P177" s="11">
        <f t="shared" si="199"/>
        <v>21.751432080927504</v>
      </c>
      <c r="Q177" s="11">
        <f t="shared" si="199"/>
        <v>23.685306598714245</v>
      </c>
      <c r="S177" s="40">
        <f t="shared" si="150"/>
        <v>-3.6424670012359717</v>
      </c>
      <c r="T177" s="40">
        <f t="shared" si="151"/>
        <v>2.8064546805475876</v>
      </c>
      <c r="W177" s="10" t="str">
        <f t="shared" ref="W177:AB178" si="200">W32</f>
        <v>91 Elementary trades and related occupations</v>
      </c>
      <c r="X177" s="11">
        <f t="shared" si="200"/>
        <v>5.973759920254369</v>
      </c>
      <c r="Y177" s="11">
        <f t="shared" si="200"/>
        <v>5.8629338890346636</v>
      </c>
      <c r="Z177" s="11">
        <f t="shared" si="200"/>
        <v>4.4911847477523636</v>
      </c>
      <c r="AA177" s="11">
        <f t="shared" si="200"/>
        <v>15.091839530145432</v>
      </c>
      <c r="AB177" s="11">
        <f t="shared" si="200"/>
        <v>18.348658062519267</v>
      </c>
      <c r="AD177" s="40">
        <f t="shared" si="153"/>
        <v>-5.5455048429302707</v>
      </c>
      <c r="AE177" s="40">
        <f t="shared" si="154"/>
        <v>9.8372267877613773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135.56032718759022</v>
      </c>
      <c r="C178" s="11">
        <f t="shared" si="146"/>
        <v>147.39740425641961</v>
      </c>
      <c r="D178" s="11">
        <f t="shared" si="146"/>
        <v>129.73625737379044</v>
      </c>
      <c r="E178" s="11">
        <f t="shared" si="146"/>
        <v>118.10869369164141</v>
      </c>
      <c r="F178" s="11">
        <f t="shared" si="146"/>
        <v>111.3279346180277</v>
      </c>
      <c r="H178" s="40">
        <f>IF(D$151-B$151 &lt;&gt; 0,(EXP(LN(D178/B178)/(D$151-B$151))-1)*100,0)</f>
        <v>-0.87441773661571798</v>
      </c>
      <c r="I178" s="40">
        <f t="shared" ref="I178" si="201">IF(F$151-D$151 &lt;&gt; 0,(EXP(LN(F178/D178)/(F$151-D$151))-1)*100,0)</f>
        <v>-1.0149699830927172</v>
      </c>
      <c r="L178" s="10" t="str">
        <f t="shared" si="199"/>
        <v>92 Elementary administration and service occupations</v>
      </c>
      <c r="M178" s="11">
        <f t="shared" si="199"/>
        <v>71.231531453495919</v>
      </c>
      <c r="N178" s="11">
        <f t="shared" si="199"/>
        <v>76.793761536867379</v>
      </c>
      <c r="O178" s="11">
        <f t="shared" si="199"/>
        <v>67.650844818693599</v>
      </c>
      <c r="P178" s="11">
        <f t="shared" si="199"/>
        <v>66.280074076097748</v>
      </c>
      <c r="Q178" s="11">
        <f t="shared" si="199"/>
        <v>62.48600600408755</v>
      </c>
      <c r="S178" s="40">
        <f t="shared" ref="S178" si="202">IF(O$151-M$151 &lt;&gt; 0,(EXP(LN(O178/M178)/(O$151-M$151))-1)*100,0)</f>
        <v>-1.0262128377397151</v>
      </c>
      <c r="T178" s="40">
        <f t="shared" ref="T178" si="203">IF(Q$151-O$151 &lt;&gt; 0,(EXP(LN(Q178/O178)/(Q$151-O$151))-1)*100,0)</f>
        <v>-0.52804899303723341</v>
      </c>
      <c r="W178" s="10" t="str">
        <f t="shared" si="200"/>
        <v>92 Elementary administration and service occupations</v>
      </c>
      <c r="X178" s="11">
        <f t="shared" si="200"/>
        <v>64.328795734094257</v>
      </c>
      <c r="Y178" s="11">
        <f t="shared" si="200"/>
        <v>70.603642719552141</v>
      </c>
      <c r="Z178" s="11">
        <f t="shared" si="200"/>
        <v>62.085412555096738</v>
      </c>
      <c r="AA178" s="11">
        <f t="shared" si="200"/>
        <v>51.82861961554373</v>
      </c>
      <c r="AB178" s="11">
        <f t="shared" si="200"/>
        <v>48.841928613940219</v>
      </c>
      <c r="AD178" s="40">
        <f t="shared" ref="AD178" si="204">IF(Z$151-X$151 &lt;&gt; 0,(EXP(LN(Z178/X178)/(Z$151-X$151))-1)*100,0)</f>
        <v>-0.70741210258484788</v>
      </c>
      <c r="AE178" s="40">
        <f t="shared" ref="AE178" si="205">IF(AB$151-Z$151 &lt;&gt; 0,(EXP(LN(AB178/Z178)/(AB$151-Z$151))-1)*100,0)</f>
        <v>-1.586755735043488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1372.7800000000002</v>
      </c>
      <c r="C180" s="34">
        <f t="shared" si="206"/>
        <v>1522.9480000000003</v>
      </c>
      <c r="D180" s="34">
        <f t="shared" si="206"/>
        <v>1487.6450000000002</v>
      </c>
      <c r="E180" s="34">
        <f t="shared" si="206"/>
        <v>1532.0940000000001</v>
      </c>
      <c r="F180" s="34">
        <f t="shared" si="206"/>
        <v>1599.0620000000013</v>
      </c>
      <c r="H180" s="43">
        <f>IF(D$151-B$151 &lt;&gt; 0,(EXP(LN(D180/B180)/(D$151-B$151))-1)*100,0)</f>
        <v>1.6201128167602441</v>
      </c>
      <c r="I180" s="43">
        <f t="shared" si="148"/>
        <v>0.48264683667569308</v>
      </c>
      <c r="L180" s="231" t="str">
        <f t="shared" ref="L180:Q180" si="207">L35</f>
        <v>All occupations</v>
      </c>
      <c r="M180" s="34">
        <f t="shared" si="207"/>
        <v>723.78459816776285</v>
      </c>
      <c r="N180" s="34">
        <f t="shared" si="207"/>
        <v>803.53078457659569</v>
      </c>
      <c r="O180" s="34">
        <f t="shared" si="207"/>
        <v>774.56142094308109</v>
      </c>
      <c r="P180" s="34">
        <f t="shared" si="207"/>
        <v>792.45153630901393</v>
      </c>
      <c r="Q180" s="34">
        <f t="shared" si="207"/>
        <v>818.73842260884123</v>
      </c>
      <c r="S180" s="43">
        <f t="shared" ref="S180" si="208">IF(O$151-M$151 &lt;&gt; 0,(EXP(LN(O180/M180)/(O$151-M$151))-1)*100,0)</f>
        <v>1.3652988096564345</v>
      </c>
      <c r="T180" s="43">
        <f t="shared" ref="T180" si="209">IF(Q$151-O$151 &lt;&gt; 0,(EXP(LN(Q180/O180)/(Q$151-O$151))-1)*100,0)</f>
        <v>0.37046911879301536</v>
      </c>
      <c r="W180" s="231" t="str">
        <f t="shared" ref="W180:AB180" si="210">W35</f>
        <v>All occupations</v>
      </c>
      <c r="X180" s="34">
        <f t="shared" si="210"/>
        <v>648.99540183223769</v>
      </c>
      <c r="Y180" s="34">
        <f t="shared" si="210"/>
        <v>719.41721542340429</v>
      </c>
      <c r="Z180" s="34">
        <f t="shared" si="210"/>
        <v>713.08357905691889</v>
      </c>
      <c r="AA180" s="34">
        <f t="shared" si="210"/>
        <v>739.64246369098646</v>
      </c>
      <c r="AB180" s="34">
        <f t="shared" si="210"/>
        <v>780.32357739115957</v>
      </c>
      <c r="AD180" s="43">
        <f t="shared" ref="AD180" si="211">IF(Z$151-X$151 &lt;&gt; 0,(EXP(LN(Z180/X180)/(Z$151-X$151))-1)*100,0)</f>
        <v>1.9013090636077923</v>
      </c>
      <c r="AE180" s="43">
        <f t="shared" ref="AE180" si="212">IF(AB$151-Z$151 &lt;&gt; 0,(EXP(LN(AB180/Z180)/(AB$151-Z$151))-1)*100,0)</f>
        <v>0.60254163130315508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Manchester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115.79768248255702</v>
      </c>
      <c r="C7" s="31">
        <f>'Occ T1'!C8</f>
        <v>136.25971817280168</v>
      </c>
      <c r="D7" s="31">
        <f>'Occ T1'!D8</f>
        <v>139.8531321211475</v>
      </c>
      <c r="E7" s="31">
        <f>'Occ T1'!E8</f>
        <v>131.5607631306849</v>
      </c>
      <c r="F7" s="31">
        <f>'Occ T1'!F8</f>
        <v>145.70171564957079</v>
      </c>
      <c r="H7" s="31">
        <f>C7-B7</f>
        <v>20.462035690244662</v>
      </c>
      <c r="I7" s="31">
        <f>D7-C7</f>
        <v>3.5934139483458125</v>
      </c>
      <c r="J7" s="31">
        <f>E7-D7</f>
        <v>-8.2923689904625917</v>
      </c>
      <c r="K7" s="31">
        <f>F7-E7</f>
        <v>14.140952518885882</v>
      </c>
      <c r="L7" s="31">
        <f>F7-D7</f>
        <v>5.8485835284232905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75.421263101201461</v>
      </c>
      <c r="C8" s="32">
        <f>'Occ T2'!C8</f>
        <v>92.526541798683326</v>
      </c>
      <c r="D8" s="32">
        <f>'Occ T2'!D8</f>
        <v>94.126850402992375</v>
      </c>
      <c r="E8" s="32">
        <f>'Occ T2'!E8</f>
        <v>84.756741491215394</v>
      </c>
      <c r="F8" s="32">
        <f>'Occ T2'!F8</f>
        <v>92.30349538492402</v>
      </c>
      <c r="H8" s="31">
        <f t="shared" ref="H8:H9" si="0">C8-B8</f>
        <v>17.105278697481864</v>
      </c>
      <c r="I8" s="31">
        <f t="shared" ref="I8:I9" si="1">D8-C8</f>
        <v>1.6003086043090491</v>
      </c>
      <c r="J8" s="31">
        <f t="shared" ref="J8:J9" si="2">E8-D8</f>
        <v>-9.3701089117769811</v>
      </c>
      <c r="K8" s="31">
        <f t="shared" ref="K8:K9" si="3">F8-E8</f>
        <v>7.546753893708626</v>
      </c>
      <c r="L8" s="31">
        <f t="shared" ref="L8:L49" si="4">F8-D8</f>
        <v>-1.8233550180683551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40.376419381355561</v>
      </c>
      <c r="C9" s="32">
        <f>'Occ T2'!C9</f>
        <v>43.733176374118365</v>
      </c>
      <c r="D9" s="32">
        <f>'Occ T2'!D9</f>
        <v>45.726281718155136</v>
      </c>
      <c r="E9" s="32">
        <f>'Occ T2'!E9</f>
        <v>46.804021639469504</v>
      </c>
      <c r="F9" s="32">
        <f>'Occ T2'!F9</f>
        <v>53.39822026464676</v>
      </c>
      <c r="H9" s="31">
        <f t="shared" si="0"/>
        <v>3.3567569927628043</v>
      </c>
      <c r="I9" s="31">
        <f t="shared" si="1"/>
        <v>1.9931053440367705</v>
      </c>
      <c r="J9" s="31">
        <f t="shared" si="2"/>
        <v>1.0777399213143681</v>
      </c>
      <c r="K9" s="31">
        <f t="shared" si="3"/>
        <v>6.5941986251772562</v>
      </c>
      <c r="L9" s="31">
        <f t="shared" si="4"/>
        <v>7.6719385464916243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260.37328519320522</v>
      </c>
      <c r="C11" s="31">
        <f>'Occ T1'!C9</f>
        <v>305.53575210128639</v>
      </c>
      <c r="D11" s="31">
        <f>'Occ T1'!D9</f>
        <v>320.99444408293846</v>
      </c>
      <c r="E11" s="31">
        <f>'Occ T1'!E9</f>
        <v>344.42236663898069</v>
      </c>
      <c r="F11" s="31">
        <f>'Occ T1'!F9</f>
        <v>382.60020324680187</v>
      </c>
      <c r="H11" s="31">
        <f>C11-B11</f>
        <v>45.162466908081171</v>
      </c>
      <c r="I11" s="31">
        <f t="shared" ref="I11:I49" si="5">D11-C11</f>
        <v>15.458691981652066</v>
      </c>
      <c r="J11" s="31">
        <f>E11-D11</f>
        <v>23.427922556042233</v>
      </c>
      <c r="K11" s="31">
        <f>F11-E11</f>
        <v>38.177836607821177</v>
      </c>
      <c r="L11" s="31">
        <f t="shared" si="4"/>
        <v>61.605759163863411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70.937071660150181</v>
      </c>
      <c r="C12" s="10">
        <f>'Occ T2'!C10</f>
        <v>83.689870995078536</v>
      </c>
      <c r="D12" s="10">
        <f>'Occ T2'!D10</f>
        <v>85.499975880524346</v>
      </c>
      <c r="E12" s="10">
        <f>'Occ T2'!E10</f>
        <v>104.41152316249016</v>
      </c>
      <c r="F12" s="10">
        <f>'Occ T2'!F10</f>
        <v>118.72726068059738</v>
      </c>
      <c r="H12" s="11">
        <f t="shared" ref="H12:K14" si="6">C12-B12</f>
        <v>12.752799334928355</v>
      </c>
      <c r="I12" s="31">
        <f t="shared" si="5"/>
        <v>1.8101048854458099</v>
      </c>
      <c r="J12" s="11">
        <f t="shared" si="6"/>
        <v>18.911547281965809</v>
      </c>
      <c r="K12" s="11">
        <f t="shared" si="6"/>
        <v>14.315737518107227</v>
      </c>
      <c r="L12" s="31">
        <f t="shared" si="4"/>
        <v>33.227284800073036</v>
      </c>
    </row>
    <row r="13" spans="1:12" x14ac:dyDescent="0.2">
      <c r="A13" s="10" t="str">
        <f>'Occ T2'!A11</f>
        <v>22 Health professionals</v>
      </c>
      <c r="B13" s="10">
        <f>'Occ T2'!B11</f>
        <v>53.4408267003136</v>
      </c>
      <c r="C13" s="10">
        <f>'Occ T2'!C11</f>
        <v>61.817833682458286</v>
      </c>
      <c r="D13" s="10">
        <f>'Occ T2'!D11</f>
        <v>63.341052505560036</v>
      </c>
      <c r="E13" s="10">
        <f>'Occ T2'!E11</f>
        <v>62.562032167417861</v>
      </c>
      <c r="F13" s="10">
        <f>'Occ T2'!F11</f>
        <v>68.196545595645773</v>
      </c>
      <c r="H13" s="11">
        <f t="shared" si="6"/>
        <v>8.3770069821446853</v>
      </c>
      <c r="I13" s="31">
        <f t="shared" si="5"/>
        <v>1.5232188231017503</v>
      </c>
      <c r="J13" s="11">
        <f t="shared" si="6"/>
        <v>-0.77902033814217475</v>
      </c>
      <c r="K13" s="11">
        <f t="shared" si="6"/>
        <v>5.6345134282279119</v>
      </c>
      <c r="L13" s="31">
        <f t="shared" si="4"/>
        <v>4.8554930900857372</v>
      </c>
    </row>
    <row r="14" spans="1:12" x14ac:dyDescent="0.2">
      <c r="A14" s="10" t="str">
        <f>'Occ T2'!A12</f>
        <v>23 Teaching and other educational professionals</v>
      </c>
      <c r="B14" s="10">
        <f>'Occ T2'!B12</f>
        <v>67.729867418666927</v>
      </c>
      <c r="C14" s="10">
        <f>'Occ T2'!C12</f>
        <v>76.974933456646937</v>
      </c>
      <c r="D14" s="10">
        <f>'Occ T2'!D12</f>
        <v>81.270025240447509</v>
      </c>
      <c r="E14" s="10">
        <f>'Occ T2'!E12</f>
        <v>82.636977416650623</v>
      </c>
      <c r="F14" s="10">
        <f>'Occ T2'!F12</f>
        <v>90.540893915927796</v>
      </c>
      <c r="H14" s="11">
        <f t="shared" si="6"/>
        <v>9.2450660379800098</v>
      </c>
      <c r="I14" s="31">
        <f t="shared" si="5"/>
        <v>4.2950917838005722</v>
      </c>
      <c r="J14" s="11">
        <f t="shared" si="6"/>
        <v>1.3669521762031138</v>
      </c>
      <c r="K14" s="11">
        <f t="shared" si="6"/>
        <v>7.9039164992771731</v>
      </c>
      <c r="L14" s="31">
        <f t="shared" si="4"/>
        <v>9.2708686754802869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68.26551941407449</v>
      </c>
      <c r="C15" s="10">
        <f>'Occ T2'!C13</f>
        <v>83.053113967102618</v>
      </c>
      <c r="D15" s="10">
        <f>'Occ T2'!D13</f>
        <v>90.883390456406588</v>
      </c>
      <c r="E15" s="10">
        <f>'Occ T2'!E13</f>
        <v>94.811833892422044</v>
      </c>
      <c r="F15" s="10">
        <f>'Occ T2'!F13</f>
        <v>105.13550305463086</v>
      </c>
      <c r="H15" s="11">
        <f t="shared" ref="H15" si="7">C15-B15</f>
        <v>14.787594553028129</v>
      </c>
      <c r="I15" s="31">
        <f t="shared" si="5"/>
        <v>7.8302764893039694</v>
      </c>
      <c r="J15" s="11">
        <f t="shared" ref="J15" si="8">E15-D15</f>
        <v>3.9284434360154563</v>
      </c>
      <c r="K15" s="11">
        <f t="shared" ref="K15" si="9">F15-E15</f>
        <v>10.323669162208816</v>
      </c>
      <c r="L15" s="31">
        <f t="shared" si="4"/>
        <v>14.252112598224272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151.80584937731717</v>
      </c>
      <c r="C17" s="31">
        <f>'Occ T1'!C10</f>
        <v>175.76822187573879</v>
      </c>
      <c r="D17" s="31">
        <f>'Occ T1'!D10</f>
        <v>180.10457619137219</v>
      </c>
      <c r="E17" s="31">
        <f>'Occ T1'!E10</f>
        <v>190.38213680666692</v>
      </c>
      <c r="F17" s="31">
        <f>'Occ T1'!F10</f>
        <v>209.36609805538285</v>
      </c>
      <c r="H17" s="31">
        <f t="shared" ref="H17:K21" si="10">C17-B17</f>
        <v>23.962372498421615</v>
      </c>
      <c r="I17" s="31">
        <f t="shared" si="5"/>
        <v>4.3363543156334003</v>
      </c>
      <c r="J17" s="31">
        <f t="shared" si="10"/>
        <v>10.277560615294732</v>
      </c>
      <c r="K17" s="31">
        <f t="shared" si="10"/>
        <v>18.983961248715929</v>
      </c>
      <c r="L17" s="31">
        <f t="shared" si="4"/>
        <v>29.26152186401066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24.501449293016595</v>
      </c>
      <c r="C18" s="10">
        <f>'Occ T2'!C14</f>
        <v>30.131044344776104</v>
      </c>
      <c r="D18" s="10">
        <f>'Occ T2'!D14</f>
        <v>32.094135365951935</v>
      </c>
      <c r="E18" s="10">
        <f>'Occ T2'!E14</f>
        <v>30.055397765955036</v>
      </c>
      <c r="F18" s="10">
        <f>'Occ T2'!F14</f>
        <v>32.49333108171416</v>
      </c>
      <c r="H18" s="11">
        <f t="shared" si="10"/>
        <v>5.6295950517595088</v>
      </c>
      <c r="I18" s="31">
        <f t="shared" si="5"/>
        <v>1.9630910211758312</v>
      </c>
      <c r="J18" s="11">
        <f t="shared" si="10"/>
        <v>-2.0387375999968995</v>
      </c>
      <c r="K18" s="11">
        <f t="shared" si="10"/>
        <v>2.4379333157591248</v>
      </c>
      <c r="L18" s="31">
        <f t="shared" si="4"/>
        <v>0.39919571576222523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24.583281579572748</v>
      </c>
      <c r="C19" s="10">
        <f>'Occ T2'!C15</f>
        <v>28.084633772336662</v>
      </c>
      <c r="D19" s="10">
        <f>'Occ T2'!D15</f>
        <v>29.33172453934521</v>
      </c>
      <c r="E19" s="10">
        <f>'Occ T2'!E15</f>
        <v>46.942479522403481</v>
      </c>
      <c r="F19" s="10">
        <f>'Occ T2'!F15</f>
        <v>56.402826125666991</v>
      </c>
      <c r="H19" s="11">
        <f t="shared" si="10"/>
        <v>3.501352192763914</v>
      </c>
      <c r="I19" s="31">
        <f t="shared" si="5"/>
        <v>1.2470907670085474</v>
      </c>
      <c r="J19" s="11">
        <f t="shared" si="10"/>
        <v>17.610754983058271</v>
      </c>
      <c r="K19" s="11">
        <f t="shared" si="10"/>
        <v>9.4603466032635097</v>
      </c>
      <c r="L19" s="31">
        <f t="shared" si="4"/>
        <v>27.071101586321781</v>
      </c>
    </row>
    <row r="20" spans="1:12" x14ac:dyDescent="0.2">
      <c r="A20" s="10" t="str">
        <f>'Occ T2'!A16</f>
        <v>33 Protective service occupations</v>
      </c>
      <c r="B20" s="10">
        <f>'Occ T2'!B16</f>
        <v>12.739528070086291</v>
      </c>
      <c r="C20" s="10">
        <f>'Occ T2'!C16</f>
        <v>13.922837175696388</v>
      </c>
      <c r="D20" s="10">
        <f>'Occ T2'!D16</f>
        <v>14.245745636476778</v>
      </c>
      <c r="E20" s="10">
        <f>'Occ T2'!E16</f>
        <v>11.527396924801117</v>
      </c>
      <c r="F20" s="10">
        <f>'Occ T2'!F16</f>
        <v>11.972378621529245</v>
      </c>
      <c r="H20" s="11">
        <f t="shared" si="10"/>
        <v>1.1833091056100979</v>
      </c>
      <c r="I20" s="31">
        <f t="shared" si="5"/>
        <v>0.32290846078038982</v>
      </c>
      <c r="J20" s="11">
        <f t="shared" si="10"/>
        <v>-2.7183487116756613</v>
      </c>
      <c r="K20" s="11">
        <f t="shared" si="10"/>
        <v>0.44498169672812793</v>
      </c>
      <c r="L20" s="31">
        <f t="shared" si="4"/>
        <v>-2.2733670149475333</v>
      </c>
    </row>
    <row r="21" spans="1:12" x14ac:dyDescent="0.2">
      <c r="A21" s="10" t="str">
        <f>'Occ T2'!A17</f>
        <v>34 Culture, media and sports occupations</v>
      </c>
      <c r="B21" s="10">
        <f>'Occ T2'!B17</f>
        <v>16.815312283337605</v>
      </c>
      <c r="C21" s="10">
        <f>'Occ T2'!C17</f>
        <v>20.721602450902225</v>
      </c>
      <c r="D21" s="10">
        <f>'Occ T2'!D17</f>
        <v>19.902898182139499</v>
      </c>
      <c r="E21" s="10">
        <f>'Occ T2'!E17</f>
        <v>17.24023386581926</v>
      </c>
      <c r="F21" s="10">
        <f>'Occ T2'!F17</f>
        <v>19.015633334959119</v>
      </c>
      <c r="H21" s="11">
        <f t="shared" si="10"/>
        <v>3.9062901675646202</v>
      </c>
      <c r="I21" s="31">
        <f t="shared" si="5"/>
        <v>-0.81870426876272617</v>
      </c>
      <c r="J21" s="11">
        <f t="shared" si="10"/>
        <v>-2.6626643163202388</v>
      </c>
      <c r="K21" s="11">
        <f t="shared" si="10"/>
        <v>1.7753994691398596</v>
      </c>
      <c r="L21" s="31">
        <f t="shared" si="4"/>
        <v>-0.88726484718037923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73.166278151303928</v>
      </c>
      <c r="C22" s="10">
        <f>'Occ T2'!C18</f>
        <v>82.908104132027418</v>
      </c>
      <c r="D22" s="10">
        <f>'Occ T2'!D18</f>
        <v>84.530072467458766</v>
      </c>
      <c r="E22" s="10">
        <f>'Occ T2'!E18</f>
        <v>84.616628727688024</v>
      </c>
      <c r="F22" s="10">
        <f>'Occ T2'!F18</f>
        <v>89.481928891513348</v>
      </c>
      <c r="H22" s="11">
        <f t="shared" ref="H22" si="11">C22-B22</f>
        <v>9.7418259807234904</v>
      </c>
      <c r="I22" s="31">
        <f t="shared" si="5"/>
        <v>1.6219683354313474</v>
      </c>
      <c r="J22" s="11">
        <f t="shared" ref="J22" si="12">E22-D22</f>
        <v>8.6556260229258442E-2</v>
      </c>
      <c r="K22" s="11">
        <f t="shared" ref="K22" si="13">F22-E22</f>
        <v>4.8653001638253244</v>
      </c>
      <c r="L22" s="31">
        <f t="shared" si="4"/>
        <v>4.9518564240545828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181.39048492986751</v>
      </c>
      <c r="C24" s="31">
        <f>'Occ T1'!C11</f>
        <v>188.76321834733756</v>
      </c>
      <c r="D24" s="31">
        <f>'Occ T1'!D11</f>
        <v>193.39457167334459</v>
      </c>
      <c r="E24" s="31">
        <f>'Occ T1'!E11</f>
        <v>199.56570768451706</v>
      </c>
      <c r="F24" s="31">
        <f>'Occ T1'!F11</f>
        <v>192.94949584156711</v>
      </c>
      <c r="H24" s="31">
        <f t="shared" ref="H24:K26" si="14">C24-B24</f>
        <v>7.3727334174700445</v>
      </c>
      <c r="I24" s="31">
        <f t="shared" si="5"/>
        <v>4.6313533260070301</v>
      </c>
      <c r="J24" s="31">
        <f t="shared" si="14"/>
        <v>6.1711360111724787</v>
      </c>
      <c r="K24" s="31">
        <f t="shared" si="14"/>
        <v>-6.6162118429499515</v>
      </c>
      <c r="L24" s="31">
        <f t="shared" si="4"/>
        <v>-0.44507583177747279</v>
      </c>
    </row>
    <row r="25" spans="1:12" x14ac:dyDescent="0.2">
      <c r="A25" t="str">
        <f>'Occ T2'!A19</f>
        <v>41 Administrative occupations</v>
      </c>
      <c r="B25" s="32">
        <f>'Occ T2'!B19</f>
        <v>148.88066153635503</v>
      </c>
      <c r="C25" s="32">
        <f>'Occ T2'!C19</f>
        <v>156.95531445882736</v>
      </c>
      <c r="D25" s="32">
        <f>'Occ T2'!D19</f>
        <v>162.7439995401943</v>
      </c>
      <c r="E25" s="32">
        <f>'Occ T2'!E19</f>
        <v>171.08113465551031</v>
      </c>
      <c r="F25" s="32">
        <f>'Occ T2'!F19</f>
        <v>173.27416221820548</v>
      </c>
      <c r="H25" s="11">
        <f t="shared" si="14"/>
        <v>8.0746529224723247</v>
      </c>
      <c r="I25" s="31">
        <f t="shared" si="5"/>
        <v>5.7886850813669355</v>
      </c>
      <c r="J25" s="11">
        <f t="shared" si="14"/>
        <v>8.3371351153160163</v>
      </c>
      <c r="K25" s="11">
        <f t="shared" si="14"/>
        <v>2.1930275626951641</v>
      </c>
      <c r="L25" s="31">
        <f t="shared" si="4"/>
        <v>10.53016267801118</v>
      </c>
    </row>
    <row r="26" spans="1:12" x14ac:dyDescent="0.2">
      <c r="A26" t="str">
        <f>'Occ T2'!A20</f>
        <v>42 Secretarial and related occupations</v>
      </c>
      <c r="B26" s="32">
        <f>'Occ T2'!B20</f>
        <v>32.509823393512477</v>
      </c>
      <c r="C26" s="32">
        <f>'Occ T2'!C20</f>
        <v>31.807903888510189</v>
      </c>
      <c r="D26" s="32">
        <f>'Occ T2'!D20</f>
        <v>30.650572133150284</v>
      </c>
      <c r="E26" s="32">
        <f>'Occ T2'!E20</f>
        <v>28.484573029006761</v>
      </c>
      <c r="F26" s="32">
        <f>'Occ T2'!F20</f>
        <v>19.675333623361624</v>
      </c>
      <c r="H26" s="11">
        <f t="shared" si="14"/>
        <v>-0.70191950500228728</v>
      </c>
      <c r="I26" s="31">
        <f t="shared" si="5"/>
        <v>-1.1573317553599054</v>
      </c>
      <c r="J26" s="11">
        <f t="shared" si="14"/>
        <v>-2.1659991041435234</v>
      </c>
      <c r="K26" s="11">
        <f t="shared" si="14"/>
        <v>-8.8092394056451369</v>
      </c>
      <c r="L26" s="31">
        <f t="shared" si="4"/>
        <v>-10.97523850978866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129.14520225407159</v>
      </c>
      <c r="C28" s="31">
        <f>'Occ T1'!C12</f>
        <v>136.62477222269442</v>
      </c>
      <c r="D28" s="31">
        <f>'Occ T1'!D12</f>
        <v>119.31024966818688</v>
      </c>
      <c r="E28" s="31">
        <f>'Occ T1'!E12</f>
        <v>117.82813710820757</v>
      </c>
      <c r="F28" s="31">
        <f>'Occ T1'!F12</f>
        <v>112.1649312368326</v>
      </c>
      <c r="H28" s="31">
        <f t="shared" ref="H28:K30" si="15">C28-B28</f>
        <v>7.4795699686228261</v>
      </c>
      <c r="I28" s="31">
        <f t="shared" si="5"/>
        <v>-17.314522554507533</v>
      </c>
      <c r="J28" s="31">
        <f t="shared" si="15"/>
        <v>-1.4821125599793135</v>
      </c>
      <c r="K28" s="31">
        <f t="shared" si="15"/>
        <v>-5.66320587137497</v>
      </c>
      <c r="L28" s="31">
        <f t="shared" si="4"/>
        <v>-7.1453184313542835</v>
      </c>
    </row>
    <row r="29" spans="1:12" x14ac:dyDescent="0.2">
      <c r="A29" s="10" t="str">
        <f>'Occ T2'!A21</f>
        <v>51 Skilled agricultural and related trades</v>
      </c>
      <c r="B29" s="10">
        <f>'Occ T2'!B21</f>
        <v>11.179482380044462</v>
      </c>
      <c r="C29" s="10">
        <f>'Occ T2'!C21</f>
        <v>12.332605129953045</v>
      </c>
      <c r="D29" s="10">
        <f>'Occ T2'!D21</f>
        <v>11.542370628304083</v>
      </c>
      <c r="E29" s="10">
        <f>'Occ T2'!E21</f>
        <v>11.374622614705734</v>
      </c>
      <c r="F29" s="10">
        <f>'Occ T2'!F21</f>
        <v>12.584081614508214</v>
      </c>
      <c r="H29" s="11">
        <f t="shared" si="15"/>
        <v>1.153122749908583</v>
      </c>
      <c r="I29" s="31">
        <f t="shared" si="5"/>
        <v>-0.79023450164896225</v>
      </c>
      <c r="J29" s="11">
        <f t="shared" si="15"/>
        <v>-0.16774801359834868</v>
      </c>
      <c r="K29" s="11">
        <f t="shared" si="15"/>
        <v>1.2094589998024805</v>
      </c>
      <c r="L29" s="31">
        <f t="shared" si="4"/>
        <v>1.0417109862041318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49.824270134652473</v>
      </c>
      <c r="C30" s="10">
        <f>'Occ T2'!C22</f>
        <v>55.184935748792142</v>
      </c>
      <c r="D30" s="10">
        <f>'Occ T2'!D22</f>
        <v>46.09506796532942</v>
      </c>
      <c r="E30" s="10">
        <f>'Occ T2'!E22</f>
        <v>44.536258572289327</v>
      </c>
      <c r="F30" s="10">
        <f>'Occ T2'!F22</f>
        <v>40.713176431475752</v>
      </c>
      <c r="H30" s="11">
        <f t="shared" si="15"/>
        <v>5.3606656141396698</v>
      </c>
      <c r="I30" s="31">
        <f t="shared" si="5"/>
        <v>-9.0898677834627222</v>
      </c>
      <c r="J30" s="11">
        <f t="shared" si="15"/>
        <v>-1.558809393040093</v>
      </c>
      <c r="K30" s="11">
        <f t="shared" si="15"/>
        <v>-3.8230821408135753</v>
      </c>
      <c r="L30" s="31">
        <f t="shared" si="4"/>
        <v>-5.3818915338536684</v>
      </c>
    </row>
    <row r="31" spans="1:12" x14ac:dyDescent="0.2">
      <c r="A31" s="10" t="str">
        <f>'Occ T2'!A23</f>
        <v>53 Skilled construction and building trades</v>
      </c>
      <c r="B31" s="10">
        <f>'Occ T2'!B23</f>
        <v>41.088961650446151</v>
      </c>
      <c r="C31" s="10">
        <f>'Occ T2'!C23</f>
        <v>44.295791249456329</v>
      </c>
      <c r="D31" s="10">
        <f>'Occ T2'!D23</f>
        <v>37.591091803945581</v>
      </c>
      <c r="E31" s="10">
        <f>'Occ T2'!E23</f>
        <v>36.660575467022042</v>
      </c>
      <c r="F31" s="10">
        <f>'Occ T2'!F23</f>
        <v>33.126354560040724</v>
      </c>
      <c r="H31" s="11">
        <f t="shared" ref="H31:H32" si="16">C31-B31</f>
        <v>3.2068295990101774</v>
      </c>
      <c r="I31" s="31">
        <f t="shared" si="5"/>
        <v>-6.704699445510748</v>
      </c>
      <c r="J31" s="11">
        <f t="shared" ref="J31:J32" si="17">E31-D31</f>
        <v>-0.93051633692353874</v>
      </c>
      <c r="K31" s="11">
        <f t="shared" ref="K31:K32" si="18">F31-E31</f>
        <v>-3.534220906981318</v>
      </c>
      <c r="L31" s="31">
        <f t="shared" si="4"/>
        <v>-4.4647372439048567</v>
      </c>
    </row>
    <row r="32" spans="1:12" x14ac:dyDescent="0.2">
      <c r="A32" s="10" t="str">
        <f>'Occ T2'!A24</f>
        <v>54 Textiles, printing and other skilled trades</v>
      </c>
      <c r="B32" s="10">
        <f>'Occ T2'!B24</f>
        <v>27.052488088928488</v>
      </c>
      <c r="C32" s="10">
        <f>'Occ T2'!C24</f>
        <v>24.811440094492887</v>
      </c>
      <c r="D32" s="10">
        <f>'Occ T2'!D24</f>
        <v>24.08171927060781</v>
      </c>
      <c r="E32" s="10">
        <f>'Occ T2'!E24</f>
        <v>25.256680454190459</v>
      </c>
      <c r="F32" s="10">
        <f>'Occ T2'!F24</f>
        <v>25.741318630807914</v>
      </c>
      <c r="H32" s="11">
        <f t="shared" si="16"/>
        <v>-2.2410479944356005</v>
      </c>
      <c r="I32" s="31">
        <f t="shared" si="5"/>
        <v>-0.72972082388507786</v>
      </c>
      <c r="J32" s="11">
        <f t="shared" si="17"/>
        <v>1.1749611835826492</v>
      </c>
      <c r="K32" s="11">
        <f t="shared" si="18"/>
        <v>0.48463817661745523</v>
      </c>
      <c r="L32" s="31">
        <f t="shared" si="4"/>
        <v>1.6595993602001045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139.40821239940595</v>
      </c>
      <c r="C34" s="31">
        <f>'Occ T1'!C13</f>
        <v>147.86410434139421</v>
      </c>
      <c r="D34" s="31">
        <f>'Occ T1'!D13</f>
        <v>142.72777421392831</v>
      </c>
      <c r="E34" s="31">
        <f>'Occ T1'!E13</f>
        <v>146.19950941317242</v>
      </c>
      <c r="F34" s="31">
        <f>'Occ T1'!F13</f>
        <v>156.8981693640286</v>
      </c>
      <c r="H34" s="31">
        <f t="shared" ref="H34:K36" si="19">C34-B34</f>
        <v>8.4558919419882557</v>
      </c>
      <c r="I34" s="31">
        <f t="shared" si="5"/>
        <v>-5.1363301274658966</v>
      </c>
      <c r="J34" s="31">
        <f t="shared" si="19"/>
        <v>3.4717351992441081</v>
      </c>
      <c r="K34" s="31">
        <f t="shared" si="19"/>
        <v>10.698659950856182</v>
      </c>
      <c r="L34" s="31">
        <f t="shared" si="4"/>
        <v>14.17039515010029</v>
      </c>
    </row>
    <row r="35" spans="1:12" x14ac:dyDescent="0.2">
      <c r="A35" s="10" t="str">
        <f>'Occ T2'!A25</f>
        <v>61 Caring personal service occupations</v>
      </c>
      <c r="B35" s="10">
        <f>'Occ T2'!B25</f>
        <v>107.59161326714968</v>
      </c>
      <c r="C35" s="10">
        <f>'Occ T2'!C25</f>
        <v>112.82538511085721</v>
      </c>
      <c r="D35" s="10">
        <f>'Occ T2'!D25</f>
        <v>112.02172565523868</v>
      </c>
      <c r="E35" s="10">
        <f>'Occ T2'!E25</f>
        <v>118.51844585740088</v>
      </c>
      <c r="F35" s="10">
        <f>'Occ T2'!F25</f>
        <v>129.70492743963808</v>
      </c>
      <c r="G35" s="10"/>
      <c r="H35" s="11">
        <f t="shared" si="19"/>
        <v>5.2337718437075296</v>
      </c>
      <c r="I35" s="31">
        <f t="shared" si="5"/>
        <v>-0.80365945561852925</v>
      </c>
      <c r="J35" s="11">
        <f t="shared" si="19"/>
        <v>6.4967202021621944</v>
      </c>
      <c r="K35" s="11">
        <f t="shared" si="19"/>
        <v>11.186481582237207</v>
      </c>
      <c r="L35" s="31">
        <f t="shared" si="4"/>
        <v>17.683201784399401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30.498289280148196</v>
      </c>
      <c r="C36" s="10">
        <f>'Occ T2'!C26</f>
        <v>33.833132795505527</v>
      </c>
      <c r="D36" s="10">
        <f>'Occ T2'!D26</f>
        <v>29.232784546546846</v>
      </c>
      <c r="E36" s="10">
        <f>'Occ T2'!E26</f>
        <v>26.644054372283392</v>
      </c>
      <c r="F36" s="10">
        <f>'Occ T2'!F26</f>
        <v>26.044135376668955</v>
      </c>
      <c r="G36" s="10"/>
      <c r="H36" s="11">
        <f t="shared" si="19"/>
        <v>3.3348435153573313</v>
      </c>
      <c r="I36" s="31">
        <f t="shared" si="5"/>
        <v>-4.6003482489586816</v>
      </c>
      <c r="J36" s="11">
        <f t="shared" si="19"/>
        <v>-2.5887301742634534</v>
      </c>
      <c r="K36" s="11">
        <f t="shared" si="19"/>
        <v>-0.59991899561443773</v>
      </c>
      <c r="L36" s="31">
        <f t="shared" si="4"/>
        <v>-3.1886491698778912</v>
      </c>
    </row>
    <row r="37" spans="1:12" x14ac:dyDescent="0.2">
      <c r="A37" s="10" t="str">
        <f>'Occ T2'!A27</f>
        <v>63 Community and civil enforcement occupations</v>
      </c>
      <c r="B37" s="10">
        <f>'Occ T2'!B27</f>
        <v>1.3183098521080954</v>
      </c>
      <c r="C37" s="10">
        <f>'Occ T2'!C27</f>
        <v>1.2055864350314756</v>
      </c>
      <c r="D37" s="10">
        <f>'Occ T2'!D27</f>
        <v>1.4732640121427774</v>
      </c>
      <c r="E37" s="10">
        <f>'Occ T2'!E27</f>
        <v>1.0370091834881408</v>
      </c>
      <c r="F37" s="10">
        <f>'Occ T2'!F27</f>
        <v>1.1491065477215729</v>
      </c>
      <c r="G37" s="10"/>
      <c r="H37" s="11">
        <f t="shared" ref="H37" si="20">C37-B37</f>
        <v>-0.11272341707661981</v>
      </c>
      <c r="I37" s="31">
        <f t="shared" ref="I37" si="21">D37-C37</f>
        <v>0.2676775771113018</v>
      </c>
      <c r="J37" s="11">
        <f t="shared" ref="J37" si="22">E37-D37</f>
        <v>-0.43625482865463661</v>
      </c>
      <c r="K37" s="11">
        <f t="shared" ref="K37" si="23">F37-E37</f>
        <v>0.1120973642334322</v>
      </c>
      <c r="L37" s="31">
        <f t="shared" ref="L37" si="24">F37-D37</f>
        <v>-0.32415746442120441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139.96606709865341</v>
      </c>
      <c r="C39" s="31">
        <f>'Occ T1'!C14</f>
        <v>152.85624480420722</v>
      </c>
      <c r="D39" s="31">
        <f>'Occ T1'!D14</f>
        <v>146.40934437023174</v>
      </c>
      <c r="E39" s="31">
        <f>'Occ T1'!E14</f>
        <v>149.77730029954</v>
      </c>
      <c r="F39" s="31">
        <f>'Occ T1'!F14</f>
        <v>152.03929983778866</v>
      </c>
      <c r="H39" s="31">
        <f>C39-B39</f>
        <v>12.89017770555381</v>
      </c>
      <c r="I39" s="31">
        <f t="shared" si="5"/>
        <v>-6.4469004339754861</v>
      </c>
      <c r="J39" s="31">
        <f>E39-D39</f>
        <v>3.3679559293082661</v>
      </c>
      <c r="K39" s="31">
        <f>F39-E39</f>
        <v>2.2619995382486593</v>
      </c>
      <c r="L39" s="31">
        <f t="shared" si="4"/>
        <v>5.6299554675569254</v>
      </c>
    </row>
    <row r="40" spans="1:12" s="30" customFormat="1" x14ac:dyDescent="0.2">
      <c r="A40" s="126" t="str">
        <f>'Occ T2'!A28</f>
        <v>71 Sales occupations</v>
      </c>
      <c r="B40" s="126">
        <f>'Occ T2'!B28</f>
        <v>111.28644069208411</v>
      </c>
      <c r="C40" s="126">
        <f>'Occ T2'!C28</f>
        <v>119.09458232681644</v>
      </c>
      <c r="D40" s="126">
        <f>'Occ T2'!D28</f>
        <v>113.03644529080688</v>
      </c>
      <c r="E40" s="126">
        <f>'Occ T2'!E28</f>
        <v>112.2477023167839</v>
      </c>
      <c r="F40" s="126">
        <f>'Occ T2'!F28</f>
        <v>109.44182428822765</v>
      </c>
      <c r="G40"/>
      <c r="H40" s="11">
        <f>C40-B40</f>
        <v>7.8081416347323227</v>
      </c>
      <c r="I40" s="31">
        <f t="shared" si="5"/>
        <v>-6.0581370360095548</v>
      </c>
      <c r="J40" s="11">
        <f t="shared" ref="J40" si="25">E40-D40</f>
        <v>-0.78874297402298055</v>
      </c>
      <c r="K40" s="11">
        <f t="shared" ref="K40" si="26">F40-E40</f>
        <v>-2.8058780285562506</v>
      </c>
      <c r="L40" s="31">
        <f t="shared" si="4"/>
        <v>-3.5946210025792311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28.679626406569305</v>
      </c>
      <c r="C41" s="126">
        <f>'Occ T2'!C29</f>
        <v>33.761662477390793</v>
      </c>
      <c r="D41" s="126">
        <f>'Occ T2'!D29</f>
        <v>33.37289907942484</v>
      </c>
      <c r="E41" s="126">
        <f>'Occ T2'!E29</f>
        <v>37.529597982756108</v>
      </c>
      <c r="F41" s="126">
        <f>'Occ T2'!F29</f>
        <v>42.597475549561011</v>
      </c>
      <c r="G41"/>
      <c r="H41" s="11">
        <f t="shared" ref="H41" si="27">C41-B41</f>
        <v>5.0820360708214878</v>
      </c>
      <c r="I41" s="31">
        <f t="shared" si="5"/>
        <v>-0.38876339796595261</v>
      </c>
      <c r="J41" s="11">
        <f t="shared" ref="J41" si="28">E41-D41</f>
        <v>4.156698903331268</v>
      </c>
      <c r="K41" s="11">
        <f t="shared" ref="K41" si="29">F41-E41</f>
        <v>5.0678775668049028</v>
      </c>
      <c r="L41" s="31">
        <f t="shared" si="4"/>
        <v>9.2245764701361708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94.533698941347524</v>
      </c>
      <c r="C43" s="31">
        <f>'Occ T1'!C15</f>
        <v>107.83063315752779</v>
      </c>
      <c r="D43" s="31">
        <f>'Occ T1'!D15</f>
        <v>94.985751343989307</v>
      </c>
      <c r="E43" s="31">
        <f>'Occ T1'!E15</f>
        <v>97.406113615516261</v>
      </c>
      <c r="F43" s="31">
        <f>'Occ T1'!F15</f>
        <v>93.980187488767427</v>
      </c>
      <c r="H43" s="31">
        <f t="shared" ref="H43:K45" si="30">C43-B43</f>
        <v>13.296934216180262</v>
      </c>
      <c r="I43" s="31">
        <f t="shared" si="5"/>
        <v>-12.844881813538478</v>
      </c>
      <c r="J43" s="31">
        <f t="shared" si="30"/>
        <v>2.4203622715269546</v>
      </c>
      <c r="K43" s="31">
        <f t="shared" si="30"/>
        <v>-3.4259261267488341</v>
      </c>
      <c r="L43" s="31">
        <f t="shared" si="4"/>
        <v>-1.0055638552218795</v>
      </c>
    </row>
    <row r="44" spans="1:12" x14ac:dyDescent="0.2">
      <c r="A44" s="10" t="str">
        <f>'Occ T2'!A30</f>
        <v>81 Process, plant and machine operatives</v>
      </c>
      <c r="B44" s="10">
        <f>'Occ T2'!B30</f>
        <v>34.570648456392448</v>
      </c>
      <c r="C44" s="10">
        <f>'Occ T2'!C30</f>
        <v>34.037139510786069</v>
      </c>
      <c r="D44" s="10">
        <f>'Occ T2'!D30</f>
        <v>29.036846037136158</v>
      </c>
      <c r="E44" s="10">
        <f>'Occ T2'!E30</f>
        <v>29.750753316815718</v>
      </c>
      <c r="F44" s="10">
        <f>'Occ T2'!F30</f>
        <v>26.721663194590093</v>
      </c>
      <c r="H44" s="11">
        <f t="shared" si="30"/>
        <v>-0.5335089456063784</v>
      </c>
      <c r="I44" s="31">
        <f t="shared" si="5"/>
        <v>-5.0002934736499114</v>
      </c>
      <c r="J44" s="11">
        <f t="shared" si="30"/>
        <v>0.71390727967956025</v>
      </c>
      <c r="K44" s="11">
        <f t="shared" si="30"/>
        <v>-3.0290901222256252</v>
      </c>
      <c r="L44" s="31">
        <f t="shared" si="4"/>
        <v>-2.315182842546065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59.963050484955076</v>
      </c>
      <c r="C45" s="10">
        <f>'Occ T2'!C31</f>
        <v>73.793493646741723</v>
      </c>
      <c r="D45" s="10">
        <f>'Occ T2'!D31</f>
        <v>65.948905306853149</v>
      </c>
      <c r="E45" s="10">
        <f>'Occ T2'!E31</f>
        <v>67.655360298700543</v>
      </c>
      <c r="F45" s="10">
        <f>'Occ T2'!F31</f>
        <v>67.258524294177334</v>
      </c>
      <c r="H45" s="11">
        <f t="shared" si="30"/>
        <v>13.830443161786647</v>
      </c>
      <c r="I45" s="31">
        <f t="shared" si="5"/>
        <v>-7.8445883398885741</v>
      </c>
      <c r="J45" s="11">
        <f t="shared" si="30"/>
        <v>1.7064549918473944</v>
      </c>
      <c r="K45" s="11">
        <f t="shared" si="30"/>
        <v>-0.39683600452320889</v>
      </c>
      <c r="L45" s="31">
        <f t="shared" si="4"/>
        <v>1.3096189873241855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160.35951732357472</v>
      </c>
      <c r="C47" s="31">
        <f>'Occ T1'!C16</f>
        <v>171.44533497701252</v>
      </c>
      <c r="D47" s="31">
        <f>'Occ T1'!D16</f>
        <v>149.86515633486113</v>
      </c>
      <c r="E47" s="31">
        <f>'Occ T1'!E16</f>
        <v>154.95196530271434</v>
      </c>
      <c r="F47" s="31">
        <f>'Occ T1'!F16</f>
        <v>153.36189927926119</v>
      </c>
      <c r="H47" s="31">
        <f t="shared" ref="H47:K49" si="31">C47-B47</f>
        <v>11.0858176534378</v>
      </c>
      <c r="I47" s="31">
        <f t="shared" si="5"/>
        <v>-21.580178642151395</v>
      </c>
      <c r="J47" s="31">
        <f t="shared" si="31"/>
        <v>5.0868089678532158</v>
      </c>
      <c r="K47" s="31">
        <f t="shared" si="31"/>
        <v>-1.5900660234531472</v>
      </c>
      <c r="L47" s="31">
        <f t="shared" si="4"/>
        <v>3.4967429444000686</v>
      </c>
    </row>
    <row r="48" spans="1:12" x14ac:dyDescent="0.2">
      <c r="A48" s="10" t="str">
        <f>'Occ T2'!A32</f>
        <v>91 Elementary trades and related occupations</v>
      </c>
      <c r="B48" s="10">
        <f>'Occ T2'!B32</f>
        <v>24.799190135984503</v>
      </c>
      <c r="C48" s="10">
        <f>'Occ T2'!C32</f>
        <v>24.04793072059293</v>
      </c>
      <c r="D48" s="10">
        <f>'Occ T2'!D32</f>
        <v>20.128898961070675</v>
      </c>
      <c r="E48" s="10">
        <f>'Occ T2'!E32</f>
        <v>36.843271611072929</v>
      </c>
      <c r="F48" s="10">
        <f>'Occ T2'!F32</f>
        <v>42.033964661233497</v>
      </c>
      <c r="H48" s="11">
        <f t="shared" si="31"/>
        <v>-0.75125941539157282</v>
      </c>
      <c r="I48" s="31">
        <f t="shared" si="5"/>
        <v>-3.9190317595222552</v>
      </c>
      <c r="J48" s="11">
        <f t="shared" si="31"/>
        <v>16.714372650002254</v>
      </c>
      <c r="K48" s="11">
        <f t="shared" si="31"/>
        <v>5.1906930501605686</v>
      </c>
      <c r="L48" s="31">
        <f t="shared" si="4"/>
        <v>21.905065700162822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135.56032718759022</v>
      </c>
      <c r="C49" s="10">
        <f>'Occ T2'!C33</f>
        <v>147.39740425641961</v>
      </c>
      <c r="D49" s="10">
        <f>'Occ T2'!D33</f>
        <v>129.73625737379044</v>
      </c>
      <c r="E49" s="10">
        <f>'Occ T2'!E33</f>
        <v>118.10869369164141</v>
      </c>
      <c r="F49" s="10">
        <f>'Occ T2'!F33</f>
        <v>111.3279346180277</v>
      </c>
      <c r="H49" s="11">
        <f t="shared" si="31"/>
        <v>11.837077068829387</v>
      </c>
      <c r="I49" s="31">
        <f t="shared" si="5"/>
        <v>-17.661146882629168</v>
      </c>
      <c r="J49" s="11">
        <f t="shared" si="31"/>
        <v>-11.627563682149031</v>
      </c>
      <c r="K49" s="11">
        <f t="shared" si="31"/>
        <v>-6.7807590736137087</v>
      </c>
      <c r="L49" s="31">
        <f t="shared" si="4"/>
        <v>-18.40832275576274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1372.78</v>
      </c>
      <c r="C51" s="34">
        <f>'Occ T1'!C18</f>
        <v>1522.9480000000003</v>
      </c>
      <c r="D51" s="34">
        <f>'Occ T1'!D18</f>
        <v>1487.645</v>
      </c>
      <c r="E51" s="34">
        <f>'Occ T1'!E18</f>
        <v>1532.0940000000001</v>
      </c>
      <c r="F51" s="34">
        <f>'Occ T1'!F18</f>
        <v>1599.0620000000008</v>
      </c>
      <c r="G51" s="24"/>
      <c r="H51" s="34">
        <f>C51-B51</f>
        <v>150.16800000000035</v>
      </c>
      <c r="I51" s="205">
        <f>D51-C51</f>
        <v>-35.303000000000338</v>
      </c>
      <c r="J51" s="34">
        <f>E51-D51</f>
        <v>44.449000000000069</v>
      </c>
      <c r="K51" s="34">
        <f>F51-E51</f>
        <v>66.968000000000757</v>
      </c>
      <c r="L51" s="205">
        <f>F51-D51</f>
        <v>111.41700000000083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Manchester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4.1518298880532933</v>
      </c>
      <c r="C59" s="44">
        <f>IF(AND(D$5-C$5 &lt;&gt; 0,D7 &lt;&gt; 0,C7 &lt;&gt; 0),(EXP(LN(D7/C7)/(D$5-C$5))-1)*100,0)</f>
        <v>2.6371799358844372</v>
      </c>
      <c r="D59" s="44">
        <f>IF(AND(E$5-D$5 &lt;&gt; 0,E7 &lt;&gt; 0,D7 &lt;&gt; 0),(EXP(LN(E7/D7)/(E$5-D$5))-1)*100,0)</f>
        <v>-1.2150379460963201</v>
      </c>
      <c r="E59" s="44">
        <f>IF(AND(F$5-E$5 &lt;&gt; 0,F7 &lt;&gt; 0,E7 &lt;&gt; 0),(EXP(LN(F7/E7)/(F$5-E$5))-1)*100,0)</f>
        <v>1.0261559008694299</v>
      </c>
      <c r="F59" s="44">
        <f>IF(AND(F$5-D$5 &lt;&gt; 0,F7 &lt;&gt; 0,D7 &lt;&gt; 0),(EXP(LN(F7/D7)/(F$5-D$5))-1)*100,0)</f>
        <v>0.27349780915526534</v>
      </c>
      <c r="H59" s="44">
        <f>(B7/B$51)*100</f>
        <v>8.4352687599292686</v>
      </c>
      <c r="I59" s="44">
        <f>(C7/C$51)*100</f>
        <v>8.947102473150867</v>
      </c>
      <c r="J59" s="44">
        <f>(D7/D$51)*100</f>
        <v>9.4009748374879418</v>
      </c>
      <c r="K59" s="44">
        <f>(E7/E$51)*100</f>
        <v>8.58699029763741</v>
      </c>
      <c r="L59" s="44">
        <f>(F7/F$51)*100</f>
        <v>9.1116989616144153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5.2429789059969867</v>
      </c>
      <c r="C60" s="44">
        <f t="shared" si="32"/>
        <v>1.7295670768620708</v>
      </c>
      <c r="D60" s="44">
        <f t="shared" si="32"/>
        <v>-2.0753236225093619</v>
      </c>
      <c r="E60" s="44">
        <f t="shared" si="32"/>
        <v>0.85661534947445439</v>
      </c>
      <c r="F60" s="44">
        <f>IF(AND(F$5-D$5 &lt;&gt; 0,F8 &lt;&gt; 0,D8 &lt;&gt; 0),(EXP(LN(F8/D8)/(F$5-D$5))-1)*100,0)</f>
        <v>-0.13032389991903814</v>
      </c>
      <c r="H60" s="44">
        <f t="shared" ref="H60:L60" si="33">(B8/B$51)*100</f>
        <v>5.4940531695684278</v>
      </c>
      <c r="I60" s="44">
        <f t="shared" si="33"/>
        <v>6.0754892352649792</v>
      </c>
      <c r="J60" s="44">
        <f t="shared" si="33"/>
        <v>6.3272387164271304</v>
      </c>
      <c r="K60" s="44">
        <f t="shared" si="33"/>
        <v>5.5320849433008279</v>
      </c>
      <c r="L60" s="44">
        <f t="shared" si="33"/>
        <v>5.7723525032127565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2.016590470049251</v>
      </c>
      <c r="C61" s="44">
        <f>IF(AND(D$5-C$5 &lt;&gt; 0,D9 &lt;&gt; 0,C9 &lt;&gt; 0),(EXP(LN(D9/C9)/(D$5-C$5))-1)*100,0)</f>
        <v>4.5574218688956281</v>
      </c>
      <c r="D61" s="44">
        <f t="shared" si="34"/>
        <v>0.46700522220159968</v>
      </c>
      <c r="E61" s="44">
        <f t="shared" si="34"/>
        <v>1.3268078575035647</v>
      </c>
      <c r="F61" s="44">
        <f>IF(AND(F$5-D$5 &lt;&gt; 0,F9 &lt;&gt; 0,D9 &lt;&gt; 0),(EXP(LN(F9/D9)/(F$5-D$5))-1)*100,0)</f>
        <v>1.0393924908929542</v>
      </c>
      <c r="H61" s="44">
        <f t="shared" ref="H61:L61" si="35">(B9/B$51)*100</f>
        <v>2.9412155903608417</v>
      </c>
      <c r="I61" s="44">
        <f t="shared" si="35"/>
        <v>2.871613237885887</v>
      </c>
      <c r="J61" s="44">
        <f t="shared" si="35"/>
        <v>3.0737361210608132</v>
      </c>
      <c r="K61" s="44">
        <f t="shared" si="35"/>
        <v>3.0549053543365812</v>
      </c>
      <c r="L61" s="44">
        <f t="shared" si="35"/>
        <v>3.3393464584016588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4.0797890666620207</v>
      </c>
      <c r="C63" s="44">
        <f t="shared" si="36"/>
        <v>5.0595362000475319</v>
      </c>
      <c r="D63" s="44">
        <f t="shared" si="36"/>
        <v>1.4188697312472742</v>
      </c>
      <c r="E63" s="44">
        <f t="shared" si="36"/>
        <v>1.0567634562284489</v>
      </c>
      <c r="F63" s="44">
        <f>IF(AND(F$5-D$5 &lt;&gt; 0,F11 &lt;&gt; 0,D11 &lt;&gt; 0),(EXP(LN(F11/D11)/(F$5-D$5))-1)*100,0)</f>
        <v>1.1773216677537501</v>
      </c>
      <c r="H63" s="44">
        <f>(B11/B$51)*100</f>
        <v>18.966861783621937</v>
      </c>
      <c r="I63" s="44">
        <f>(C11/C$51)*100</f>
        <v>20.062126356335629</v>
      </c>
      <c r="J63" s="44">
        <f>(D11/D$51)*100</f>
        <v>21.577355086928566</v>
      </c>
      <c r="K63" s="44">
        <f>(E11/E$51)*100</f>
        <v>22.480498366221699</v>
      </c>
      <c r="L63" s="44">
        <f>(F11/F$51)*100</f>
        <v>23.926539636787172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4.2197220254016843</v>
      </c>
      <c r="C64" s="44">
        <f t="shared" si="36"/>
        <v>2.1628721181231825</v>
      </c>
      <c r="D64" s="49">
        <f t="shared" si="36"/>
        <v>4.0774128022108114</v>
      </c>
      <c r="E64" s="49">
        <f t="shared" si="36"/>
        <v>1.2931790769472817</v>
      </c>
      <c r="F64" s="44">
        <f>IF(AND(F$5-D$5 &lt;&gt; 0,F12 &lt;&gt; 0,D12 &lt;&gt; 0),(EXP(LN(F12/D12)/(F$5-D$5))-1)*100,0)</f>
        <v>2.2128811799423165</v>
      </c>
      <c r="H64" s="40">
        <f t="shared" ref="H64:L67" si="37">(B12/B$11)*100</f>
        <v>27.24437401767721</v>
      </c>
      <c r="I64" s="40">
        <f t="shared" si="37"/>
        <v>27.391187584271641</v>
      </c>
      <c r="J64" s="40">
        <f t="shared" si="37"/>
        <v>26.635967524233191</v>
      </c>
      <c r="K64" s="40">
        <f t="shared" si="37"/>
        <v>30.314965947589879</v>
      </c>
      <c r="L64" s="40">
        <f t="shared" si="37"/>
        <v>31.031677367931408</v>
      </c>
    </row>
    <row r="65" spans="1:12" x14ac:dyDescent="0.2">
      <c r="A65" t="str">
        <f>A13</f>
        <v>22 Health professionals</v>
      </c>
      <c r="B65" s="49">
        <f t="shared" si="36"/>
        <v>3.7074972095830772</v>
      </c>
      <c r="C65" s="44">
        <f t="shared" si="36"/>
        <v>2.4640443256651823</v>
      </c>
      <c r="D65" s="49">
        <f t="shared" si="36"/>
        <v>-0.24719553795616855</v>
      </c>
      <c r="E65" s="49">
        <f t="shared" si="36"/>
        <v>0.86608231035614214</v>
      </c>
      <c r="F65" s="44">
        <f>IF(AND(F$5-D$5 &lt;&gt; 0,F13 &lt;&gt; 0,D13 &lt;&gt; 0),(EXP(LN(F13/D13)/(F$5-D$5))-1)*100,0)</f>
        <v>0.4936159876996804</v>
      </c>
      <c r="H65" s="40">
        <f t="shared" si="37"/>
        <v>20.524696556583681</v>
      </c>
      <c r="I65" s="40">
        <f t="shared" si="37"/>
        <v>20.232602324707784</v>
      </c>
      <c r="J65" s="40">
        <f t="shared" si="37"/>
        <v>19.732756648334384</v>
      </c>
      <c r="K65" s="40">
        <f t="shared" si="37"/>
        <v>18.164334905983214</v>
      </c>
      <c r="L65" s="40">
        <f t="shared" si="37"/>
        <v>17.824492777818676</v>
      </c>
    </row>
    <row r="66" spans="1:12" x14ac:dyDescent="0.2">
      <c r="A66" t="str">
        <f>A14</f>
        <v>23 Teaching and other educational professionals</v>
      </c>
      <c r="B66" s="49">
        <f t="shared" si="36"/>
        <v>3.2505263231448422</v>
      </c>
      <c r="C66" s="44">
        <f t="shared" si="36"/>
        <v>5.5798577418967321</v>
      </c>
      <c r="D66" s="49">
        <f t="shared" si="36"/>
        <v>0.33415693355767218</v>
      </c>
      <c r="E66" s="49">
        <f t="shared" si="36"/>
        <v>0.91762829116424083</v>
      </c>
      <c r="F66" s="44">
        <f>IF(AND(F$5-D$5 &lt;&gt; 0,F14 &lt;&gt; 0,D14 &lt;&gt; 0),(EXP(LN(F14/D14)/(F$5-D$5))-1)*100,0)</f>
        <v>0.72276180416217528</v>
      </c>
      <c r="H66" s="40">
        <f t="shared" si="37"/>
        <v>26.012602394446581</v>
      </c>
      <c r="I66" s="40">
        <f t="shared" si="37"/>
        <v>25.193429223015912</v>
      </c>
      <c r="J66" s="40">
        <f t="shared" si="37"/>
        <v>25.318203083742151</v>
      </c>
      <c r="K66" s="40">
        <f t="shared" si="37"/>
        <v>23.992918410920069</v>
      </c>
      <c r="L66" s="40">
        <f t="shared" si="37"/>
        <v>23.664622534850839</v>
      </c>
    </row>
    <row r="67" spans="1:12" x14ac:dyDescent="0.2">
      <c r="A67" t="str">
        <f>A15</f>
        <v>24 Business, media and public service professionals</v>
      </c>
      <c r="B67" s="49">
        <f t="shared" si="36"/>
        <v>5.0240182119151378</v>
      </c>
      <c r="C67" s="44">
        <f t="shared" si="36"/>
        <v>9.4280348024103446</v>
      </c>
      <c r="D67" s="49">
        <f t="shared" si="36"/>
        <v>0.84993098358607799</v>
      </c>
      <c r="E67" s="49">
        <f t="shared" si="36"/>
        <v>1.0389175779472293</v>
      </c>
      <c r="F67" s="44">
        <f>IF(AND(F$5-D$5 &lt;&gt; 0,F15 &lt;&gt; 0,D15 &lt;&gt; 0),(EXP(LN(F15/D15)/(F$5-D$5))-1)*100,0)</f>
        <v>0.97588272930813069</v>
      </c>
      <c r="H67" s="40">
        <f t="shared" si="37"/>
        <v>26.218327031292521</v>
      </c>
      <c r="I67" s="40">
        <f t="shared" si="37"/>
        <v>27.182780868004659</v>
      </c>
      <c r="J67" s="40">
        <f t="shared" si="37"/>
        <v>28.313072743690281</v>
      </c>
      <c r="K67" s="40">
        <f t="shared" si="37"/>
        <v>27.527780735506834</v>
      </c>
      <c r="L67" s="40">
        <f t="shared" si="37"/>
        <v>27.479207319399062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3.7320506193698089</v>
      </c>
      <c r="C69" s="44">
        <f t="shared" si="39"/>
        <v>2.4670866379356227</v>
      </c>
      <c r="D69" s="44">
        <f t="shared" si="39"/>
        <v>1.1160951361411486</v>
      </c>
      <c r="E69" s="44">
        <f t="shared" si="39"/>
        <v>0.95504256384189024</v>
      </c>
      <c r="F69" s="44">
        <f t="shared" ref="F69:F74" si="40">IF(AND(F$5-D$5 &lt;&gt; 0,F17 &lt;&gt; 0,D17 &lt;&gt; 0),(EXP(LN(F17/D17)/(F$5-D$5))-1)*100,0)</f>
        <v>1.0086982325974381</v>
      </c>
      <c r="H69" s="44">
        <f>(B17/B$51)*100</f>
        <v>11.058279504167977</v>
      </c>
      <c r="I69" s="44">
        <f>(C17/C$51)*100</f>
        <v>11.541314731411626</v>
      </c>
      <c r="J69" s="44">
        <f>(D17/D$51)*100</f>
        <v>12.106690520344046</v>
      </c>
      <c r="K69" s="44">
        <f>(E17/E$51)*100</f>
        <v>12.426269981258782</v>
      </c>
      <c r="L69" s="44">
        <f>(F17/F$51)*100</f>
        <v>13.093056933088446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5.3066027963034834</v>
      </c>
      <c r="C70" s="44">
        <f t="shared" si="39"/>
        <v>6.5151774983736255</v>
      </c>
      <c r="D70" s="49">
        <f t="shared" si="39"/>
        <v>-1.3040435735751199</v>
      </c>
      <c r="E70" s="49">
        <f t="shared" si="39"/>
        <v>0.78297534308924277</v>
      </c>
      <c r="F70" s="44">
        <f t="shared" si="40"/>
        <v>8.244434154343061E-2</v>
      </c>
      <c r="H70" s="40">
        <f t="shared" ref="H70:L74" si="41">(B18/B$17)*100</f>
        <v>16.139990253022226</v>
      </c>
      <c r="I70" s="40">
        <f t="shared" si="41"/>
        <v>17.142486863226942</v>
      </c>
      <c r="J70" s="40">
        <f t="shared" si="41"/>
        <v>17.819722321686012</v>
      </c>
      <c r="K70" s="40">
        <f t="shared" si="41"/>
        <v>15.786879100152287</v>
      </c>
      <c r="L70" s="40">
        <f t="shared" si="41"/>
        <v>15.519862758830619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3.3849274536118079</v>
      </c>
      <c r="C71" s="44">
        <f t="shared" si="39"/>
        <v>4.4404736665533129</v>
      </c>
      <c r="D71" s="49">
        <f t="shared" si="39"/>
        <v>9.8615407658656942</v>
      </c>
      <c r="E71" s="49">
        <f t="shared" si="39"/>
        <v>1.8529199464548896</v>
      </c>
      <c r="F71" s="44">
        <f t="shared" si="40"/>
        <v>4.4553971167952788</v>
      </c>
      <c r="H71" s="40">
        <f t="shared" si="41"/>
        <v>16.193896138000845</v>
      </c>
      <c r="I71" s="40">
        <f t="shared" si="41"/>
        <v>15.978220336205821</v>
      </c>
      <c r="J71" s="40">
        <f t="shared" si="41"/>
        <v>16.28594073488641</v>
      </c>
      <c r="K71" s="40">
        <f t="shared" si="41"/>
        <v>24.656976914842367</v>
      </c>
      <c r="L71" s="40">
        <f t="shared" si="41"/>
        <v>26.939808617318246</v>
      </c>
    </row>
    <row r="72" spans="1:12" x14ac:dyDescent="0.2">
      <c r="A72" t="str">
        <f t="shared" si="38"/>
        <v>33 Protective service occupations</v>
      </c>
      <c r="B72" s="49">
        <f t="shared" si="39"/>
        <v>2.2453582671742689</v>
      </c>
      <c r="C72" s="44">
        <f t="shared" si="39"/>
        <v>2.3192719752842983</v>
      </c>
      <c r="D72" s="49">
        <f t="shared" si="39"/>
        <v>-4.1462269716586846</v>
      </c>
      <c r="E72" s="49">
        <f t="shared" si="39"/>
        <v>0.37947490667022965</v>
      </c>
      <c r="F72" s="44">
        <f t="shared" si="40"/>
        <v>-1.1523496343569972</v>
      </c>
      <c r="H72" s="40">
        <f t="shared" si="41"/>
        <v>8.3919876093982904</v>
      </c>
      <c r="I72" s="40">
        <f t="shared" si="41"/>
        <v>7.9211344503099577</v>
      </c>
      <c r="J72" s="40">
        <f t="shared" si="41"/>
        <v>7.9097077585301321</v>
      </c>
      <c r="K72" s="40">
        <f t="shared" si="41"/>
        <v>6.0548731714820443</v>
      </c>
      <c r="L72" s="40">
        <f t="shared" si="41"/>
        <v>5.7183941109521159</v>
      </c>
    </row>
    <row r="73" spans="1:12" x14ac:dyDescent="0.2">
      <c r="A73" t="str">
        <f t="shared" si="38"/>
        <v>34 Culture, media and sports occupations</v>
      </c>
      <c r="B73" s="49">
        <f t="shared" si="39"/>
        <v>5.3609311295755191</v>
      </c>
      <c r="C73" s="44">
        <f t="shared" si="39"/>
        <v>-3.9509698668457882</v>
      </c>
      <c r="D73" s="49">
        <f t="shared" si="39"/>
        <v>-2.8315295854311584</v>
      </c>
      <c r="E73" s="49">
        <f t="shared" si="39"/>
        <v>0.9849754382340814</v>
      </c>
      <c r="F73" s="44">
        <f t="shared" si="40"/>
        <v>-0.3035643785531783</v>
      </c>
      <c r="H73" s="40">
        <f t="shared" si="41"/>
        <v>11.076853989692276</v>
      </c>
      <c r="I73" s="40">
        <f t="shared" si="41"/>
        <v>11.789163154618235</v>
      </c>
      <c r="J73" s="40">
        <f t="shared" si="41"/>
        <v>11.050745407485618</v>
      </c>
      <c r="K73" s="40">
        <f t="shared" si="41"/>
        <v>9.0555942668753211</v>
      </c>
      <c r="L73" s="40">
        <f t="shared" si="41"/>
        <v>9.0824796906369158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3.1742938432735013</v>
      </c>
      <c r="C74" s="44">
        <f t="shared" si="39"/>
        <v>1.9563447414602919</v>
      </c>
      <c r="D74" s="49">
        <f t="shared" si="39"/>
        <v>2.0471017488365995E-2</v>
      </c>
      <c r="E74" s="49">
        <f t="shared" si="39"/>
        <v>0.56062453752188102</v>
      </c>
      <c r="F74" s="44">
        <f t="shared" si="40"/>
        <v>0.38025002178030398</v>
      </c>
      <c r="H74" s="40">
        <f t="shared" si="41"/>
        <v>48.197272009886355</v>
      </c>
      <c r="I74" s="40">
        <f t="shared" si="41"/>
        <v>47.168995195639049</v>
      </c>
      <c r="J74" s="40">
        <f t="shared" si="41"/>
        <v>46.933883777411836</v>
      </c>
      <c r="K74" s="40">
        <f t="shared" si="41"/>
        <v>44.445676546647981</v>
      </c>
      <c r="L74" s="40">
        <f t="shared" si="41"/>
        <v>42.739454822262111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1.0010102693500222</v>
      </c>
      <c r="C76" s="44">
        <f t="shared" si="42"/>
        <v>2.4535253035816718</v>
      </c>
      <c r="D76" s="44">
        <f t="shared" si="42"/>
        <v>0.63019802778665479</v>
      </c>
      <c r="E76" s="44">
        <f t="shared" si="42"/>
        <v>-0.3365829737229542</v>
      </c>
      <c r="F76" s="44">
        <f>IF(AND(F$5-D$5 &lt;&gt; 0,F24 &lt;&gt; 0,D24 &lt;&gt; 0),(EXP(LN(F24/D24)/(F$5-D$5))-1)*100,0)</f>
        <v>-1.5359084830157688E-2</v>
      </c>
      <c r="H76" s="44">
        <f>(B24/B$51)*100</f>
        <v>13.213368852246354</v>
      </c>
      <c r="I76" s="44">
        <f>(C24/C$51)*100</f>
        <v>12.394593797512293</v>
      </c>
      <c r="J76" s="44">
        <f>(D24/D$51)*100</f>
        <v>13.000048511126284</v>
      </c>
      <c r="K76" s="44">
        <f>(E24/E$51)*100</f>
        <v>13.02568299885758</v>
      </c>
      <c r="L76" s="44">
        <f>(F24/F$51)*100</f>
        <v>12.066417427314702</v>
      </c>
    </row>
    <row r="77" spans="1:12" x14ac:dyDescent="0.2">
      <c r="A77" t="str">
        <f>A25</f>
        <v>41 Administrative occupations</v>
      </c>
      <c r="B77" s="49">
        <f t="shared" si="42"/>
        <v>1.3291579998890191</v>
      </c>
      <c r="C77" s="44">
        <f t="shared" si="42"/>
        <v>3.6881102760527584</v>
      </c>
      <c r="D77" s="49">
        <f t="shared" si="42"/>
        <v>1.0041986604210296</v>
      </c>
      <c r="E77" s="49">
        <f t="shared" si="42"/>
        <v>0.12745292391715957</v>
      </c>
      <c r="F77" s="44">
        <f>IF(AND(F$5-D$5 &lt;&gt; 0,F25 &lt;&gt; 0,D25 &lt;&gt; 0),(EXP(LN(F25/D25)/(F$5-D$5))-1)*100,0)</f>
        <v>0.41885262308185567</v>
      </c>
      <c r="H77" s="40">
        <f t="shared" ref="H77:L78" si="43">(B25/B$24)*100</f>
        <v>82.077437299932228</v>
      </c>
      <c r="I77" s="40">
        <f t="shared" si="43"/>
        <v>83.149310460483122</v>
      </c>
      <c r="J77" s="40">
        <f t="shared" si="43"/>
        <v>84.151275877111473</v>
      </c>
      <c r="K77" s="40">
        <f t="shared" si="43"/>
        <v>85.726719605536388</v>
      </c>
      <c r="L77" s="40">
        <f t="shared" si="43"/>
        <v>89.802858236272741</v>
      </c>
    </row>
    <row r="78" spans="1:12" x14ac:dyDescent="0.2">
      <c r="A78" t="str">
        <f>A26</f>
        <v>42 Secretarial and related occupations</v>
      </c>
      <c r="B78" s="49">
        <f t="shared" si="42"/>
        <v>-0.54420115798730073</v>
      </c>
      <c r="C78" s="44">
        <f t="shared" si="42"/>
        <v>-3.6385036858023301</v>
      </c>
      <c r="D78" s="49">
        <f t="shared" si="42"/>
        <v>-1.4550835396748729</v>
      </c>
      <c r="E78" s="49">
        <f t="shared" si="42"/>
        <v>-3.6323565199925856</v>
      </c>
      <c r="F78" s="44">
        <f>IF(AND(F$5-D$5 &lt;&gt; 0,F26 &lt;&gt; 0,D26 &lt;&gt; 0),(EXP(LN(F26/D26)/(F$5-D$5))-1)*100,0)</f>
        <v>-2.9119970489385527</v>
      </c>
      <c r="H78" s="40">
        <f t="shared" si="43"/>
        <v>17.922562700067765</v>
      </c>
      <c r="I78" s="40">
        <f t="shared" si="43"/>
        <v>16.850689539516864</v>
      </c>
      <c r="J78" s="40">
        <f t="shared" si="43"/>
        <v>15.848724122888516</v>
      </c>
      <c r="K78" s="40">
        <f t="shared" si="43"/>
        <v>14.273280394463624</v>
      </c>
      <c r="L78" s="40">
        <f t="shared" si="43"/>
        <v>10.197141763727254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1.4174749672896336</v>
      </c>
      <c r="C80" s="44">
        <f t="shared" si="44"/>
        <v>-12.673047700519025</v>
      </c>
      <c r="D80" s="44">
        <f t="shared" si="44"/>
        <v>-0.24969061075118537</v>
      </c>
      <c r="E80" s="44">
        <f t="shared" si="44"/>
        <v>-0.49135596957764482</v>
      </c>
      <c r="F80" s="44">
        <f>IF(AND(F$5-D$5 &lt;&gt; 0,F28 &lt;&gt; 0,D28 &lt;&gt; 0),(EXP(LN(F28/D28)/(F$5-D$5))-1)*100,0)</f>
        <v>-0.4108659738209508</v>
      </c>
      <c r="H80" s="44">
        <f>(B28/B$51)*100</f>
        <v>9.4075672907582852</v>
      </c>
      <c r="I80" s="44">
        <f>(C28/C$51)*100</f>
        <v>8.9710726973405777</v>
      </c>
      <c r="J80" s="44">
        <f>(D28/D$51)*100</f>
        <v>8.0200753316945157</v>
      </c>
      <c r="K80" s="44">
        <f>(E28/E$51)*100</f>
        <v>7.6906597838127144</v>
      </c>
      <c r="L80" s="44">
        <f>(F28/F$51)*100</f>
        <v>7.0144204062652067</v>
      </c>
    </row>
    <row r="81" spans="1:12" x14ac:dyDescent="0.2">
      <c r="A81" t="str">
        <f>A29</f>
        <v>51 Skilled agricultural and related trades</v>
      </c>
      <c r="B81" s="49">
        <f t="shared" si="44"/>
        <v>2.4845226549928823</v>
      </c>
      <c r="C81" s="44">
        <f t="shared" si="44"/>
        <v>-6.4076851023930459</v>
      </c>
      <c r="D81" s="49">
        <f t="shared" si="44"/>
        <v>-0.29236935567136246</v>
      </c>
      <c r="E81" s="49">
        <f t="shared" si="44"/>
        <v>1.0156012125715597</v>
      </c>
      <c r="F81" s="44">
        <f>IF(AND(F$5-D$5 &lt;&gt; 0,F29 &lt;&gt; 0,D29 &lt;&gt; 0),(EXP(LN(F29/D29)/(F$5-D$5))-1)*100,0)</f>
        <v>0.57771560558330659</v>
      </c>
      <c r="H81" s="40">
        <f t="shared" ref="H81:L84" si="45">(B29/B$28)*100</f>
        <v>8.6565216399217828</v>
      </c>
      <c r="I81" s="40">
        <f t="shared" si="45"/>
        <v>9.0266244761610697</v>
      </c>
      <c r="J81" s="40">
        <f t="shared" si="45"/>
        <v>9.6742489940340501</v>
      </c>
      <c r="K81" s="40">
        <f t="shared" si="45"/>
        <v>9.6535707801777768</v>
      </c>
      <c r="L81" s="40">
        <f t="shared" si="45"/>
        <v>11.219265661508173</v>
      </c>
    </row>
    <row r="82" spans="1:12" x14ac:dyDescent="0.2">
      <c r="A82" t="str">
        <f>A30</f>
        <v>52 Skilled metal, electrical and electronic trades</v>
      </c>
      <c r="B82" s="49">
        <f t="shared" si="44"/>
        <v>2.5876068872819458</v>
      </c>
      <c r="C82" s="44">
        <f t="shared" si="44"/>
        <v>-16.471646945175024</v>
      </c>
      <c r="D82" s="49">
        <f t="shared" si="44"/>
        <v>-0.6856844213034452</v>
      </c>
      <c r="E82" s="49">
        <f t="shared" si="44"/>
        <v>-0.89350303839079714</v>
      </c>
      <c r="F82" s="44">
        <f>IF(AND(F$5-D$5 &lt;&gt; 0,F30 &lt;&gt; 0,D30 &lt;&gt; 0),(EXP(LN(F30/D30)/(F$5-D$5))-1)*100,0)</f>
        <v>-0.82427852964205295</v>
      </c>
      <c r="H82" s="40">
        <f t="shared" si="45"/>
        <v>38.580039571761674</v>
      </c>
      <c r="I82" s="40">
        <f t="shared" si="45"/>
        <v>40.391603111946857</v>
      </c>
      <c r="J82" s="40">
        <f t="shared" si="45"/>
        <v>38.634625351572204</v>
      </c>
      <c r="K82" s="40">
        <f t="shared" si="45"/>
        <v>37.797642961451061</v>
      </c>
      <c r="L82" s="40">
        <f t="shared" si="45"/>
        <v>36.297598529714428</v>
      </c>
    </row>
    <row r="83" spans="1:12" x14ac:dyDescent="0.2">
      <c r="A83" t="str">
        <f>A31</f>
        <v>53 Skilled construction and building trades</v>
      </c>
      <c r="B83" s="49">
        <f t="shared" si="44"/>
        <v>1.8965134867370281</v>
      </c>
      <c r="C83" s="44">
        <f t="shared" si="44"/>
        <v>-15.136199752596225</v>
      </c>
      <c r="D83" s="49">
        <f t="shared" si="44"/>
        <v>-0.50004882270210382</v>
      </c>
      <c r="E83" s="49">
        <f t="shared" si="44"/>
        <v>-1.0086067384625919</v>
      </c>
      <c r="F83" s="44">
        <f>IF(AND(F$5-D$5 &lt;&gt; 0,F31 &lt;&gt; 0,D31 &lt;&gt; 0),(EXP(LN(F31/D31)/(F$5-D$5))-1)*100,0)</f>
        <v>-0.83937690339263016</v>
      </c>
      <c r="H83" s="40">
        <f t="shared" si="45"/>
        <v>31.816096094387227</v>
      </c>
      <c r="I83" s="40">
        <f t="shared" si="45"/>
        <v>32.421493210071354</v>
      </c>
      <c r="J83" s="40">
        <f t="shared" si="45"/>
        <v>31.507009589276674</v>
      </c>
      <c r="K83" s="40">
        <f t="shared" si="45"/>
        <v>31.113600169503464</v>
      </c>
      <c r="L83" s="40">
        <f t="shared" si="45"/>
        <v>29.533611080361212</v>
      </c>
    </row>
    <row r="84" spans="1:12" x14ac:dyDescent="0.2">
      <c r="A84" t="str">
        <f>A32</f>
        <v>54 Textiles, printing and other skilled trades</v>
      </c>
      <c r="B84" s="49">
        <f t="shared" si="44"/>
        <v>-2.1386529654479292</v>
      </c>
      <c r="C84" s="44">
        <f t="shared" si="44"/>
        <v>-2.941065980475055</v>
      </c>
      <c r="D84" s="49">
        <f t="shared" si="44"/>
        <v>0.95730668510538575</v>
      </c>
      <c r="E84" s="49">
        <f t="shared" si="44"/>
        <v>0.190248107934754</v>
      </c>
      <c r="F84" s="44">
        <f>IF(AND(F$5-D$5 &lt;&gt; 0,F32 &lt;&gt; 0,D32 &lt;&gt; 0),(EXP(LN(F32/D32)/(F$5-D$5))-1)*100,0)</f>
        <v>0.44528454870440548</v>
      </c>
      <c r="H84" s="40">
        <f t="shared" si="45"/>
        <v>20.947342693929304</v>
      </c>
      <c r="I84" s="40">
        <f t="shared" si="45"/>
        <v>18.160279201820707</v>
      </c>
      <c r="J84" s="40">
        <f t="shared" si="45"/>
        <v>20.184116065117085</v>
      </c>
      <c r="K84" s="40">
        <f t="shared" si="45"/>
        <v>21.435186088867692</v>
      </c>
      <c r="L84" s="40">
        <f t="shared" si="45"/>
        <v>22.94952472841619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1.4830706789626946</v>
      </c>
      <c r="C86" s="44">
        <f t="shared" si="46"/>
        <v>-3.4736829133370617</v>
      </c>
      <c r="D86" s="44">
        <f t="shared" si="46"/>
        <v>0.48181807997325077</v>
      </c>
      <c r="E86" s="44">
        <f t="shared" si="46"/>
        <v>0.70874781685725807</v>
      </c>
      <c r="F86" s="44">
        <f>IF(AND(F$5-D$5 &lt;&gt; 0,F34 &lt;&gt; 0,D34 &lt;&gt; 0),(EXP(LN(F34/D34)/(F$5-D$5))-1)*100,0)</f>
        <v>0.63304768367515862</v>
      </c>
      <c r="H86" s="44">
        <f>(B34/B$51)*100</f>
        <v>10.155175075351181</v>
      </c>
      <c r="I86" s="44">
        <f>(C34/C$51)*100</f>
        <v>9.7090711134847787</v>
      </c>
      <c r="J86" s="44">
        <f>(D34/D$51)*100</f>
        <v>9.594209251127003</v>
      </c>
      <c r="K86" s="44">
        <f>(E34/E$51)*100</f>
        <v>9.5424634136790836</v>
      </c>
      <c r="L86" s="44">
        <f>(F34/F$51)*100</f>
        <v>9.8118878044771574</v>
      </c>
    </row>
    <row r="87" spans="1:12" x14ac:dyDescent="0.2">
      <c r="A87" t="str">
        <f>A35</f>
        <v>61 Caring personal service occupations</v>
      </c>
      <c r="B87" s="49">
        <f t="shared" si="46"/>
        <v>1.1945448223136035</v>
      </c>
      <c r="C87" s="44">
        <f t="shared" si="46"/>
        <v>-0.71230375578057448</v>
      </c>
      <c r="D87" s="49">
        <f t="shared" si="46"/>
        <v>1.1338959773696144</v>
      </c>
      <c r="E87" s="49">
        <f t="shared" si="46"/>
        <v>0.9060144068302467</v>
      </c>
      <c r="F87" s="44">
        <f>IF(AND(F$5-D$5 &lt;&gt; 0,F35 &lt;&gt; 0,D35 &lt;&gt; 0),(EXP(LN(F35/D35)/(F$5-D$5))-1)*100,0)</f>
        <v>0.98191782004359851</v>
      </c>
      <c r="H87" s="40">
        <f t="shared" ref="H87:L89" si="47">(B35/B$34)*100</f>
        <v>77.177385331431267</v>
      </c>
      <c r="I87" s="40">
        <f t="shared" si="47"/>
        <v>76.303431190007899</v>
      </c>
      <c r="J87" s="40">
        <f t="shared" si="47"/>
        <v>78.486283606815235</v>
      </c>
      <c r="K87" s="40">
        <f t="shared" si="47"/>
        <v>81.06624046354186</v>
      </c>
      <c r="L87" s="40">
        <f t="shared" si="47"/>
        <v>82.668222303283926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2.6281932924120399</v>
      </c>
      <c r="C88" s="44">
        <f t="shared" si="46"/>
        <v>-13.597169014067189</v>
      </c>
      <c r="D88" s="49">
        <f t="shared" si="46"/>
        <v>-1.8374062786444267</v>
      </c>
      <c r="E88" s="49">
        <f t="shared" si="46"/>
        <v>-0.2274750014386262</v>
      </c>
      <c r="F88" s="44">
        <f>IF(AND(F$5-D$5 &lt;&gt; 0,F36 &lt;&gt; 0,D36 &lt;&gt; 0),(EXP(LN(F36/D36)/(F$5-D$5))-1)*100,0)</f>
        <v>-0.7670313486237923</v>
      </c>
      <c r="H88" s="40">
        <f t="shared" si="47"/>
        <v>21.876967472167482</v>
      </c>
      <c r="I88" s="40">
        <f t="shared" si="47"/>
        <v>22.881234729823486</v>
      </c>
      <c r="J88" s="40">
        <f t="shared" si="47"/>
        <v>20.481496826771167</v>
      </c>
      <c r="K88" s="40">
        <f t="shared" si="47"/>
        <v>18.224448549266327</v>
      </c>
      <c r="L88" s="40">
        <f t="shared" si="47"/>
        <v>16.599387667960887</v>
      </c>
    </row>
    <row r="89" spans="1:12" x14ac:dyDescent="0.2">
      <c r="A89" t="str">
        <f>A37</f>
        <v>63 Community and civil enforcement occupations</v>
      </c>
      <c r="B89" s="49">
        <f t="shared" si="46"/>
        <v>-2.2098271513091072</v>
      </c>
      <c r="C89" s="44">
        <f t="shared" si="46"/>
        <v>22.20310127363976</v>
      </c>
      <c r="D89" s="49">
        <f t="shared" si="46"/>
        <v>-6.7818661615316138</v>
      </c>
      <c r="E89" s="49">
        <f t="shared" si="46"/>
        <v>1.0317253631367596</v>
      </c>
      <c r="F89" s="44">
        <f>IF(AND(F$5-D$5 &lt;&gt; 0,F37 &lt;&gt; 0,D37 &lt;&gt; 0),(EXP(LN(F37/D37)/(F$5-D$5))-1)*100,0)</f>
        <v>-1.6429907590878146</v>
      </c>
      <c r="H89" s="40">
        <f t="shared" si="47"/>
        <v>0.94564719640125949</v>
      </c>
      <c r="I89" s="40">
        <f t="shared" si="47"/>
        <v>0.81533408016862041</v>
      </c>
      <c r="J89" s="40">
        <f t="shared" si="47"/>
        <v>1.0322195664135891</v>
      </c>
      <c r="K89" s="40">
        <f t="shared" si="47"/>
        <v>0.70931098719179919</v>
      </c>
      <c r="L89" s="40">
        <f t="shared" si="47"/>
        <v>0.73239002875518822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2.2268801102522495</v>
      </c>
      <c r="C91" s="44">
        <f t="shared" si="48"/>
        <v>-4.2176231937617548</v>
      </c>
      <c r="D91" s="44">
        <f t="shared" si="48"/>
        <v>0.4558980486874642</v>
      </c>
      <c r="E91" s="44">
        <f t="shared" si="48"/>
        <v>0.15000752662082117</v>
      </c>
      <c r="F91" s="44">
        <f t="shared" ref="F91:F93" si="49">IF(AND(F$5-D$5 &lt;&gt; 0,F39 &lt;&gt; 0,D39 &lt;&gt; 0),(EXP(LN(F39/D39)/(F$5-D$5))-1)*100,0)</f>
        <v>0.25186739992211216</v>
      </c>
      <c r="H91" s="44">
        <f>(B39/B$51)*100</f>
        <v>10.195811936264617</v>
      </c>
      <c r="I91" s="44">
        <f>(C39/C$51)*100</f>
        <v>10.0368656581976</v>
      </c>
      <c r="J91" s="44">
        <f>(D39/D$51)*100</f>
        <v>9.8416856420874428</v>
      </c>
      <c r="K91" s="44">
        <f>(E39/E$51)*100</f>
        <v>9.7759863493715145</v>
      </c>
      <c r="L91" s="44">
        <f>(F39/F$51)*100</f>
        <v>9.5080303226384331</v>
      </c>
    </row>
    <row r="92" spans="1:12" s="30" customFormat="1" x14ac:dyDescent="0.2">
      <c r="A92" t="str">
        <f>A40</f>
        <v>71 Sales occupations</v>
      </c>
      <c r="B92" s="49">
        <f t="shared" si="48"/>
        <v>1.709715214814933</v>
      </c>
      <c r="C92" s="44">
        <f t="shared" si="48"/>
        <v>-5.0868283994522585</v>
      </c>
      <c r="D92" s="49">
        <f t="shared" si="48"/>
        <v>-0.13994666989376459</v>
      </c>
      <c r="E92" s="49">
        <f t="shared" si="48"/>
        <v>-0.25282918765913154</v>
      </c>
      <c r="F92" s="44">
        <f t="shared" si="49"/>
        <v>-0.21521586699903006</v>
      </c>
      <c r="G92"/>
      <c r="H92" s="40">
        <f>(B40/B$34)*100</f>
        <v>79.827751017456066</v>
      </c>
      <c r="I92" s="40">
        <f t="shared" ref="H92:L93" si="50">(C40/C$34)*100</f>
        <v>80.543268332283262</v>
      </c>
      <c r="J92" s="40">
        <f t="shared" si="50"/>
        <v>79.19723117196628</v>
      </c>
      <c r="K92" s="40">
        <f t="shared" si="50"/>
        <v>76.777071802315149</v>
      </c>
      <c r="L92" s="40">
        <f t="shared" si="50"/>
        <v>69.753410592258263</v>
      </c>
    </row>
    <row r="93" spans="1:12" s="30" customFormat="1" x14ac:dyDescent="0.2">
      <c r="A93" t="str">
        <f>A41</f>
        <v>72 Customer service occupations</v>
      </c>
      <c r="B93" s="49">
        <f t="shared" si="48"/>
        <v>4.1627850998343874</v>
      </c>
      <c r="C93" s="44">
        <f t="shared" si="48"/>
        <v>-1.1514936452738267</v>
      </c>
      <c r="D93" s="49">
        <f t="shared" si="48"/>
        <v>2.3754904688573442</v>
      </c>
      <c r="E93" s="49">
        <f t="shared" si="48"/>
        <v>1.2747069096988861</v>
      </c>
      <c r="F93" s="44">
        <f t="shared" si="49"/>
        <v>1.6403133183416019</v>
      </c>
      <c r="G93"/>
      <c r="H93" s="40">
        <f t="shared" si="50"/>
        <v>20.572408119259059</v>
      </c>
      <c r="I93" s="40">
        <f t="shared" si="50"/>
        <v>22.832899592345008</v>
      </c>
      <c r="J93" s="40">
        <f t="shared" si="50"/>
        <v>23.382203823485458</v>
      </c>
      <c r="K93" s="40">
        <f t="shared" si="50"/>
        <v>25.670125798229755</v>
      </c>
      <c r="L93" s="40">
        <f t="shared" si="50"/>
        <v>27.149759440932751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3.3448587404053542</v>
      </c>
      <c r="C95" s="44">
        <f t="shared" si="51"/>
        <v>-11.912089762816869</v>
      </c>
      <c r="D95" s="44">
        <f t="shared" si="51"/>
        <v>0.50451003369040848</v>
      </c>
      <c r="E95" s="44">
        <f t="shared" si="51"/>
        <v>-0.35740964722519308</v>
      </c>
      <c r="F95" s="44">
        <f>IF(AND(F$5-D$5 &lt;&gt; 0,F43 &lt;&gt; 0,D43 &lt;&gt; 0),(EXP(LN(F43/D43)/(F$5-D$5))-1)*100,0)</f>
        <v>-7.0927540122012189E-2</v>
      </c>
      <c r="H95" s="44">
        <f>(B43/B$51)*100</f>
        <v>6.886296343284978</v>
      </c>
      <c r="I95" s="44">
        <f>(C43/C$51)*100</f>
        <v>7.080388375540581</v>
      </c>
      <c r="J95" s="44">
        <f>(D43/D$51)*100</f>
        <v>6.3849743281488056</v>
      </c>
      <c r="K95" s="44">
        <f>(E43/E$51)*100</f>
        <v>6.3577113163759051</v>
      </c>
      <c r="L95" s="44">
        <f>(F43/F$51)*100</f>
        <v>5.8772072307870102</v>
      </c>
    </row>
    <row r="96" spans="1:12" x14ac:dyDescent="0.2">
      <c r="A96" t="str">
        <f>A44</f>
        <v>81 Process, plant and machine operatives</v>
      </c>
      <c r="B96" s="49">
        <f t="shared" si="51"/>
        <v>-0.38806369253988615</v>
      </c>
      <c r="C96" s="44">
        <f t="shared" si="51"/>
        <v>-14.690698294624205</v>
      </c>
      <c r="D96" s="49">
        <f t="shared" si="51"/>
        <v>0.48695934640807792</v>
      </c>
      <c r="E96" s="49">
        <f t="shared" si="51"/>
        <v>-1.0680539751027895</v>
      </c>
      <c r="F96" s="44">
        <f>IF(AND(F$5-D$5 &lt;&gt; 0,F44 &lt;&gt; 0,D44 &lt;&gt; 0),(EXP(LN(F44/D44)/(F$5-D$5))-1)*100,0)</f>
        <v>-0.55240847853120778</v>
      </c>
      <c r="H96" s="40">
        <f>(B44/B$43)*100</f>
        <v>36.569655946543946</v>
      </c>
      <c r="I96" s="40">
        <f t="shared" ref="H96:L97" si="52">(C44/C$43)*100</f>
        <v>31.565371095486235</v>
      </c>
      <c r="J96" s="40">
        <f t="shared" si="52"/>
        <v>30.569686112161925</v>
      </c>
      <c r="K96" s="40">
        <f t="shared" si="52"/>
        <v>30.543004142685131</v>
      </c>
      <c r="L96" s="40">
        <f t="shared" si="52"/>
        <v>28.433294195953678</v>
      </c>
    </row>
    <row r="97" spans="1:12" x14ac:dyDescent="0.2">
      <c r="A97" t="str">
        <f>A45</f>
        <v>82 Transport and mobile machine drivers and operatives</v>
      </c>
      <c r="B97" s="49">
        <f t="shared" si="51"/>
        <v>5.3255142761253982</v>
      </c>
      <c r="C97" s="44">
        <f t="shared" si="51"/>
        <v>-10.630460698122734</v>
      </c>
      <c r="D97" s="49">
        <f t="shared" si="51"/>
        <v>0.51223359416685543</v>
      </c>
      <c r="E97" s="49">
        <f t="shared" si="51"/>
        <v>-5.8810914378737422E-2</v>
      </c>
      <c r="F97" s="44">
        <f>IF(AND(F$5-D$5 &lt;&gt; 0,F45 &lt;&gt; 0,D45 &lt;&gt; 0),(EXP(LN(F45/D45)/(F$5-D$5))-1)*100,0)</f>
        <v>0.13117586411894866</v>
      </c>
      <c r="H97" s="40">
        <f t="shared" si="52"/>
        <v>63.430344053456054</v>
      </c>
      <c r="I97" s="40">
        <f t="shared" si="52"/>
        <v>68.434628904513772</v>
      </c>
      <c r="J97" s="40">
        <f t="shared" si="52"/>
        <v>69.430313887838082</v>
      </c>
      <c r="K97" s="40">
        <f t="shared" si="52"/>
        <v>69.456995857314865</v>
      </c>
      <c r="L97" s="40">
        <f t="shared" si="52"/>
        <v>71.566705804046322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1.6851966904900095</v>
      </c>
      <c r="C99" s="44">
        <f t="shared" si="53"/>
        <v>-12.587206671470463</v>
      </c>
      <c r="D99" s="44">
        <f t="shared" si="53"/>
        <v>0.66981802559133996</v>
      </c>
      <c r="E99" s="44">
        <f t="shared" si="53"/>
        <v>-0.10309366699068345</v>
      </c>
      <c r="F99" s="44">
        <f>IF(AND(F$5-D$5 &lt;&gt; 0,F47 &lt;&gt; 0,D47 &lt;&gt; 0),(EXP(LN(F47/D47)/(F$5-D$5))-1)*100,0)</f>
        <v>0.15388195086465384</v>
      </c>
      <c r="H99" s="44">
        <f>(B47/B$51)*100</f>
        <v>11.681370454375408</v>
      </c>
      <c r="I99" s="44">
        <f>(C47/C$51)*100</f>
        <v>11.257464797026064</v>
      </c>
      <c r="J99" s="44">
        <f>(D47/D$51)*100</f>
        <v>10.073986491055402</v>
      </c>
      <c r="K99" s="44">
        <f>(E47/E$51)*100</f>
        <v>10.113737492785321</v>
      </c>
      <c r="L99" s="44">
        <f>(F47/F$51)*100</f>
        <v>9.5907412770274778</v>
      </c>
    </row>
    <row r="100" spans="1:12" x14ac:dyDescent="0.2">
      <c r="A100" t="str">
        <f>A48</f>
        <v>91 Elementary trades and related occupations</v>
      </c>
      <c r="B100" s="49">
        <f t="shared" si="53"/>
        <v>-0.76610148573772463</v>
      </c>
      <c r="C100" s="44">
        <f t="shared" si="53"/>
        <v>-16.296752535827441</v>
      </c>
      <c r="D100" s="49">
        <f t="shared" si="53"/>
        <v>12.851577321733409</v>
      </c>
      <c r="E100" s="49">
        <f t="shared" si="53"/>
        <v>1.3267741679781286</v>
      </c>
      <c r="F100" s="44">
        <f>IF(AND(F$5-D$5 &lt;&gt; 0,F48 &lt;&gt; 0,D48 &lt;&gt; 0),(EXP(LN(F48/D48)/(F$5-D$5))-1)*100,0)</f>
        <v>5.031287447784627</v>
      </c>
      <c r="H100" s="40">
        <f t="shared" ref="H100:L101" si="54">(B48/B$47)*100</f>
        <v>15.464744812086517</v>
      </c>
      <c r="I100" s="40">
        <f t="shared" si="54"/>
        <v>14.026587963922896</v>
      </c>
      <c r="J100" s="40">
        <f t="shared" si="54"/>
        <v>13.431340181632573</v>
      </c>
      <c r="K100" s="40">
        <f t="shared" si="54"/>
        <v>23.777221243432358</v>
      </c>
      <c r="L100" s="40">
        <f t="shared" si="54"/>
        <v>27.408349048085672</v>
      </c>
    </row>
    <row r="101" spans="1:12" x14ac:dyDescent="0.2">
      <c r="A101" t="str">
        <f>A49</f>
        <v>92 Elementary administration and service occupations</v>
      </c>
      <c r="B101" s="49">
        <f t="shared" si="53"/>
        <v>2.1149447644701835</v>
      </c>
      <c r="C101" s="44">
        <f t="shared" si="53"/>
        <v>-11.981993150913961</v>
      </c>
      <c r="D101" s="49">
        <f t="shared" si="53"/>
        <v>-1.8604414356219845</v>
      </c>
      <c r="E101" s="49">
        <f t="shared" si="53"/>
        <v>-0.58950676755844533</v>
      </c>
      <c r="F101" s="44">
        <f>IF(AND(F$5-D$5 &lt;&gt; 0,F49 &lt;&gt; 0,D49 &lt;&gt; 0),(EXP(LN(F49/D49)/(F$5-D$5))-1)*100,0)</f>
        <v>-1.0149699830927172</v>
      </c>
      <c r="H101" s="40">
        <f t="shared" si="54"/>
        <v>84.535255187913478</v>
      </c>
      <c r="I101" s="40">
        <f t="shared" si="54"/>
        <v>85.973412036077107</v>
      </c>
      <c r="J101" s="40">
        <f t="shared" si="54"/>
        <v>86.568659818367422</v>
      </c>
      <c r="K101" s="40">
        <f t="shared" si="54"/>
        <v>76.222778756567649</v>
      </c>
      <c r="L101" s="40">
        <f t="shared" si="54"/>
        <v>72.591650951914318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2.6292211088015494</v>
      </c>
      <c r="C103" s="206">
        <f t="shared" ref="C103" si="56">IF(AND(D$5-C$5 &lt;&gt; 0,D51 &lt;&gt; 0,C51 &lt;&gt; 0),(EXP(LN(D51/C51)/(D$5-C$5))-1)*100,0)</f>
        <v>-2.3180699538001504</v>
      </c>
      <c r="D103" s="50">
        <f>IF(AND(E$5-D$5 &lt;&gt; 0,E51 &lt;&gt; 0,D51 &lt;&gt; 0),(EXP(LN(E51/D51)/(E$5-D$5))-1)*100,0)</f>
        <v>0.59055885281915632</v>
      </c>
      <c r="E103" s="50">
        <f>IF(AND(F$5-E$5 &lt;&gt; 0,F51 &lt;&gt; 0,E51 &lt;&gt; 0),(EXP(LN(F51/E51)/(F$5-E$5))-1)*100,0)</f>
        <v>0.42873424875551347</v>
      </c>
      <c r="F103" s="206">
        <f>IF(AND(F$5-D$5 &lt;&gt; 0,F51 &lt;&gt; 0,D51 &lt;&gt; 0),(EXP(LN(F51/D51)/(F$5-D$5))-1)*100,0)</f>
        <v>0.48264683667567088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Manchester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21.672559462625699</v>
      </c>
      <c r="C9" s="330">
        <v>53.748703638575904</v>
      </c>
      <c r="D9" s="330">
        <f>SUM(B9:C9)</f>
        <v>75.421263101201603</v>
      </c>
      <c r="E9" s="331"/>
      <c r="F9" s="330">
        <v>31.095008225165948</v>
      </c>
      <c r="G9" s="330">
        <v>63.031842177826448</v>
      </c>
      <c r="H9" s="330">
        <f>SUM(F9:G9)</f>
        <v>94.126850402992403</v>
      </c>
      <c r="I9" s="331"/>
      <c r="J9" s="330">
        <v>36.548823021447355</v>
      </c>
      <c r="K9" s="330">
        <v>55.754672363476594</v>
      </c>
      <c r="L9" s="330">
        <f>SUM(J9:K9)</f>
        <v>92.303495384923949</v>
      </c>
      <c r="M9" s="236"/>
      <c r="N9" s="328">
        <f>IF(B9&gt;0,(EXP(LN(F9/B9)/($F$6-$B$6))-1)*100,0)</f>
        <v>7.4870378236921553</v>
      </c>
      <c r="O9" s="328">
        <f>IF(F9&gt;0,(EXP(LN(J9/F9)/($J$6-$F$6))-1)*100,0)</f>
        <v>1.0831688183825294</v>
      </c>
      <c r="P9" s="328"/>
      <c r="Q9" s="328">
        <f>IF(C9&gt;0,(EXP(LN(G9/C9)/($F$6-$B$6))-1)*100,0)</f>
        <v>3.2377191938782746</v>
      </c>
      <c r="R9" s="328">
        <f>IF(G9&gt;0,(EXP(LN(K9/G9)/($J$6-$F$6))-1)*100,0)</f>
        <v>-0.81452339469030299</v>
      </c>
      <c r="S9" s="327"/>
      <c r="T9" s="328">
        <f>IF(D9&gt;0,(EXP(LN(H9/D9)/($F$6-$B$6))-1)*100,0)</f>
        <v>4.5307207971941432</v>
      </c>
      <c r="U9" s="328">
        <f>IF(H9&gt;0,(EXP(LN(L9/H9)/($J$6-$F$6))-1)*100,0)</f>
        <v>-0.13032389991904925</v>
      </c>
    </row>
    <row r="10" spans="1:21" x14ac:dyDescent="0.2">
      <c r="A10" s="329" t="str">
        <f>name!D5</f>
        <v>12 Other managers and proprietors</v>
      </c>
      <c r="B10" s="330">
        <v>15.877681357883386</v>
      </c>
      <c r="C10" s="330">
        <v>24.498738023472182</v>
      </c>
      <c r="D10" s="330">
        <f t="shared" ref="D10:D33" si="0">SUM(B10:C10)</f>
        <v>40.376419381355568</v>
      </c>
      <c r="E10" s="331"/>
      <c r="F10" s="330">
        <v>19.516007487138225</v>
      </c>
      <c r="G10" s="330">
        <v>26.210274231016914</v>
      </c>
      <c r="H10" s="330">
        <f t="shared" ref="H10:H33" si="1">SUM(F10:G10)</f>
        <v>45.726281718155136</v>
      </c>
      <c r="I10" s="331"/>
      <c r="J10" s="330">
        <v>20.181672741085126</v>
      </c>
      <c r="K10" s="330">
        <v>33.216547523561687</v>
      </c>
      <c r="L10" s="330">
        <f t="shared" ref="L10:L33" si="2">SUM(J10:K10)</f>
        <v>53.39822026464681</v>
      </c>
      <c r="M10" s="236"/>
      <c r="N10" s="328">
        <f t="shared" ref="N10:N36" si="3">IF(B10&gt;0,(EXP(LN(F10/B10)/($F$6-$B$6))-1)*100,0)</f>
        <v>4.2127313916437537</v>
      </c>
      <c r="O10" s="328">
        <f t="shared" ref="O10:O34" si="4">IF(F10&gt;0,(EXP(LN(J10/F10)/($J$6-$F$6))-1)*100,0)</f>
        <v>0.22384934892687447</v>
      </c>
      <c r="P10" s="328"/>
      <c r="Q10" s="328">
        <f t="shared" ref="Q10:Q34" si="5">IF(C10&gt;0,(EXP(LN(G10/C10)/($F$6-$B$6))-1)*100,0)</f>
        <v>1.359759230104296</v>
      </c>
      <c r="R10" s="328">
        <f t="shared" ref="R10:R34" si="6">IF(G10&gt;0,(EXP(LN(K10/G10)/($J$6-$F$6))-1)*100,0)</f>
        <v>1.5918483065805678</v>
      </c>
      <c r="S10" s="327"/>
      <c r="T10" s="328">
        <f t="shared" ref="T10:T34" si="7">IF(D10&gt;0,(EXP(LN(H10/D10)/($F$6-$B$6))-1)*100,0)</f>
        <v>2.5197685404261483</v>
      </c>
      <c r="U10" s="328">
        <f t="shared" ref="U10:U34" si="8">IF(H10&gt;0,(EXP(LN(L10/H10)/($J$6-$F$6))-1)*100,0)</f>
        <v>1.0393924908929542</v>
      </c>
    </row>
    <row r="11" spans="1:21" x14ac:dyDescent="0.2">
      <c r="A11" s="329" t="str">
        <f>name!D6</f>
        <v>21 Science, research, engineering and technology professionals</v>
      </c>
      <c r="B11" s="330">
        <v>12.624496701351207</v>
      </c>
      <c r="C11" s="330">
        <v>58.312574958799075</v>
      </c>
      <c r="D11" s="330">
        <f t="shared" si="0"/>
        <v>70.937071660150281</v>
      </c>
      <c r="E11" s="331"/>
      <c r="F11" s="330">
        <v>17.347095633719871</v>
      </c>
      <c r="G11" s="330">
        <v>68.152880246804557</v>
      </c>
      <c r="H11" s="330">
        <f t="shared" si="1"/>
        <v>85.499975880524431</v>
      </c>
      <c r="I11" s="331"/>
      <c r="J11" s="330">
        <v>29.853025264192294</v>
      </c>
      <c r="K11" s="330">
        <v>88.874235416404957</v>
      </c>
      <c r="L11" s="330">
        <f t="shared" si="2"/>
        <v>118.72726068059725</v>
      </c>
      <c r="M11" s="236"/>
      <c r="N11" s="328">
        <f t="shared" si="3"/>
        <v>6.562043426941333</v>
      </c>
      <c r="O11" s="328">
        <f t="shared" si="4"/>
        <v>3.68535963836647</v>
      </c>
      <c r="P11" s="328"/>
      <c r="Q11" s="328">
        <f t="shared" si="5"/>
        <v>3.1678545175052308</v>
      </c>
      <c r="R11" s="328">
        <f t="shared" si="6"/>
        <v>1.7855460550596947</v>
      </c>
      <c r="S11" s="327"/>
      <c r="T11" s="328">
        <f t="shared" si="7"/>
        <v>3.8050655789323873</v>
      </c>
      <c r="U11" s="328">
        <f t="shared" si="8"/>
        <v>2.2128811799423165</v>
      </c>
    </row>
    <row r="12" spans="1:21" x14ac:dyDescent="0.2">
      <c r="A12" s="329" t="str">
        <f>name!D7</f>
        <v>22 Health professionals</v>
      </c>
      <c r="B12" s="330">
        <v>38.81208039721156</v>
      </c>
      <c r="C12" s="330">
        <v>14.628746303102073</v>
      </c>
      <c r="D12" s="330">
        <f t="shared" si="0"/>
        <v>53.440826700313636</v>
      </c>
      <c r="E12" s="331"/>
      <c r="F12" s="330">
        <v>45.960833141751436</v>
      </c>
      <c r="G12" s="330">
        <v>17.380219363808582</v>
      </c>
      <c r="H12" s="330">
        <f t="shared" si="1"/>
        <v>63.341052505560015</v>
      </c>
      <c r="I12" s="331"/>
      <c r="J12" s="330">
        <v>49.843717311680955</v>
      </c>
      <c r="K12" s="330">
        <v>18.352828283964769</v>
      </c>
      <c r="L12" s="330">
        <f t="shared" si="2"/>
        <v>68.196545595645716</v>
      </c>
      <c r="M12" s="236"/>
      <c r="N12" s="328">
        <f t="shared" si="3"/>
        <v>3.4389715915088548</v>
      </c>
      <c r="O12" s="328">
        <f t="shared" si="4"/>
        <v>0.54215018551828642</v>
      </c>
      <c r="P12" s="328"/>
      <c r="Q12" s="328">
        <f t="shared" si="5"/>
        <v>3.5069779982543015</v>
      </c>
      <c r="R12" s="328">
        <f t="shared" si="6"/>
        <v>0.36366600704971219</v>
      </c>
      <c r="S12" s="327"/>
      <c r="T12" s="328">
        <f t="shared" si="7"/>
        <v>3.457605259694807</v>
      </c>
      <c r="U12" s="328">
        <f t="shared" si="8"/>
        <v>0.4936159876996804</v>
      </c>
    </row>
    <row r="13" spans="1:21" x14ac:dyDescent="0.2">
      <c r="A13" s="329" t="str">
        <f>name!D8</f>
        <v>23 Teaching and other educational professionals</v>
      </c>
      <c r="B13" s="330">
        <v>44.670838384758127</v>
      </c>
      <c r="C13" s="330">
        <v>23.0590290339088</v>
      </c>
      <c r="D13" s="330">
        <f t="shared" si="0"/>
        <v>67.729867418666927</v>
      </c>
      <c r="E13" s="331"/>
      <c r="F13" s="330">
        <v>53.486301858570698</v>
      </c>
      <c r="G13" s="330">
        <v>27.783723381876968</v>
      </c>
      <c r="H13" s="330">
        <f t="shared" si="1"/>
        <v>81.270025240447666</v>
      </c>
      <c r="I13" s="331"/>
      <c r="J13" s="330">
        <v>59.450865747492642</v>
      </c>
      <c r="K13" s="330">
        <v>31.09002816843514</v>
      </c>
      <c r="L13" s="330">
        <f t="shared" si="2"/>
        <v>90.540893915927782</v>
      </c>
      <c r="M13" s="236"/>
      <c r="N13" s="328">
        <f t="shared" si="3"/>
        <v>3.6677549625773187</v>
      </c>
      <c r="O13" s="328">
        <f t="shared" si="4"/>
        <v>0.70732047472497062</v>
      </c>
      <c r="P13" s="328"/>
      <c r="Q13" s="328">
        <f t="shared" si="5"/>
        <v>3.7982152318927431</v>
      </c>
      <c r="R13" s="328">
        <f t="shared" si="6"/>
        <v>0.75239484352720432</v>
      </c>
      <c r="S13" s="327"/>
      <c r="T13" s="328">
        <f t="shared" si="7"/>
        <v>3.7122446518781382</v>
      </c>
      <c r="U13" s="328">
        <f t="shared" si="8"/>
        <v>0.72276180416215308</v>
      </c>
    </row>
    <row r="14" spans="1:21" x14ac:dyDescent="0.2">
      <c r="A14" s="329" t="str">
        <f>name!D9</f>
        <v>24 Business, media and public service professionals</v>
      </c>
      <c r="B14" s="330">
        <v>26.861784113616253</v>
      </c>
      <c r="C14" s="330">
        <v>41.40373530045828</v>
      </c>
      <c r="D14" s="330">
        <f t="shared" si="0"/>
        <v>68.265519414074532</v>
      </c>
      <c r="E14" s="331"/>
      <c r="F14" s="330">
        <v>39.093033738768732</v>
      </c>
      <c r="G14" s="330">
        <v>51.790356717637756</v>
      </c>
      <c r="H14" s="330">
        <f t="shared" si="1"/>
        <v>90.883390456406488</v>
      </c>
      <c r="I14" s="331"/>
      <c r="J14" s="330">
        <v>48.151061964169259</v>
      </c>
      <c r="K14" s="330">
        <v>56.984441090461772</v>
      </c>
      <c r="L14" s="330">
        <f t="shared" si="2"/>
        <v>105.13550305463103</v>
      </c>
      <c r="M14" s="236"/>
      <c r="N14" s="328">
        <f t="shared" si="3"/>
        <v>7.7935820345395257</v>
      </c>
      <c r="O14" s="328">
        <f t="shared" si="4"/>
        <v>1.399022035026265</v>
      </c>
      <c r="P14" s="328"/>
      <c r="Q14" s="328">
        <f t="shared" si="5"/>
        <v>4.578371763007083</v>
      </c>
      <c r="R14" s="328">
        <f t="shared" si="6"/>
        <v>0.63919618887859908</v>
      </c>
      <c r="S14" s="327"/>
      <c r="T14" s="328">
        <f t="shared" si="7"/>
        <v>5.8904086316995174</v>
      </c>
      <c r="U14" s="328">
        <f t="shared" si="8"/>
        <v>0.9758827293081529</v>
      </c>
    </row>
    <row r="15" spans="1:21" x14ac:dyDescent="0.2">
      <c r="A15" s="329" t="str">
        <f>name!D10</f>
        <v>31 Science, engineering and technology associate professionals</v>
      </c>
      <c r="B15" s="330">
        <v>5.8807352769928016</v>
      </c>
      <c r="C15" s="330">
        <v>18.620714016023836</v>
      </c>
      <c r="D15" s="330">
        <f t="shared" si="0"/>
        <v>24.501449293016638</v>
      </c>
      <c r="E15" s="331"/>
      <c r="F15" s="330">
        <v>7.7431740115861336</v>
      </c>
      <c r="G15" s="330">
        <v>24.350961354365772</v>
      </c>
      <c r="H15" s="330">
        <f t="shared" si="1"/>
        <v>32.094135365951907</v>
      </c>
      <c r="I15" s="331"/>
      <c r="J15" s="330">
        <v>10.143790405524779</v>
      </c>
      <c r="K15" s="330">
        <v>22.349540676189353</v>
      </c>
      <c r="L15" s="330">
        <f t="shared" si="2"/>
        <v>32.493331081714132</v>
      </c>
      <c r="M15" s="236"/>
      <c r="N15" s="328">
        <f t="shared" si="3"/>
        <v>5.6568060017939903</v>
      </c>
      <c r="O15" s="328">
        <f t="shared" si="4"/>
        <v>1.8166373870032171</v>
      </c>
      <c r="P15" s="328"/>
      <c r="Q15" s="328">
        <f t="shared" si="5"/>
        <v>5.5125104451828388</v>
      </c>
      <c r="R15" s="328">
        <f t="shared" si="6"/>
        <v>-0.5701389038267779</v>
      </c>
      <c r="S15" s="327"/>
      <c r="T15" s="328">
        <f t="shared" si="7"/>
        <v>5.5472156787094162</v>
      </c>
      <c r="U15" s="328">
        <f t="shared" si="8"/>
        <v>8.244434154343061E-2</v>
      </c>
    </row>
    <row r="16" spans="1:21" x14ac:dyDescent="0.2">
      <c r="A16" s="329" t="str">
        <f>name!D11</f>
        <v>32 Health and social care associate professionals</v>
      </c>
      <c r="B16" s="330">
        <v>18.583669485548842</v>
      </c>
      <c r="C16" s="330">
        <v>5.9996120940238979</v>
      </c>
      <c r="D16" s="330">
        <f t="shared" si="0"/>
        <v>24.583281579572741</v>
      </c>
      <c r="E16" s="331"/>
      <c r="F16" s="330">
        <v>22.806844373802843</v>
      </c>
      <c r="G16" s="330">
        <v>6.5248801655423723</v>
      </c>
      <c r="H16" s="330">
        <f t="shared" si="1"/>
        <v>29.331724539345217</v>
      </c>
      <c r="I16" s="331"/>
      <c r="J16" s="330">
        <v>46.463862407846712</v>
      </c>
      <c r="K16" s="330">
        <v>9.9389637178202701</v>
      </c>
      <c r="L16" s="330">
        <f t="shared" si="2"/>
        <v>56.402826125666984</v>
      </c>
      <c r="M16" s="236"/>
      <c r="N16" s="328">
        <f t="shared" si="3"/>
        <v>4.1805738392629577</v>
      </c>
      <c r="O16" s="328">
        <f t="shared" si="4"/>
        <v>4.8584275161628554</v>
      </c>
      <c r="P16" s="328"/>
      <c r="Q16" s="328">
        <f t="shared" si="5"/>
        <v>1.6927223263292657</v>
      </c>
      <c r="R16" s="328">
        <f t="shared" si="6"/>
        <v>2.8453288114636655</v>
      </c>
      <c r="S16" s="327"/>
      <c r="T16" s="328">
        <f t="shared" si="7"/>
        <v>3.5951797814630648</v>
      </c>
      <c r="U16" s="328">
        <f t="shared" si="8"/>
        <v>4.4553971167952788</v>
      </c>
    </row>
    <row r="17" spans="1:21" x14ac:dyDescent="0.2">
      <c r="A17" s="329" t="str">
        <f>name!D12</f>
        <v>33 Protective service occupations</v>
      </c>
      <c r="B17" s="330">
        <v>2.2821136325904412</v>
      </c>
      <c r="C17" s="330">
        <v>10.457414437495862</v>
      </c>
      <c r="D17" s="330">
        <f t="shared" si="0"/>
        <v>12.739528070086303</v>
      </c>
      <c r="E17" s="331"/>
      <c r="F17" s="330">
        <v>2.868565948488849</v>
      </c>
      <c r="G17" s="330">
        <v>11.377179687987942</v>
      </c>
      <c r="H17" s="330">
        <f t="shared" si="1"/>
        <v>14.245745636476791</v>
      </c>
      <c r="I17" s="331"/>
      <c r="J17" s="330">
        <v>3.2445284438609816</v>
      </c>
      <c r="K17" s="330">
        <v>8.7278501776682695</v>
      </c>
      <c r="L17" s="330">
        <f t="shared" si="2"/>
        <v>11.972378621529252</v>
      </c>
      <c r="M17" s="236"/>
      <c r="N17" s="328">
        <f t="shared" si="3"/>
        <v>4.6804340383922893</v>
      </c>
      <c r="O17" s="328">
        <f t="shared" si="4"/>
        <v>0.82443178473547984</v>
      </c>
      <c r="P17" s="328"/>
      <c r="Q17" s="328">
        <f t="shared" si="5"/>
        <v>1.7002591257563315</v>
      </c>
      <c r="R17" s="328">
        <f t="shared" si="6"/>
        <v>-1.7517452722781601</v>
      </c>
      <c r="S17" s="327"/>
      <c r="T17" s="328">
        <f t="shared" si="7"/>
        <v>2.2601367360407076</v>
      </c>
      <c r="U17" s="328">
        <f t="shared" si="8"/>
        <v>-1.1523496343569972</v>
      </c>
    </row>
    <row r="18" spans="1:21" x14ac:dyDescent="0.2">
      <c r="A18" s="329" t="str">
        <f>name!D13</f>
        <v>34 Culture, media and sports occupations</v>
      </c>
      <c r="B18" s="330">
        <v>7.1815186419592116</v>
      </c>
      <c r="C18" s="330">
        <v>9.6337936413783769</v>
      </c>
      <c r="D18" s="330">
        <f t="shared" si="0"/>
        <v>16.81531228333759</v>
      </c>
      <c r="E18" s="331"/>
      <c r="F18" s="330">
        <v>9.0203685186038847</v>
      </c>
      <c r="G18" s="330">
        <v>10.882529663535607</v>
      </c>
      <c r="H18" s="330">
        <f t="shared" si="1"/>
        <v>19.902898182139491</v>
      </c>
      <c r="I18" s="331"/>
      <c r="J18" s="330">
        <v>9.5150588610733813</v>
      </c>
      <c r="K18" s="330">
        <v>9.5005744738857363</v>
      </c>
      <c r="L18" s="330">
        <f t="shared" si="2"/>
        <v>19.015633334959119</v>
      </c>
      <c r="M18" s="236"/>
      <c r="N18" s="328">
        <f t="shared" si="3"/>
        <v>4.6650288970022658</v>
      </c>
      <c r="O18" s="328">
        <f t="shared" si="4"/>
        <v>0.35657085942411015</v>
      </c>
      <c r="P18" s="327"/>
      <c r="Q18" s="328">
        <f t="shared" si="5"/>
        <v>2.4675857937137335</v>
      </c>
      <c r="R18" s="328">
        <f t="shared" si="6"/>
        <v>-0.90129015961296632</v>
      </c>
      <c r="S18" s="327"/>
      <c r="T18" s="328">
        <f t="shared" si="7"/>
        <v>3.4289883494960094</v>
      </c>
      <c r="U18" s="328">
        <f t="shared" si="8"/>
        <v>-0.3035643785531783</v>
      </c>
    </row>
    <row r="19" spans="1:21" x14ac:dyDescent="0.2">
      <c r="A19" s="329" t="str">
        <f>name!D14</f>
        <v>35 Business and public service associate professionals</v>
      </c>
      <c r="B19" s="330">
        <v>33.828535414309655</v>
      </c>
      <c r="C19" s="330">
        <v>39.337742736994379</v>
      </c>
      <c r="D19" s="330">
        <f t="shared" si="0"/>
        <v>73.166278151304027</v>
      </c>
      <c r="E19" s="331"/>
      <c r="F19" s="330">
        <v>40.256407695910809</v>
      </c>
      <c r="G19" s="330">
        <v>44.273664771547864</v>
      </c>
      <c r="H19" s="330">
        <f t="shared" si="1"/>
        <v>84.530072467458666</v>
      </c>
      <c r="I19" s="331"/>
      <c r="J19" s="330">
        <v>45.942403551850319</v>
      </c>
      <c r="K19" s="330">
        <v>43.539525339662895</v>
      </c>
      <c r="L19" s="330">
        <f t="shared" si="2"/>
        <v>89.481928891513206</v>
      </c>
      <c r="M19" s="236"/>
      <c r="N19" s="328">
        <f t="shared" si="3"/>
        <v>3.5405254013218368</v>
      </c>
      <c r="O19" s="328">
        <f t="shared" si="4"/>
        <v>0.88468592850821093</v>
      </c>
      <c r="P19" s="327"/>
      <c r="Q19" s="328">
        <f t="shared" si="5"/>
        <v>2.3922785019850901</v>
      </c>
      <c r="R19" s="328">
        <f t="shared" si="6"/>
        <v>-0.11141036957011963</v>
      </c>
      <c r="S19" s="327"/>
      <c r="T19" s="328">
        <f t="shared" si="7"/>
        <v>2.9295455992096819</v>
      </c>
      <c r="U19" s="328">
        <f t="shared" si="8"/>
        <v>0.38025002178028178</v>
      </c>
    </row>
    <row r="20" spans="1:21" x14ac:dyDescent="0.2">
      <c r="A20" s="329" t="str">
        <f>name!D15</f>
        <v>41 Administrative occupations</v>
      </c>
      <c r="B20" s="330">
        <v>96.154089364434199</v>
      </c>
      <c r="C20" s="330">
        <v>52.726572171920978</v>
      </c>
      <c r="D20" s="330">
        <f t="shared" si="0"/>
        <v>148.88066153635518</v>
      </c>
      <c r="E20" s="331"/>
      <c r="F20" s="330">
        <v>98.984916001117554</v>
      </c>
      <c r="G20" s="330">
        <v>63.759083539076599</v>
      </c>
      <c r="H20" s="330">
        <f t="shared" si="1"/>
        <v>162.74399954019415</v>
      </c>
      <c r="I20" s="331"/>
      <c r="J20" s="330">
        <v>93.884390749303535</v>
      </c>
      <c r="K20" s="330">
        <v>79.389771468901884</v>
      </c>
      <c r="L20" s="330">
        <f t="shared" si="2"/>
        <v>173.27416221820542</v>
      </c>
      <c r="M20" s="236"/>
      <c r="N20" s="328">
        <f t="shared" si="3"/>
        <v>0.5819965107002556</v>
      </c>
      <c r="O20" s="328">
        <f t="shared" si="4"/>
        <v>-0.35206768460795956</v>
      </c>
      <c r="P20" s="327"/>
      <c r="Q20" s="328">
        <f t="shared" si="5"/>
        <v>3.8729595115680082</v>
      </c>
      <c r="R20" s="328">
        <f t="shared" si="6"/>
        <v>1.4724545336903594</v>
      </c>
      <c r="S20" s="327"/>
      <c r="T20" s="328">
        <f t="shared" si="7"/>
        <v>1.7966155083771085</v>
      </c>
      <c r="U20" s="328">
        <f t="shared" si="8"/>
        <v>0.41885262308185567</v>
      </c>
    </row>
    <row r="21" spans="1:21" x14ac:dyDescent="0.2">
      <c r="A21" s="329" t="str">
        <f>name!D16</f>
        <v>42 Secretarial and related occupations</v>
      </c>
      <c r="B21" s="330">
        <v>29.632049827293088</v>
      </c>
      <c r="C21" s="330">
        <v>2.8777735662193744</v>
      </c>
      <c r="D21" s="330">
        <f t="shared" si="0"/>
        <v>32.509823393512463</v>
      </c>
      <c r="E21" s="331"/>
      <c r="F21" s="330">
        <v>28.047673194028555</v>
      </c>
      <c r="G21" s="330">
        <v>2.6028989391217352</v>
      </c>
      <c r="H21" s="330">
        <f t="shared" si="1"/>
        <v>30.650572133150291</v>
      </c>
      <c r="I21" s="331"/>
      <c r="J21" s="330">
        <v>16.977387815201919</v>
      </c>
      <c r="K21" s="330">
        <v>2.6979458081597132</v>
      </c>
      <c r="L21" s="330">
        <f t="shared" si="2"/>
        <v>19.675333623361631</v>
      </c>
      <c r="M21" s="236"/>
      <c r="N21" s="328">
        <f t="shared" si="3"/>
        <v>-1.0930001395777822</v>
      </c>
      <c r="O21" s="328">
        <f t="shared" si="4"/>
        <v>-3.2914358260940912</v>
      </c>
      <c r="P21" s="327"/>
      <c r="Q21" s="328">
        <f t="shared" si="5"/>
        <v>-1.9878000206858482</v>
      </c>
      <c r="R21" s="328">
        <f t="shared" si="6"/>
        <v>0.23938521105080213</v>
      </c>
      <c r="S21" s="327"/>
      <c r="T21" s="328">
        <f t="shared" si="7"/>
        <v>-1.1709103200858828</v>
      </c>
      <c r="U21" s="328">
        <f t="shared" si="8"/>
        <v>-2.9119970489385527</v>
      </c>
    </row>
    <row r="22" spans="1:21" x14ac:dyDescent="0.2">
      <c r="A22" s="329" t="str">
        <f>name!D17</f>
        <v>51 Skilled agricultural and related trades</v>
      </c>
      <c r="B22" s="330">
        <v>2.1522137311957796</v>
      </c>
      <c r="C22" s="330">
        <v>9.0272686488486684</v>
      </c>
      <c r="D22" s="330">
        <f t="shared" si="0"/>
        <v>11.179482380044448</v>
      </c>
      <c r="E22" s="331"/>
      <c r="F22" s="330">
        <v>2.1228745212742997</v>
      </c>
      <c r="G22" s="330">
        <v>9.4194961070297847</v>
      </c>
      <c r="H22" s="330">
        <f t="shared" si="1"/>
        <v>11.542370628304084</v>
      </c>
      <c r="I22" s="331"/>
      <c r="J22" s="330">
        <v>2.6688369503827052</v>
      </c>
      <c r="K22" s="330">
        <v>9.9152446641255061</v>
      </c>
      <c r="L22" s="330">
        <f t="shared" si="2"/>
        <v>12.584081614508211</v>
      </c>
      <c r="M22" s="236"/>
      <c r="N22" s="328">
        <f t="shared" si="3"/>
        <v>-0.27414111115591222</v>
      </c>
      <c r="O22" s="328">
        <f t="shared" si="4"/>
        <v>1.5375112776652378</v>
      </c>
      <c r="P22" s="327"/>
      <c r="Q22" s="328">
        <f t="shared" si="5"/>
        <v>0.85426315697514354</v>
      </c>
      <c r="R22" s="328">
        <f t="shared" si="6"/>
        <v>0.34253091758664755</v>
      </c>
      <c r="S22" s="327"/>
      <c r="T22" s="328">
        <f t="shared" si="7"/>
        <v>0.64093523805588415</v>
      </c>
      <c r="U22" s="328">
        <f t="shared" si="8"/>
        <v>0.57771560558330659</v>
      </c>
    </row>
    <row r="23" spans="1:21" x14ac:dyDescent="0.2">
      <c r="A23" s="329" t="str">
        <f>name!D18</f>
        <v>52 Skilled metal, electrical and electronic trades</v>
      </c>
      <c r="B23" s="330">
        <v>0.61852124270013398</v>
      </c>
      <c r="C23" s="330">
        <v>49.205748891952368</v>
      </c>
      <c r="D23" s="330">
        <f t="shared" si="0"/>
        <v>49.824270134652501</v>
      </c>
      <c r="E23" s="331"/>
      <c r="F23" s="330">
        <v>0.80395547060419303</v>
      </c>
      <c r="G23" s="330">
        <v>45.291112494725283</v>
      </c>
      <c r="H23" s="330">
        <f t="shared" si="1"/>
        <v>46.095067965329477</v>
      </c>
      <c r="I23" s="331"/>
      <c r="J23" s="330">
        <v>1.9403236746247123</v>
      </c>
      <c r="K23" s="330">
        <v>38.772852756851051</v>
      </c>
      <c r="L23" s="330">
        <f t="shared" si="2"/>
        <v>40.713176431475766</v>
      </c>
      <c r="M23" s="236"/>
      <c r="N23" s="328">
        <f t="shared" si="3"/>
        <v>5.3841931979461854</v>
      </c>
      <c r="O23" s="328">
        <f t="shared" si="4"/>
        <v>6.0497085224509473</v>
      </c>
      <c r="P23" s="327"/>
      <c r="Q23" s="328">
        <f t="shared" si="5"/>
        <v>-1.6443238065820376</v>
      </c>
      <c r="R23" s="328">
        <f t="shared" si="6"/>
        <v>-1.0305892613310164</v>
      </c>
      <c r="S23" s="327"/>
      <c r="T23" s="328">
        <f t="shared" si="7"/>
        <v>-1.5438831939528885</v>
      </c>
      <c r="U23" s="328">
        <f t="shared" si="8"/>
        <v>-0.82427852964205295</v>
      </c>
    </row>
    <row r="24" spans="1:21" x14ac:dyDescent="0.2">
      <c r="A24" s="329" t="str">
        <f>name!D19</f>
        <v>53 Skilled construction and building trades</v>
      </c>
      <c r="B24" s="330">
        <v>0.4515416975393538</v>
      </c>
      <c r="C24" s="330">
        <v>40.63741995290674</v>
      </c>
      <c r="D24" s="330">
        <f t="shared" si="0"/>
        <v>41.088961650446095</v>
      </c>
      <c r="E24" s="331"/>
      <c r="F24" s="330">
        <v>0.60134312626860109</v>
      </c>
      <c r="G24" s="330">
        <v>36.989748677676964</v>
      </c>
      <c r="H24" s="330">
        <f t="shared" si="1"/>
        <v>37.591091803945567</v>
      </c>
      <c r="I24" s="331"/>
      <c r="J24" s="330">
        <v>0.40625284124246097</v>
      </c>
      <c r="K24" s="330">
        <v>32.720101718798283</v>
      </c>
      <c r="L24" s="330">
        <f t="shared" si="2"/>
        <v>33.126354560040745</v>
      </c>
      <c r="M24" s="236"/>
      <c r="N24" s="328">
        <f t="shared" si="3"/>
        <v>5.8973025950440183</v>
      </c>
      <c r="O24" s="328">
        <f t="shared" si="4"/>
        <v>-2.5807150965353132</v>
      </c>
      <c r="P24" s="327"/>
      <c r="Q24" s="328">
        <f t="shared" si="5"/>
        <v>-1.8633902411830383</v>
      </c>
      <c r="R24" s="328">
        <f t="shared" si="6"/>
        <v>-0.81434074073367668</v>
      </c>
      <c r="S24" s="327"/>
      <c r="T24" s="328">
        <f t="shared" si="7"/>
        <v>-1.7637095172360895</v>
      </c>
      <c r="U24" s="328">
        <f t="shared" si="8"/>
        <v>-0.83937690339261906</v>
      </c>
    </row>
    <row r="25" spans="1:21" x14ac:dyDescent="0.2">
      <c r="A25" s="329" t="str">
        <f>name!D20</f>
        <v>54 Textiles, printing and other skilled trades</v>
      </c>
      <c r="B25" s="330">
        <v>10.931017801054981</v>
      </c>
      <c r="C25" s="330">
        <v>16.1214702878735</v>
      </c>
      <c r="D25" s="330">
        <f t="shared" si="0"/>
        <v>27.052488088928481</v>
      </c>
      <c r="E25" s="331"/>
      <c r="F25" s="330">
        <v>10.997337265694862</v>
      </c>
      <c r="G25" s="330">
        <v>13.084382004912948</v>
      </c>
      <c r="H25" s="330">
        <f t="shared" si="1"/>
        <v>24.08171927060781</v>
      </c>
      <c r="I25" s="331"/>
      <c r="J25" s="330">
        <v>12.373753057795788</v>
      </c>
      <c r="K25" s="330">
        <v>13.367565573012103</v>
      </c>
      <c r="L25" s="330">
        <f t="shared" si="2"/>
        <v>25.741318630807889</v>
      </c>
      <c r="M25" s="236"/>
      <c r="N25" s="328">
        <f t="shared" si="3"/>
        <v>0.12104838323179212</v>
      </c>
      <c r="O25" s="328">
        <f t="shared" si="4"/>
        <v>0.78926079507957159</v>
      </c>
      <c r="P25" s="327"/>
      <c r="Q25" s="328">
        <f t="shared" si="5"/>
        <v>-4.0887141262640592</v>
      </c>
      <c r="R25" s="328">
        <f t="shared" si="6"/>
        <v>0.1428485157291659</v>
      </c>
      <c r="S25" s="327"/>
      <c r="T25" s="328">
        <f t="shared" si="7"/>
        <v>-2.2996645230102031</v>
      </c>
      <c r="U25" s="328">
        <f t="shared" si="8"/>
        <v>0.44528454870440548</v>
      </c>
    </row>
    <row r="26" spans="1:21" x14ac:dyDescent="0.2">
      <c r="A26" s="329" t="str">
        <f>name!D21</f>
        <v>61 Caring personal service occupations</v>
      </c>
      <c r="B26" s="330">
        <v>92.118664731973297</v>
      </c>
      <c r="C26" s="330">
        <v>15.472948535176371</v>
      </c>
      <c r="D26" s="330">
        <f t="shared" si="0"/>
        <v>107.59161326714967</v>
      </c>
      <c r="E26" s="331"/>
      <c r="F26" s="330">
        <v>96.520786421035808</v>
      </c>
      <c r="G26" s="330">
        <v>15.500939234202896</v>
      </c>
      <c r="H26" s="330">
        <f t="shared" si="1"/>
        <v>112.0217256552387</v>
      </c>
      <c r="I26" s="331"/>
      <c r="J26" s="330">
        <v>108.08469596136385</v>
      </c>
      <c r="K26" s="330">
        <v>21.620231478274324</v>
      </c>
      <c r="L26" s="330">
        <f t="shared" si="2"/>
        <v>129.70492743963817</v>
      </c>
      <c r="M26" s="236"/>
      <c r="N26" s="328">
        <f t="shared" si="3"/>
        <v>0.93798796051864919</v>
      </c>
      <c r="O26" s="328">
        <f t="shared" si="4"/>
        <v>0.75723095661210937</v>
      </c>
      <c r="P26" s="327"/>
      <c r="Q26" s="328">
        <f t="shared" si="5"/>
        <v>3.6154022940770858E-2</v>
      </c>
      <c r="R26" s="328">
        <f t="shared" si="6"/>
        <v>2.2429774859427321</v>
      </c>
      <c r="S26" s="327"/>
      <c r="T26" s="328">
        <f t="shared" si="7"/>
        <v>0.81026765258589428</v>
      </c>
      <c r="U26" s="328">
        <f t="shared" si="8"/>
        <v>0.98191782004362071</v>
      </c>
    </row>
    <row r="27" spans="1:21" x14ac:dyDescent="0.2">
      <c r="A27" s="329" t="str">
        <f>name!D22</f>
        <v>62 Leisure, travel and related personal service occupations</v>
      </c>
      <c r="B27" s="330">
        <v>21.22722778510915</v>
      </c>
      <c r="C27" s="330">
        <v>9.2710614950390564</v>
      </c>
      <c r="D27" s="330">
        <f t="shared" si="0"/>
        <v>30.498289280148207</v>
      </c>
      <c r="E27" s="331"/>
      <c r="F27" s="330">
        <v>19.155177402446714</v>
      </c>
      <c r="G27" s="330">
        <v>10.077607144100142</v>
      </c>
      <c r="H27" s="330">
        <f t="shared" si="1"/>
        <v>29.232784546546856</v>
      </c>
      <c r="I27" s="331"/>
      <c r="J27" s="330">
        <v>16.20846627380871</v>
      </c>
      <c r="K27" s="330">
        <v>9.8356691028602032</v>
      </c>
      <c r="L27" s="330">
        <f t="shared" si="2"/>
        <v>26.044135376668912</v>
      </c>
      <c r="M27" s="236"/>
      <c r="N27" s="328">
        <f t="shared" si="3"/>
        <v>-2.033277324501126</v>
      </c>
      <c r="O27" s="328">
        <f t="shared" si="4"/>
        <v>-1.1074179728781774</v>
      </c>
      <c r="P27" s="327"/>
      <c r="Q27" s="328">
        <f t="shared" si="5"/>
        <v>1.6823541600851755</v>
      </c>
      <c r="R27" s="328">
        <f t="shared" si="6"/>
        <v>-0.16187128428478692</v>
      </c>
      <c r="S27" s="327"/>
      <c r="T27" s="328">
        <f t="shared" si="7"/>
        <v>-0.84401313943595069</v>
      </c>
      <c r="U27" s="328">
        <f t="shared" si="8"/>
        <v>-0.7670313486238145</v>
      </c>
    </row>
    <row r="28" spans="1:21" x14ac:dyDescent="0.2">
      <c r="A28" s="329" t="str">
        <f>name!D23</f>
        <v>63 Community and civil enforcement occupations</v>
      </c>
      <c r="B28" s="330">
        <v>0.2461728019889752</v>
      </c>
      <c r="C28" s="330">
        <v>1.0721370501191201</v>
      </c>
      <c r="D28" s="330">
        <f t="shared" si="0"/>
        <v>1.3183098521080954</v>
      </c>
      <c r="E28" s="331"/>
      <c r="F28" s="330">
        <v>0.25525328847564249</v>
      </c>
      <c r="G28" s="330">
        <v>1.2180107236671343</v>
      </c>
      <c r="H28" s="330">
        <f t="shared" si="1"/>
        <v>1.4732640121427767</v>
      </c>
      <c r="I28" s="331"/>
      <c r="J28" s="330">
        <v>0.32542817177162375</v>
      </c>
      <c r="K28" s="330">
        <v>0.82367837594995152</v>
      </c>
      <c r="L28" s="330">
        <f>SUM(J28:K28)</f>
        <v>1.1491065477215754</v>
      </c>
      <c r="M28" s="236"/>
      <c r="N28" s="328">
        <f t="shared" si="3"/>
        <v>0.72708257991782599</v>
      </c>
      <c r="O28" s="328">
        <f t="shared" si="4"/>
        <v>1.6324168519221027</v>
      </c>
      <c r="P28" s="327"/>
      <c r="Q28" s="328">
        <f t="shared" si="5"/>
        <v>2.5841257268688134</v>
      </c>
      <c r="R28" s="328">
        <f t="shared" si="6"/>
        <v>-2.5742472125637184</v>
      </c>
      <c r="S28" s="327"/>
      <c r="T28" s="328">
        <f t="shared" si="7"/>
        <v>2.2474807947526987</v>
      </c>
      <c r="U28" s="328">
        <f t="shared" si="8"/>
        <v>-1.6429907590877924</v>
      </c>
    </row>
    <row r="29" spans="1:21" x14ac:dyDescent="0.2">
      <c r="A29" s="329" t="str">
        <f>name!D24</f>
        <v>71 Sales occupations</v>
      </c>
      <c r="B29" s="330">
        <v>70.449678505203366</v>
      </c>
      <c r="C29" s="330">
        <v>40.836762186880748</v>
      </c>
      <c r="D29" s="330">
        <f t="shared" si="0"/>
        <v>111.28644069208411</v>
      </c>
      <c r="E29" s="331"/>
      <c r="F29" s="330">
        <v>71.42639296609201</v>
      </c>
      <c r="G29" s="330">
        <v>41.610052324714871</v>
      </c>
      <c r="H29" s="330">
        <f t="shared" si="1"/>
        <v>113.03644529080688</v>
      </c>
      <c r="I29" s="331"/>
      <c r="J29" s="330">
        <v>68.841192588145191</v>
      </c>
      <c r="K29" s="330">
        <v>40.600631700082531</v>
      </c>
      <c r="L29" s="330">
        <f t="shared" si="2"/>
        <v>109.44182428822772</v>
      </c>
      <c r="M29" s="236"/>
      <c r="N29" s="328">
        <f t="shared" si="3"/>
        <v>0.27575501741925468</v>
      </c>
      <c r="O29" s="328">
        <f t="shared" si="4"/>
        <v>-0.24546593961946028</v>
      </c>
      <c r="P29" s="327"/>
      <c r="Q29" s="328">
        <f t="shared" si="5"/>
        <v>0.37588610213354912</v>
      </c>
      <c r="R29" s="328">
        <f t="shared" si="6"/>
        <v>-0.16358708286493551</v>
      </c>
      <c r="S29" s="327"/>
      <c r="T29" s="328">
        <f t="shared" si="7"/>
        <v>0.31254475010842331</v>
      </c>
      <c r="U29" s="328">
        <f t="shared" si="8"/>
        <v>-0.21521586699903006</v>
      </c>
    </row>
    <row r="30" spans="1:21" x14ac:dyDescent="0.2">
      <c r="A30" s="329" t="str">
        <f>name!D25</f>
        <v>72 Customer service occupations</v>
      </c>
      <c r="B30" s="330">
        <v>15.572265794769056</v>
      </c>
      <c r="C30" s="330">
        <v>13.107360611800214</v>
      </c>
      <c r="D30" s="330">
        <f t="shared" si="0"/>
        <v>28.67962640656927</v>
      </c>
      <c r="E30" s="331"/>
      <c r="F30" s="330">
        <v>18.441870347410958</v>
      </c>
      <c r="G30" s="330">
        <v>14.931028732013893</v>
      </c>
      <c r="H30" s="330">
        <f t="shared" si="1"/>
        <v>33.372899079424855</v>
      </c>
      <c r="I30" s="331"/>
      <c r="J30" s="330">
        <v>20.697656062012516</v>
      </c>
      <c r="K30" s="330">
        <v>21.899819487548463</v>
      </c>
      <c r="L30" s="330">
        <f t="shared" si="2"/>
        <v>42.597475549560983</v>
      </c>
      <c r="M30" s="236"/>
      <c r="N30" s="328">
        <f t="shared" si="3"/>
        <v>3.4405048103759661</v>
      </c>
      <c r="O30" s="328">
        <f t="shared" si="4"/>
        <v>0.77227893108342549</v>
      </c>
      <c r="P30" s="327"/>
      <c r="Q30" s="328">
        <f t="shared" si="5"/>
        <v>2.639587184597203</v>
      </c>
      <c r="R30" s="328">
        <f t="shared" si="6"/>
        <v>2.586462345218643</v>
      </c>
      <c r="S30" s="327"/>
      <c r="T30" s="328">
        <f t="shared" si="7"/>
        <v>3.0775503834423068</v>
      </c>
      <c r="U30" s="328">
        <f t="shared" si="8"/>
        <v>1.6403133183416019</v>
      </c>
    </row>
    <row r="31" spans="1:21" x14ac:dyDescent="0.2">
      <c r="A31" s="329" t="str">
        <f>name!D26</f>
        <v>81 Process, plant and machine operatives</v>
      </c>
      <c r="B31" s="330">
        <v>8.5951041983565055</v>
      </c>
      <c r="C31" s="330">
        <v>25.975544258036027</v>
      </c>
      <c r="D31" s="330">
        <f t="shared" si="0"/>
        <v>34.570648456392533</v>
      </c>
      <c r="E31" s="331"/>
      <c r="F31" s="330">
        <v>7.6499186425981582</v>
      </c>
      <c r="G31" s="330">
        <v>21.386927394537999</v>
      </c>
      <c r="H31" s="330">
        <f t="shared" si="1"/>
        <v>29.036846037136158</v>
      </c>
      <c r="I31" s="331"/>
      <c r="J31" s="330">
        <v>7.8646262008814807</v>
      </c>
      <c r="K31" s="330">
        <v>18.85703699370859</v>
      </c>
      <c r="L31" s="330">
        <f t="shared" si="2"/>
        <v>26.721663194590072</v>
      </c>
      <c r="M31" s="236"/>
      <c r="N31" s="328">
        <f t="shared" si="3"/>
        <v>-2.303021118146209</v>
      </c>
      <c r="O31" s="328">
        <f t="shared" si="4"/>
        <v>0.18470367179439506</v>
      </c>
      <c r="P31" s="327"/>
      <c r="Q31" s="328">
        <f t="shared" si="5"/>
        <v>-3.8129184534302474</v>
      </c>
      <c r="R31" s="328">
        <f t="shared" si="6"/>
        <v>-0.83577915878866316</v>
      </c>
      <c r="S31" s="327"/>
      <c r="T31" s="328">
        <f t="shared" si="7"/>
        <v>-3.42863207563886</v>
      </c>
      <c r="U31" s="328">
        <f t="shared" si="8"/>
        <v>-0.55240847853121888</v>
      </c>
    </row>
    <row r="32" spans="1:21" x14ac:dyDescent="0.2">
      <c r="A32" s="329" t="str">
        <f>name!D27</f>
        <v>82 Transport and mobile machine drivers and operatives</v>
      </c>
      <c r="B32" s="330">
        <v>2.2682858274241311</v>
      </c>
      <c r="C32" s="330">
        <v>57.694764657530946</v>
      </c>
      <c r="D32" s="330">
        <f t="shared" si="0"/>
        <v>59.963050484955076</v>
      </c>
      <c r="E32" s="331"/>
      <c r="F32" s="330">
        <v>2.305842473515074</v>
      </c>
      <c r="G32" s="330">
        <v>63.643062833338192</v>
      </c>
      <c r="H32" s="330">
        <f t="shared" si="1"/>
        <v>65.948905306853263</v>
      </c>
      <c r="I32" s="331"/>
      <c r="J32" s="330">
        <v>3.5211706479419997</v>
      </c>
      <c r="K32" s="330">
        <v>63.73735364623532</v>
      </c>
      <c r="L32" s="330">
        <f t="shared" si="2"/>
        <v>67.25852429417732</v>
      </c>
      <c r="M32" s="236"/>
      <c r="N32" s="328">
        <f t="shared" si="3"/>
        <v>0.3289740119731821</v>
      </c>
      <c r="O32" s="328">
        <f t="shared" si="4"/>
        <v>2.8625206593256625</v>
      </c>
      <c r="P32" s="327"/>
      <c r="Q32" s="328">
        <f t="shared" si="5"/>
        <v>1.9818610713301599</v>
      </c>
      <c r="R32" s="328">
        <f t="shared" si="6"/>
        <v>9.8702229647917861E-3</v>
      </c>
      <c r="S32" s="327"/>
      <c r="T32" s="328">
        <f t="shared" si="7"/>
        <v>1.9212577767763195</v>
      </c>
      <c r="U32" s="328">
        <f t="shared" si="8"/>
        <v>0.13117586411892646</v>
      </c>
    </row>
    <row r="33" spans="1:21" x14ac:dyDescent="0.2">
      <c r="A33" s="329" t="str">
        <f>name!D28</f>
        <v>91 Elementary trades and related occupations</v>
      </c>
      <c r="B33" s="330">
        <v>5.973759920254369</v>
      </c>
      <c r="C33" s="330">
        <v>18.825430215730115</v>
      </c>
      <c r="D33" s="330">
        <f t="shared" si="0"/>
        <v>24.799190135984485</v>
      </c>
      <c r="E33" s="331"/>
      <c r="F33" s="330">
        <v>4.4911847477523636</v>
      </c>
      <c r="G33" s="330">
        <v>15.637714213318297</v>
      </c>
      <c r="H33" s="330">
        <f t="shared" si="1"/>
        <v>20.128898961070661</v>
      </c>
      <c r="I33" s="331"/>
      <c r="J33" s="330">
        <v>18.348658062519267</v>
      </c>
      <c r="K33" s="330">
        <v>23.685306598714245</v>
      </c>
      <c r="L33" s="330">
        <f t="shared" si="2"/>
        <v>42.033964661233512</v>
      </c>
      <c r="M33" s="236"/>
      <c r="N33" s="328">
        <f t="shared" si="3"/>
        <v>-5.5455048429302707</v>
      </c>
      <c r="O33" s="328">
        <f t="shared" si="4"/>
        <v>9.8372267877613773</v>
      </c>
      <c r="P33" s="327"/>
      <c r="Q33" s="328">
        <f t="shared" si="5"/>
        <v>-3.6424670012359717</v>
      </c>
      <c r="R33" s="328">
        <f t="shared" si="6"/>
        <v>2.8064546805475876</v>
      </c>
      <c r="S33" s="327"/>
      <c r="T33" s="328">
        <f t="shared" si="7"/>
        <v>-4.0872144234256442</v>
      </c>
      <c r="U33" s="328">
        <f t="shared" si="8"/>
        <v>5.0312874477846492</v>
      </c>
    </row>
    <row r="34" spans="1:21" x14ac:dyDescent="0.2">
      <c r="A34" s="329" t="str">
        <f>name!D29</f>
        <v>92 Elementary administration and service occupations</v>
      </c>
      <c r="B34" s="330">
        <v>64.328795734094257</v>
      </c>
      <c r="C34" s="330">
        <v>71.231531453495919</v>
      </c>
      <c r="D34" s="330">
        <f t="shared" ref="D34" si="9">SUM(B34:C34)</f>
        <v>135.56032718759019</v>
      </c>
      <c r="E34" s="331"/>
      <c r="F34" s="330">
        <v>62.085412555096738</v>
      </c>
      <c r="G34" s="330">
        <v>67.650844818693599</v>
      </c>
      <c r="H34" s="330">
        <f t="shared" ref="H34" si="10">SUM(F34:G34)</f>
        <v>129.73625737379035</v>
      </c>
      <c r="I34" s="331"/>
      <c r="J34" s="330">
        <v>48.841928613940219</v>
      </c>
      <c r="K34" s="330">
        <v>62.48600600408755</v>
      </c>
      <c r="L34" s="330">
        <f t="shared" ref="L34" si="11">SUM(J34:K34)</f>
        <v>111.32793461802777</v>
      </c>
      <c r="M34" s="236"/>
      <c r="N34" s="328">
        <f t="shared" si="3"/>
        <v>-0.70741210258484788</v>
      </c>
      <c r="O34" s="328">
        <f t="shared" si="4"/>
        <v>-1.586755735043488</v>
      </c>
      <c r="P34" s="327"/>
      <c r="Q34" s="328">
        <f t="shared" si="5"/>
        <v>-1.0262128377397151</v>
      </c>
      <c r="R34" s="328">
        <f t="shared" si="6"/>
        <v>-0.52804899303723341</v>
      </c>
      <c r="S34" s="327"/>
      <c r="T34" s="328">
        <f t="shared" si="7"/>
        <v>-0.87441773661572908</v>
      </c>
      <c r="U34" s="328">
        <f t="shared" si="8"/>
        <v>-1.0149699830927061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648.99540183223769</v>
      </c>
      <c r="C36" s="333">
        <f t="shared" ref="C36:D36" si="12">SUM(C9:C34)</f>
        <v>723.78459816776285</v>
      </c>
      <c r="D36" s="333">
        <f t="shared" si="12"/>
        <v>1372.7800000000007</v>
      </c>
      <c r="E36" s="333"/>
      <c r="F36" s="333">
        <f>SUM(F9:F34)</f>
        <v>713.08357905691889</v>
      </c>
      <c r="G36" s="333">
        <f t="shared" ref="G36:H36" si="13">SUM(G9:G34)</f>
        <v>774.56142094308109</v>
      </c>
      <c r="H36" s="333">
        <f t="shared" si="13"/>
        <v>1487.645</v>
      </c>
      <c r="I36" s="333"/>
      <c r="J36" s="333">
        <f>SUM(J9:J34)</f>
        <v>780.32357739115957</v>
      </c>
      <c r="K36" s="333">
        <f t="shared" ref="K36:L36" si="14">SUM(K9:K34)</f>
        <v>818.73842260884123</v>
      </c>
      <c r="L36" s="333">
        <f t="shared" si="14"/>
        <v>1599.0620000000013</v>
      </c>
      <c r="M36" s="258"/>
      <c r="N36" s="334">
        <f t="shared" si="3"/>
        <v>1.9013090636077923</v>
      </c>
      <c r="O36" s="334">
        <f>IF(F36&gt;0,(EXP(LN(J36/F36)/($J$6-$F$6))-1)*100,0)</f>
        <v>0.60254163130315508</v>
      </c>
      <c r="P36" s="335"/>
      <c r="Q36" s="334">
        <f t="shared" ref="Q36" si="15">IF(C36&gt;0,(EXP(LN(G36/C36)/($F$6-$B$6))-1)*100,0)</f>
        <v>1.3652988096564345</v>
      </c>
      <c r="R36" s="334">
        <f t="shared" ref="R36" si="16">IF(G36&gt;0,(EXP(LN(K36/G36)/($J$6-$F$6))-1)*100,0)</f>
        <v>0.37046911879301536</v>
      </c>
      <c r="S36" s="335"/>
      <c r="T36" s="334">
        <f t="shared" ref="T36" si="17">IF(D36&gt;0,(EXP(LN(H36/D36)/($F$6-$B$6))-1)*100,0)</f>
        <v>1.6201128167602441</v>
      </c>
      <c r="U36" s="334">
        <f t="shared" ref="U36" si="18">IF(H36&gt;0,(EXP(LN(L36/H36)/($J$6-$F$6))-1)*100,0)</f>
        <v>0.48264683667569308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Manchester</v>
      </c>
      <c r="Q1" s="19" t="str">
        <f>CONCATENATE("Occupation Table 5.1  Males: Employment Change by Status (SOC 2020), ",B$5,"-",L$5,", ",Info!B5)</f>
        <v>Occupation Table 5.1  Males: Employment Change by Status (SOC 2020), 2015-2035, Greater Manchester</v>
      </c>
      <c r="AG1" s="19" t="str">
        <f>CONCATENATE("Occupation Table 5.2  Females: Employment Change by Status (SOC 2020), ",R$5,"-",AB$5,", ",Info!B5)</f>
        <v>Occupation Table 5.2  Females: Employment Change by Status (SOC 2020), 2015-2035, Greater Manchester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82.455219869073375</v>
      </c>
      <c r="C8" s="11">
        <v>12.422925083598022</v>
      </c>
      <c r="D8" s="11">
        <v>20.919537529885798</v>
      </c>
      <c r="E8" s="11">
        <f>SUM(B8:D8)</f>
        <v>115.79768248255719</v>
      </c>
      <c r="F8" s="11"/>
      <c r="G8" s="11">
        <v>96.021644513835952</v>
      </c>
      <c r="H8" s="11">
        <v>20.008056460649939</v>
      </c>
      <c r="I8" s="11">
        <v>23.82343114666153</v>
      </c>
      <c r="J8" s="11">
        <f>SUM(G8:I8)</f>
        <v>139.85313212114741</v>
      </c>
      <c r="K8" s="11"/>
      <c r="L8" s="11">
        <v>94.920680807434067</v>
      </c>
      <c r="M8" s="11">
        <v>23.438167512377365</v>
      </c>
      <c r="N8" s="11">
        <v>27.342867329759219</v>
      </c>
      <c r="O8" s="11">
        <f>SUM(L8:N8)</f>
        <v>145.70171564957064</v>
      </c>
      <c r="Q8" s="10" t="str">
        <f>name!E4</f>
        <v>Managers, directors and senior officials</v>
      </c>
      <c r="R8" s="11">
        <v>58.522852786756211</v>
      </c>
      <c r="S8" s="11">
        <v>3.6864435352501075</v>
      </c>
      <c r="T8" s="11">
        <v>16.038145340041826</v>
      </c>
      <c r="U8" s="11">
        <f>SUM(R8:T8)</f>
        <v>78.247441662048146</v>
      </c>
      <c r="V8" s="11"/>
      <c r="W8" s="11">
        <v>66.572434488329378</v>
      </c>
      <c r="X8" s="11">
        <v>6.3481571601763624</v>
      </c>
      <c r="Y8" s="11">
        <v>16.32152476033756</v>
      </c>
      <c r="Z8" s="11">
        <f>SUM(W8:Y8)</f>
        <v>89.242116408843287</v>
      </c>
      <c r="AA8" s="11"/>
      <c r="AB8" s="11">
        <v>63.272273690953064</v>
      </c>
      <c r="AC8" s="11">
        <v>6.9257294248113626</v>
      </c>
      <c r="AD8" s="11">
        <v>18.773216771273837</v>
      </c>
      <c r="AE8" s="11">
        <f>SUM(AB8:AD8)</f>
        <v>88.971219887038259</v>
      </c>
      <c r="AG8" s="10" t="str">
        <f>name!E4</f>
        <v>Managers, directors and senior officials</v>
      </c>
      <c r="AH8" s="11">
        <v>23.93236708231721</v>
      </c>
      <c r="AI8" s="11">
        <v>8.7364815483479159</v>
      </c>
      <c r="AJ8" s="11">
        <v>4.8813921898439681</v>
      </c>
      <c r="AK8" s="11">
        <f>SUM(AH8:AJ8)</f>
        <v>37.550240820509089</v>
      </c>
      <c r="AL8" s="11"/>
      <c r="AM8" s="11">
        <v>29.449210025506609</v>
      </c>
      <c r="AN8" s="11">
        <v>13.659899300473571</v>
      </c>
      <c r="AO8" s="11">
        <v>7.5019063863239754</v>
      </c>
      <c r="AP8" s="11">
        <f>SUM(AM8:AO8)</f>
        <v>50.611015712304152</v>
      </c>
      <c r="AQ8" s="11"/>
      <c r="AR8" s="11">
        <v>31.648407116481039</v>
      </c>
      <c r="AS8" s="11">
        <v>16.512438087566011</v>
      </c>
      <c r="AT8" s="11">
        <v>8.5696505584853693</v>
      </c>
      <c r="AU8" s="11">
        <f>SUM(AR8:AT8)</f>
        <v>56.730495762532421</v>
      </c>
    </row>
    <row r="9" spans="1:47" x14ac:dyDescent="0.2">
      <c r="A9" t="str">
        <f>name!E5</f>
        <v>Professional occupations</v>
      </c>
      <c r="B9" s="11">
        <v>188.99620726467174</v>
      </c>
      <c r="C9" s="11">
        <v>42.987660675502717</v>
      </c>
      <c r="D9" s="11">
        <v>28.389417253030903</v>
      </c>
      <c r="E9" s="11">
        <f t="shared" ref="E9:E18" si="0">SUM(B9:D9)</f>
        <v>260.37328519320539</v>
      </c>
      <c r="F9" s="11"/>
      <c r="G9" s="11">
        <v>232.91361813767654</v>
      </c>
      <c r="H9" s="11">
        <v>58.350815101138814</v>
      </c>
      <c r="I9" s="11">
        <v>29.730010844123267</v>
      </c>
      <c r="J9" s="11">
        <f t="shared" ref="J9:J16" si="1">SUM(G9:I9)</f>
        <v>320.99444408293863</v>
      </c>
      <c r="K9" s="11"/>
      <c r="L9" s="11">
        <v>281.70393158041355</v>
      </c>
      <c r="M9" s="11">
        <v>70.584385122283891</v>
      </c>
      <c r="N9" s="11">
        <v>30.311886544104226</v>
      </c>
      <c r="O9" s="11">
        <f t="shared" ref="O9:O16" si="2">SUM(L9:N9)</f>
        <v>382.6002032468017</v>
      </c>
      <c r="Q9" s="10" t="str">
        <f>name!E5</f>
        <v>Professional occupations</v>
      </c>
      <c r="R9" s="11">
        <v>109.23005238462962</v>
      </c>
      <c r="S9" s="11">
        <v>9.0375324514526891</v>
      </c>
      <c r="T9" s="11">
        <v>19.136500760185974</v>
      </c>
      <c r="U9" s="11">
        <f t="shared" ref="U9:U16" si="3">SUM(R9:T9)</f>
        <v>137.40408559626829</v>
      </c>
      <c r="V9" s="11"/>
      <c r="W9" s="11">
        <v>134.57129106864033</v>
      </c>
      <c r="X9" s="11">
        <v>14.486654896061985</v>
      </c>
      <c r="Y9" s="11">
        <v>16.049233745425521</v>
      </c>
      <c r="Z9" s="11">
        <f t="shared" ref="Z9:Z16" si="4">SUM(W9:Y9)</f>
        <v>165.10717971012784</v>
      </c>
      <c r="AA9" s="11"/>
      <c r="AB9" s="11">
        <v>162.32883773036826</v>
      </c>
      <c r="AC9" s="11">
        <v>19.376589331626118</v>
      </c>
      <c r="AD9" s="11">
        <v>13.59610589727229</v>
      </c>
      <c r="AE9" s="11">
        <f t="shared" ref="AE9:AE16" si="5">SUM(AB9:AD9)</f>
        <v>195.30153295926667</v>
      </c>
      <c r="AG9" s="10" t="str">
        <f>name!E5</f>
        <v>Professional occupations</v>
      </c>
      <c r="AH9" s="11">
        <v>79.766154880042194</v>
      </c>
      <c r="AI9" s="11">
        <v>33.950128224050012</v>
      </c>
      <c r="AJ9" s="11">
        <v>9.2529164928449141</v>
      </c>
      <c r="AK9" s="11">
        <f t="shared" ref="AK9:AK18" si="6">SUM(AH9:AJ9)</f>
        <v>122.96919959693713</v>
      </c>
      <c r="AL9" s="11"/>
      <c r="AM9" s="11">
        <v>98.342327069036173</v>
      </c>
      <c r="AN9" s="11">
        <v>43.864160205076836</v>
      </c>
      <c r="AO9" s="11">
        <v>13.680777098697744</v>
      </c>
      <c r="AP9" s="11">
        <f t="shared" ref="AP9:AP18" si="7">SUM(AM9:AO9)</f>
        <v>155.88726437281076</v>
      </c>
      <c r="AQ9" s="11"/>
      <c r="AR9" s="11">
        <v>119.3750938500454</v>
      </c>
      <c r="AS9" s="11">
        <v>51.207795790657777</v>
      </c>
      <c r="AT9" s="11">
        <v>16.715780646831931</v>
      </c>
      <c r="AU9" s="11">
        <f t="shared" ref="AU9:AU18" si="8">SUM(AR9:AT9)</f>
        <v>187.29867028753512</v>
      </c>
    </row>
    <row r="10" spans="1:47" x14ac:dyDescent="0.2">
      <c r="A10" t="str">
        <f>name!E6</f>
        <v>Associate professional occupations</v>
      </c>
      <c r="B10" s="11">
        <v>105.7118088385849</v>
      </c>
      <c r="C10" s="11">
        <v>27.358296464133854</v>
      </c>
      <c r="D10" s="11">
        <v>18.735744074598475</v>
      </c>
      <c r="E10" s="11">
        <f t="shared" si="0"/>
        <v>151.80584937731723</v>
      </c>
      <c r="F10" s="11"/>
      <c r="G10" s="11">
        <v>124.82444103649</v>
      </c>
      <c r="H10" s="11">
        <v>35.530326051974136</v>
      </c>
      <c r="I10" s="11">
        <v>19.749809102907978</v>
      </c>
      <c r="J10" s="11">
        <f t="shared" si="1"/>
        <v>180.10457619137213</v>
      </c>
      <c r="K10" s="11"/>
      <c r="L10" s="11">
        <v>141.71701945002403</v>
      </c>
      <c r="M10" s="11">
        <v>45.784318937899393</v>
      </c>
      <c r="N10" s="11">
        <v>21.864759667459513</v>
      </c>
      <c r="O10" s="11">
        <f t="shared" si="2"/>
        <v>209.36609805538293</v>
      </c>
      <c r="Q10" s="10" t="str">
        <f>name!E6</f>
        <v>Associate professional occupations</v>
      </c>
      <c r="R10" s="11">
        <v>66.683734190100665</v>
      </c>
      <c r="S10" s="11">
        <v>6.5096687046958301</v>
      </c>
      <c r="T10" s="11">
        <v>10.855874031119876</v>
      </c>
      <c r="U10" s="11">
        <f t="shared" si="3"/>
        <v>84.049276925916374</v>
      </c>
      <c r="V10" s="11"/>
      <c r="W10" s="11">
        <v>77.145006206188185</v>
      </c>
      <c r="X10" s="11">
        <v>10.053331700332746</v>
      </c>
      <c r="Y10" s="11">
        <v>10.210877736458599</v>
      </c>
      <c r="Z10" s="11">
        <f t="shared" si="4"/>
        <v>97.409215642979532</v>
      </c>
      <c r="AA10" s="11"/>
      <c r="AB10" s="11">
        <v>73.14824426434501</v>
      </c>
      <c r="AC10" s="11">
        <v>10.549884828537724</v>
      </c>
      <c r="AD10" s="11">
        <v>10.358325292343869</v>
      </c>
      <c r="AE10" s="11">
        <f t="shared" si="5"/>
        <v>94.056454385226601</v>
      </c>
      <c r="AG10" s="10" t="str">
        <f>name!E6</f>
        <v>Associate professional occupations</v>
      </c>
      <c r="AH10" s="11">
        <v>39.028074648484264</v>
      </c>
      <c r="AI10" s="11">
        <v>20.848627759438024</v>
      </c>
      <c r="AJ10" s="11">
        <v>7.8798700434785962</v>
      </c>
      <c r="AK10" s="11">
        <f t="shared" si="6"/>
        <v>67.756572451400885</v>
      </c>
      <c r="AL10" s="11"/>
      <c r="AM10" s="11">
        <v>47.679434830301716</v>
      </c>
      <c r="AN10" s="11">
        <v>25.476994351641398</v>
      </c>
      <c r="AO10" s="11">
        <v>9.5389313664493738</v>
      </c>
      <c r="AP10" s="11">
        <f t="shared" si="7"/>
        <v>82.695360548392486</v>
      </c>
      <c r="AQ10" s="11"/>
      <c r="AR10" s="11">
        <v>68.568775185678973</v>
      </c>
      <c r="AS10" s="11">
        <v>35.234434109361665</v>
      </c>
      <c r="AT10" s="11">
        <v>11.50643437511563</v>
      </c>
      <c r="AU10" s="11">
        <f t="shared" si="8"/>
        <v>115.30964367015626</v>
      </c>
    </row>
    <row r="11" spans="1:47" x14ac:dyDescent="0.2">
      <c r="A11" t="str">
        <f>name!E7</f>
        <v>Administrative and secretarial occupations</v>
      </c>
      <c r="B11" s="11">
        <v>110.12716946890623</v>
      </c>
      <c r="C11" s="11">
        <v>65.266367493773913</v>
      </c>
      <c r="D11" s="11">
        <v>5.9969479671874772</v>
      </c>
      <c r="E11" s="11">
        <f t="shared" si="0"/>
        <v>181.39048492986763</v>
      </c>
      <c r="F11" s="11"/>
      <c r="G11" s="11">
        <v>113.26670278535656</v>
      </c>
      <c r="H11" s="11">
        <v>74.082215487846838</v>
      </c>
      <c r="I11" s="11">
        <v>6.045653400141072</v>
      </c>
      <c r="J11" s="11">
        <f t="shared" si="1"/>
        <v>193.39457167334447</v>
      </c>
      <c r="K11" s="11"/>
      <c r="L11" s="11">
        <v>119.54292977390455</v>
      </c>
      <c r="M11" s="11">
        <v>67.812551562088998</v>
      </c>
      <c r="N11" s="11">
        <v>5.5940145055734485</v>
      </c>
      <c r="O11" s="11">
        <f t="shared" si="2"/>
        <v>192.949495841567</v>
      </c>
      <c r="Q11" s="10" t="str">
        <f>name!E7</f>
        <v>Administrative and secretarial occupations</v>
      </c>
      <c r="R11" s="11">
        <v>42.703856810250059</v>
      </c>
      <c r="S11" s="11">
        <v>10.791618537263661</v>
      </c>
      <c r="T11" s="11">
        <v>2.1088703906266022</v>
      </c>
      <c r="U11" s="11">
        <f t="shared" si="3"/>
        <v>55.604345738140317</v>
      </c>
      <c r="V11" s="11"/>
      <c r="W11" s="11">
        <v>47.845114680092998</v>
      </c>
      <c r="X11" s="11">
        <v>16.957114408423738</v>
      </c>
      <c r="Y11" s="11">
        <v>1.5597533896815772</v>
      </c>
      <c r="Z11" s="11">
        <f t="shared" si="4"/>
        <v>66.361982478198314</v>
      </c>
      <c r="AA11" s="11"/>
      <c r="AB11" s="11">
        <v>61.620134979931429</v>
      </c>
      <c r="AC11" s="11">
        <v>18.343629026599405</v>
      </c>
      <c r="AD11" s="11">
        <v>2.1239532705307953</v>
      </c>
      <c r="AE11" s="11">
        <f t="shared" si="5"/>
        <v>82.087717277061628</v>
      </c>
      <c r="AG11" s="10" t="str">
        <f>name!E7</f>
        <v>Administrative and secretarial occupations</v>
      </c>
      <c r="AH11" s="11">
        <v>67.423312658656215</v>
      </c>
      <c r="AI11" s="11">
        <v>54.474748956510226</v>
      </c>
      <c r="AJ11" s="11">
        <v>3.8880775765608706</v>
      </c>
      <c r="AK11" s="11">
        <f t="shared" si="6"/>
        <v>125.78613919172732</v>
      </c>
      <c r="AL11" s="11"/>
      <c r="AM11" s="11">
        <v>65.42158810526351</v>
      </c>
      <c r="AN11" s="11">
        <v>57.125101079423096</v>
      </c>
      <c r="AO11" s="11">
        <v>4.4859000104594946</v>
      </c>
      <c r="AP11" s="11">
        <f t="shared" si="7"/>
        <v>127.0325891951461</v>
      </c>
      <c r="AQ11" s="11"/>
      <c r="AR11" s="11">
        <v>57.922794793973097</v>
      </c>
      <c r="AS11" s="11">
        <v>49.468922535489604</v>
      </c>
      <c r="AT11" s="11">
        <v>3.4700612350426545</v>
      </c>
      <c r="AU11" s="11">
        <f t="shared" si="8"/>
        <v>110.86177856450534</v>
      </c>
    </row>
    <row r="12" spans="1:47" x14ac:dyDescent="0.2">
      <c r="A12" t="str">
        <f>name!E8</f>
        <v>Skilled trades occupations</v>
      </c>
      <c r="B12" s="11">
        <v>79.130523208319588</v>
      </c>
      <c r="C12" s="11">
        <v>13.275154200010494</v>
      </c>
      <c r="D12" s="11">
        <v>36.73952484574145</v>
      </c>
      <c r="E12" s="11">
        <f t="shared" si="0"/>
        <v>129.14520225407153</v>
      </c>
      <c r="F12" s="11"/>
      <c r="G12" s="11">
        <v>69.820181806818823</v>
      </c>
      <c r="H12" s="11">
        <v>12.554246085017633</v>
      </c>
      <c r="I12" s="11">
        <v>36.935821776350508</v>
      </c>
      <c r="J12" s="11">
        <f t="shared" si="1"/>
        <v>119.31024966818697</v>
      </c>
      <c r="K12" s="11"/>
      <c r="L12" s="11">
        <v>57.089846100022768</v>
      </c>
      <c r="M12" s="11">
        <v>16.236057231025868</v>
      </c>
      <c r="N12" s="11">
        <v>38.839027905783993</v>
      </c>
      <c r="O12" s="11">
        <f t="shared" si="2"/>
        <v>112.16493123683263</v>
      </c>
      <c r="Q12" s="10" t="str">
        <f>name!E8</f>
        <v>Skilled trades occupations</v>
      </c>
      <c r="R12" s="11">
        <v>73.135774183511359</v>
      </c>
      <c r="S12" s="11">
        <v>8.4449422730724688</v>
      </c>
      <c r="T12" s="11">
        <v>33.411191324997418</v>
      </c>
      <c r="U12" s="11">
        <f t="shared" si="3"/>
        <v>114.99190778158125</v>
      </c>
      <c r="V12" s="11"/>
      <c r="W12" s="11">
        <v>63.865377246258326</v>
      </c>
      <c r="X12" s="11">
        <v>7.8370423629938832</v>
      </c>
      <c r="Y12" s="11">
        <v>33.082319675092812</v>
      </c>
      <c r="Z12" s="11">
        <f t="shared" si="4"/>
        <v>104.78473928434502</v>
      </c>
      <c r="AA12" s="11"/>
      <c r="AB12" s="11">
        <v>50.69546086059762</v>
      </c>
      <c r="AC12" s="11">
        <v>9.7139107691201332</v>
      </c>
      <c r="AD12" s="11">
        <v>34.366393083069219</v>
      </c>
      <c r="AE12" s="11">
        <f t="shared" si="5"/>
        <v>94.77576471278698</v>
      </c>
      <c r="AG12" s="10" t="str">
        <f>name!E8</f>
        <v>Skilled trades occupations</v>
      </c>
      <c r="AH12" s="11">
        <v>5.9947490248082094</v>
      </c>
      <c r="AI12" s="11">
        <v>4.8302119269380244</v>
      </c>
      <c r="AJ12" s="11">
        <v>3.3283335207440139</v>
      </c>
      <c r="AK12" s="11">
        <f t="shared" si="6"/>
        <v>14.153294472490249</v>
      </c>
      <c r="AL12" s="11"/>
      <c r="AM12" s="11">
        <v>5.9548045605605289</v>
      </c>
      <c r="AN12" s="11">
        <v>4.7172037220237417</v>
      </c>
      <c r="AO12" s="11">
        <v>3.8535021012576807</v>
      </c>
      <c r="AP12" s="11">
        <f t="shared" si="7"/>
        <v>14.525510383841951</v>
      </c>
      <c r="AQ12" s="11"/>
      <c r="AR12" s="11">
        <v>6.3943852394251461</v>
      </c>
      <c r="AS12" s="11">
        <v>6.5221464619057361</v>
      </c>
      <c r="AT12" s="11">
        <v>4.4726348227147863</v>
      </c>
      <c r="AU12" s="11">
        <f t="shared" si="8"/>
        <v>17.38916652404567</v>
      </c>
    </row>
    <row r="13" spans="1:47" x14ac:dyDescent="0.2">
      <c r="A13" t="str">
        <f>name!E9</f>
        <v>Caring, leisure and other service occupations</v>
      </c>
      <c r="B13" s="11">
        <v>67.09584358243464</v>
      </c>
      <c r="C13" s="11">
        <v>60.120373252442008</v>
      </c>
      <c r="D13" s="11">
        <v>12.191995564529268</v>
      </c>
      <c r="E13" s="11">
        <f t="shared" si="0"/>
        <v>139.40821239940593</v>
      </c>
      <c r="F13" s="11"/>
      <c r="G13" s="11">
        <v>66.301669134079845</v>
      </c>
      <c r="H13" s="11">
        <v>62.533129593813662</v>
      </c>
      <c r="I13" s="11">
        <v>13.892975486034796</v>
      </c>
      <c r="J13" s="11">
        <f t="shared" si="1"/>
        <v>142.72777421392831</v>
      </c>
      <c r="K13" s="11"/>
      <c r="L13" s="11">
        <v>77.249813637292249</v>
      </c>
      <c r="M13" s="11">
        <v>63.973123639611188</v>
      </c>
      <c r="N13" s="11">
        <v>15.675232087125245</v>
      </c>
      <c r="O13" s="11">
        <f t="shared" si="2"/>
        <v>156.89816936402869</v>
      </c>
      <c r="Q13" s="10" t="str">
        <f>name!E9</f>
        <v>Caring, leisure and other service occupations</v>
      </c>
      <c r="R13" s="11">
        <v>16.025014048767314</v>
      </c>
      <c r="S13" s="11">
        <v>7.4088753652537385</v>
      </c>
      <c r="T13" s="11">
        <v>2.3822576663134725</v>
      </c>
      <c r="U13" s="11">
        <f t="shared" si="3"/>
        <v>25.816147080334524</v>
      </c>
      <c r="V13" s="11"/>
      <c r="W13" s="11">
        <v>16.120128537308481</v>
      </c>
      <c r="X13" s="11">
        <v>8.2902431445160225</v>
      </c>
      <c r="Y13" s="11">
        <v>2.3861854201456829</v>
      </c>
      <c r="Z13" s="11">
        <f t="shared" si="4"/>
        <v>26.796557101970187</v>
      </c>
      <c r="AA13" s="11"/>
      <c r="AB13" s="11">
        <v>18.090951604085017</v>
      </c>
      <c r="AC13" s="11">
        <v>10.821763201092679</v>
      </c>
      <c r="AD13" s="11">
        <v>3.3668641519067504</v>
      </c>
      <c r="AE13" s="11">
        <f t="shared" si="5"/>
        <v>32.279578957084446</v>
      </c>
      <c r="AG13" s="10" t="str">
        <f>name!E9</f>
        <v>Caring, leisure and other service occupations</v>
      </c>
      <c r="AH13" s="11">
        <v>51.070829533667336</v>
      </c>
      <c r="AI13" s="11">
        <v>52.711497887188287</v>
      </c>
      <c r="AJ13" s="11">
        <v>9.8097378982157935</v>
      </c>
      <c r="AK13" s="11">
        <f t="shared" si="6"/>
        <v>113.59206531907142</v>
      </c>
      <c r="AL13" s="11"/>
      <c r="AM13" s="11">
        <v>50.181540596771384</v>
      </c>
      <c r="AN13" s="11">
        <v>54.242886449297643</v>
      </c>
      <c r="AO13" s="11">
        <v>11.506790065889112</v>
      </c>
      <c r="AP13" s="11">
        <f t="shared" si="7"/>
        <v>115.93121711195813</v>
      </c>
      <c r="AQ13" s="11"/>
      <c r="AR13" s="11">
        <v>59.158862033207228</v>
      </c>
      <c r="AS13" s="11">
        <v>53.151360438518516</v>
      </c>
      <c r="AT13" s="11">
        <v>12.308367935218492</v>
      </c>
      <c r="AU13" s="11">
        <f t="shared" si="8"/>
        <v>124.61859040694424</v>
      </c>
    </row>
    <row r="14" spans="1:47" x14ac:dyDescent="0.2">
      <c r="A14" t="str">
        <f>name!E10</f>
        <v>Sales and customer service occupations</v>
      </c>
      <c r="B14" s="11">
        <v>58.342526393030802</v>
      </c>
      <c r="C14" s="11">
        <v>73.51058041428567</v>
      </c>
      <c r="D14" s="11">
        <v>8.1129602913369645</v>
      </c>
      <c r="E14" s="11">
        <f t="shared" si="0"/>
        <v>139.96606709865344</v>
      </c>
      <c r="F14" s="11"/>
      <c r="G14" s="11">
        <v>56.784833662771966</v>
      </c>
      <c r="H14" s="11">
        <v>82.878482922891578</v>
      </c>
      <c r="I14" s="11">
        <v>6.7460277845682075</v>
      </c>
      <c r="J14" s="11">
        <f t="shared" si="1"/>
        <v>146.40934437023176</v>
      </c>
      <c r="K14" s="11"/>
      <c r="L14" s="11">
        <v>58.090163394404691</v>
      </c>
      <c r="M14" s="11">
        <v>88.582212795830131</v>
      </c>
      <c r="N14" s="11">
        <v>5.3669236475539073</v>
      </c>
      <c r="O14" s="11">
        <f t="shared" si="2"/>
        <v>152.03929983778872</v>
      </c>
      <c r="Q14" s="10" t="str">
        <f>name!E10</f>
        <v>Sales and customer service occupations</v>
      </c>
      <c r="R14" s="11">
        <v>28.05722369911264</v>
      </c>
      <c r="S14" s="11">
        <v>20.741060661682081</v>
      </c>
      <c r="T14" s="11">
        <v>5.1458384378862236</v>
      </c>
      <c r="U14" s="11">
        <f t="shared" si="3"/>
        <v>53.944122798680951</v>
      </c>
      <c r="V14" s="11"/>
      <c r="W14" s="11">
        <v>27.679775390904403</v>
      </c>
      <c r="X14" s="11">
        <v>24.89163069535967</v>
      </c>
      <c r="Y14" s="11">
        <v>3.9696749704647178</v>
      </c>
      <c r="Z14" s="11">
        <f t="shared" si="4"/>
        <v>56.541081056728792</v>
      </c>
      <c r="AA14" s="11"/>
      <c r="AB14" s="11">
        <v>30.32920944332551</v>
      </c>
      <c r="AC14" s="11">
        <v>28.75981025749433</v>
      </c>
      <c r="AD14" s="11">
        <v>3.4114314868111562</v>
      </c>
      <c r="AE14" s="11">
        <f t="shared" si="5"/>
        <v>62.500451187630993</v>
      </c>
      <c r="AG14" s="10" t="str">
        <f>name!E10</f>
        <v>Sales and customer service occupations</v>
      </c>
      <c r="AH14" s="11">
        <v>30.285302693918204</v>
      </c>
      <c r="AI14" s="11">
        <v>52.769519752603586</v>
      </c>
      <c r="AJ14" s="11">
        <v>2.9671218534507462</v>
      </c>
      <c r="AK14" s="11">
        <f t="shared" si="6"/>
        <v>86.021944299972546</v>
      </c>
      <c r="AL14" s="11"/>
      <c r="AM14" s="11">
        <v>29.105058271867616</v>
      </c>
      <c r="AN14" s="11">
        <v>57.986852227531962</v>
      </c>
      <c r="AO14" s="11">
        <v>2.7763528141034883</v>
      </c>
      <c r="AP14" s="11">
        <f t="shared" si="7"/>
        <v>89.868263313503064</v>
      </c>
      <c r="AQ14" s="11"/>
      <c r="AR14" s="11">
        <v>27.760953951079181</v>
      </c>
      <c r="AS14" s="11">
        <v>59.82240253833583</v>
      </c>
      <c r="AT14" s="11">
        <v>1.955492160742752</v>
      </c>
      <c r="AU14" s="11">
        <f t="shared" si="8"/>
        <v>89.53884865015776</v>
      </c>
    </row>
    <row r="15" spans="1:47" x14ac:dyDescent="0.2">
      <c r="A15" t="str">
        <f>name!E11</f>
        <v>Process, plant and machine operatives</v>
      </c>
      <c r="B15" s="11">
        <v>69.478451605680405</v>
      </c>
      <c r="C15" s="11">
        <v>11.216347569003212</v>
      </c>
      <c r="D15" s="11">
        <v>13.838899766663991</v>
      </c>
      <c r="E15" s="11">
        <f t="shared" si="0"/>
        <v>94.533698941347609</v>
      </c>
      <c r="F15" s="11"/>
      <c r="G15" s="11">
        <v>64.724492557218483</v>
      </c>
      <c r="H15" s="11">
        <v>13.461087610159801</v>
      </c>
      <c r="I15" s="11">
        <v>16.800171176611041</v>
      </c>
      <c r="J15" s="11">
        <f t="shared" si="1"/>
        <v>94.985751343989321</v>
      </c>
      <c r="K15" s="11"/>
      <c r="L15" s="11">
        <v>57.000936354098762</v>
      </c>
      <c r="M15" s="11">
        <v>16.567374806259874</v>
      </c>
      <c r="N15" s="11">
        <v>20.411876328408724</v>
      </c>
      <c r="O15" s="11">
        <f t="shared" si="2"/>
        <v>93.980187488767356</v>
      </c>
      <c r="Q15" s="10" t="str">
        <f>name!E11</f>
        <v>Process, plant and machine operatives</v>
      </c>
      <c r="R15" s="11">
        <v>62.063408939041558</v>
      </c>
      <c r="S15" s="11">
        <v>8.6660853442491899</v>
      </c>
      <c r="T15" s="11">
        <v>12.940814632276256</v>
      </c>
      <c r="U15" s="11">
        <f t="shared" si="3"/>
        <v>83.670308915567006</v>
      </c>
      <c r="V15" s="11"/>
      <c r="W15" s="11">
        <v>58.294196712195046</v>
      </c>
      <c r="X15" s="11">
        <v>11.293620620806101</v>
      </c>
      <c r="Y15" s="11">
        <v>15.442172894874968</v>
      </c>
      <c r="Z15" s="11">
        <f t="shared" si="4"/>
        <v>85.029990227876112</v>
      </c>
      <c r="AA15" s="11"/>
      <c r="AB15" s="11">
        <v>50.441172730993237</v>
      </c>
      <c r="AC15" s="11">
        <v>13.350292878289068</v>
      </c>
      <c r="AD15" s="11">
        <v>18.802925030661598</v>
      </c>
      <c r="AE15" s="11">
        <f t="shared" si="5"/>
        <v>82.594390639943896</v>
      </c>
      <c r="AG15" s="10" t="str">
        <f>name!E11</f>
        <v>Process, plant and machine operatives</v>
      </c>
      <c r="AH15" s="11">
        <v>7.4150426666388682</v>
      </c>
      <c r="AI15" s="11">
        <v>2.5502622247540288</v>
      </c>
      <c r="AJ15" s="11">
        <v>0.89808513438773385</v>
      </c>
      <c r="AK15" s="11">
        <f t="shared" si="6"/>
        <v>10.863390025780632</v>
      </c>
      <c r="AL15" s="11"/>
      <c r="AM15" s="11">
        <v>6.4302958450234833</v>
      </c>
      <c r="AN15" s="11">
        <v>2.1674669893537057</v>
      </c>
      <c r="AO15" s="11">
        <v>1.3579982817360563</v>
      </c>
      <c r="AP15" s="11">
        <f t="shared" si="7"/>
        <v>9.955761116113246</v>
      </c>
      <c r="AQ15" s="11"/>
      <c r="AR15" s="11">
        <v>6.5597636231055505</v>
      </c>
      <c r="AS15" s="11">
        <v>3.2170819279708041</v>
      </c>
      <c r="AT15" s="11">
        <v>1.6089512977471241</v>
      </c>
      <c r="AU15" s="11">
        <f t="shared" si="8"/>
        <v>11.385796848823478</v>
      </c>
    </row>
    <row r="16" spans="1:47" x14ac:dyDescent="0.2">
      <c r="A16" t="str">
        <f>name!E12</f>
        <v>Elementary occupations</v>
      </c>
      <c r="B16" s="11">
        <v>75.199033410063279</v>
      </c>
      <c r="C16" s="11">
        <v>74.65068910046152</v>
      </c>
      <c r="D16" s="11">
        <v>10.50979481305</v>
      </c>
      <c r="E16" s="11">
        <f t="shared" si="0"/>
        <v>160.35951732357481</v>
      </c>
      <c r="F16" s="11"/>
      <c r="G16" s="11">
        <v>66.677214267502848</v>
      </c>
      <c r="H16" s="11">
        <v>73.427423246258186</v>
      </c>
      <c r="I16" s="11">
        <v>9.760518821099911</v>
      </c>
      <c r="J16" s="11">
        <f t="shared" si="1"/>
        <v>149.86515633486093</v>
      </c>
      <c r="K16" s="11"/>
      <c r="L16" s="11">
        <v>73.831963981112494</v>
      </c>
      <c r="M16" s="11">
        <v>66.365654584441174</v>
      </c>
      <c r="N16" s="11">
        <v>13.164280713707615</v>
      </c>
      <c r="O16" s="11">
        <f t="shared" si="2"/>
        <v>153.36189927926131</v>
      </c>
      <c r="Q16" s="10" t="str">
        <f>name!E12</f>
        <v>Elementary occupations</v>
      </c>
      <c r="R16" s="11">
        <v>56.276602508716252</v>
      </c>
      <c r="S16" s="11">
        <v>27.977087317604454</v>
      </c>
      <c r="T16" s="11">
        <v>5.8032718429053824</v>
      </c>
      <c r="U16" s="11">
        <f t="shared" si="3"/>
        <v>90.056961669226098</v>
      </c>
      <c r="V16" s="11"/>
      <c r="W16" s="11">
        <v>49.456990562425823</v>
      </c>
      <c r="X16" s="11">
        <v>28.212133158060038</v>
      </c>
      <c r="Y16" s="11">
        <v>5.6194353115260309</v>
      </c>
      <c r="Z16" s="11">
        <f t="shared" si="4"/>
        <v>83.288559032011889</v>
      </c>
      <c r="AA16" s="11"/>
      <c r="AB16" s="11">
        <v>52.999226826884545</v>
      </c>
      <c r="AC16" s="11">
        <v>25.680228870500656</v>
      </c>
      <c r="AD16" s="11">
        <v>7.4918569054166166</v>
      </c>
      <c r="AE16" s="11">
        <f t="shared" si="5"/>
        <v>86.171312602801819</v>
      </c>
      <c r="AG16" s="10" t="str">
        <f>name!E12</f>
        <v>Elementary occupations</v>
      </c>
      <c r="AH16" s="11">
        <v>18.92243090134701</v>
      </c>
      <c r="AI16" s="11">
        <v>46.673601782857048</v>
      </c>
      <c r="AJ16" s="11">
        <v>4.706522970144615</v>
      </c>
      <c r="AK16" s="11">
        <f t="shared" si="6"/>
        <v>70.30255565434868</v>
      </c>
      <c r="AL16" s="11"/>
      <c r="AM16" s="11">
        <v>17.220223705077043</v>
      </c>
      <c r="AN16" s="11">
        <v>45.215290088198159</v>
      </c>
      <c r="AO16" s="11">
        <v>4.1410835095738827</v>
      </c>
      <c r="AP16" s="11">
        <f t="shared" si="7"/>
        <v>66.576597302849095</v>
      </c>
      <c r="AQ16" s="11"/>
      <c r="AR16" s="11">
        <v>20.83273715422796</v>
      </c>
      <c r="AS16" s="11">
        <v>40.685425713940518</v>
      </c>
      <c r="AT16" s="11">
        <v>5.6724238082909961</v>
      </c>
      <c r="AU16" s="11">
        <f t="shared" si="8"/>
        <v>67.190586676459475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836.53678364076507</v>
      </c>
      <c r="C18" s="34">
        <f t="shared" ref="C18:D18" si="9">SUM(C8:C16)</f>
        <v>380.80839425321147</v>
      </c>
      <c r="D18" s="34">
        <f t="shared" si="9"/>
        <v>155.43482210602434</v>
      </c>
      <c r="E18" s="34">
        <f t="shared" si="0"/>
        <v>1372.7800000000009</v>
      </c>
      <c r="F18" s="34"/>
      <c r="G18" s="34">
        <f>SUM(G8:G16)</f>
        <v>891.33479790175102</v>
      </c>
      <c r="H18" s="34">
        <f t="shared" ref="H18:I18" si="10">SUM(H8:H16)</f>
        <v>432.82578255975056</v>
      </c>
      <c r="I18" s="34">
        <f t="shared" si="10"/>
        <v>163.48441953849832</v>
      </c>
      <c r="J18" s="34">
        <f t="shared" ref="J18" si="11">SUM(G18:I18)</f>
        <v>1487.6449999999998</v>
      </c>
      <c r="K18" s="34"/>
      <c r="L18" s="34">
        <f>SUM(L8:L16)</f>
        <v>961.14728507870723</v>
      </c>
      <c r="M18" s="34">
        <f t="shared" ref="M18:N18" si="12">SUM(M8:M16)</f>
        <v>459.34384619181787</v>
      </c>
      <c r="N18" s="34">
        <f t="shared" si="12"/>
        <v>178.57086872947588</v>
      </c>
      <c r="O18" s="34">
        <f>SUM(L18:N18)</f>
        <v>1599.062000000001</v>
      </c>
      <c r="Q18" s="231" t="str">
        <f>name!E3</f>
        <v>All occupations</v>
      </c>
      <c r="R18" s="34">
        <f>SUM(R8:R16)</f>
        <v>512.69851955088563</v>
      </c>
      <c r="S18" s="34">
        <f t="shared" ref="S18:T18" si="13">SUM(S8:S16)</f>
        <v>103.26331419052423</v>
      </c>
      <c r="T18" s="34">
        <f t="shared" si="13"/>
        <v>107.82276442635305</v>
      </c>
      <c r="U18" s="34">
        <f t="shared" ref="U18" si="14">SUM(R18:T18)</f>
        <v>723.78459816776297</v>
      </c>
      <c r="V18" s="34"/>
      <c r="W18" s="34">
        <f>SUM(W8:W16)</f>
        <v>541.55031489234295</v>
      </c>
      <c r="X18" s="34">
        <f t="shared" ref="X18:Y18" si="15">SUM(X8:X16)</f>
        <v>128.36992814673053</v>
      </c>
      <c r="Y18" s="34">
        <f t="shared" si="15"/>
        <v>104.64117790400746</v>
      </c>
      <c r="Z18" s="34">
        <f t="shared" ref="Z18" si="16">SUM(W18:Y18)</f>
        <v>774.56142094308098</v>
      </c>
      <c r="AA18" s="34"/>
      <c r="AB18" s="34">
        <f>SUM(AB8:AB16)</f>
        <v>562.92551213148374</v>
      </c>
      <c r="AC18" s="34">
        <f t="shared" ref="AC18:AD18" si="17">SUM(AC8:AC16)</f>
        <v>143.52183858807149</v>
      </c>
      <c r="AD18" s="34">
        <f t="shared" si="17"/>
        <v>112.29107188928613</v>
      </c>
      <c r="AE18" s="34">
        <f t="shared" ref="AE18" si="18">SUM(AB18:AD18)</f>
        <v>818.73842260884146</v>
      </c>
      <c r="AG18" s="231" t="str">
        <f>name!E3</f>
        <v>All occupations</v>
      </c>
      <c r="AH18" s="34">
        <f>SUM(AH8:AH16)</f>
        <v>323.83826408987949</v>
      </c>
      <c r="AI18" s="34">
        <f t="shared" ref="AI18:AJ18" si="19">SUM(AI8:AI16)</f>
        <v>277.54508006268713</v>
      </c>
      <c r="AJ18" s="34">
        <f t="shared" si="19"/>
        <v>47.612057679671253</v>
      </c>
      <c r="AK18" s="34">
        <f t="shared" si="6"/>
        <v>648.99540183223792</v>
      </c>
      <c r="AL18" s="34"/>
      <c r="AM18" s="34">
        <f>SUM(AM8:AM16)</f>
        <v>349.78448300940806</v>
      </c>
      <c r="AN18" s="34">
        <f t="shared" ref="AN18:AO18" si="20">SUM(AN8:AN16)</f>
        <v>304.45585441302018</v>
      </c>
      <c r="AO18" s="34">
        <f t="shared" si="20"/>
        <v>58.843241634490816</v>
      </c>
      <c r="AP18" s="34">
        <f t="shared" si="7"/>
        <v>713.08357905691901</v>
      </c>
      <c r="AQ18" s="34"/>
      <c r="AR18" s="34">
        <f>SUM(AR8:AR16)</f>
        <v>398.2217729472236</v>
      </c>
      <c r="AS18" s="34">
        <f t="shared" ref="AS18:AT18" si="21">SUM(AS8:AS16)</f>
        <v>315.82200760374644</v>
      </c>
      <c r="AT18" s="34">
        <f t="shared" si="21"/>
        <v>66.279796840189746</v>
      </c>
      <c r="AU18" s="34">
        <f t="shared" si="8"/>
        <v>780.3235773911598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9.856735708645445</v>
      </c>
      <c r="C26" s="18">
        <f t="shared" ref="C26:O26" si="22">C8/C$18*100</f>
        <v>3.2622508513658519</v>
      </c>
      <c r="D26" s="18">
        <f t="shared" si="22"/>
        <v>13.458720025822965</v>
      </c>
      <c r="E26" s="18">
        <f t="shared" si="22"/>
        <v>8.4352687599292757</v>
      </c>
      <c r="F26" s="18"/>
      <c r="G26" s="18">
        <f t="shared" si="22"/>
        <v>10.772792079909362</v>
      </c>
      <c r="H26" s="18">
        <f t="shared" si="22"/>
        <v>4.6226581841593211</v>
      </c>
      <c r="I26" s="18">
        <f t="shared" si="22"/>
        <v>14.57229454275393</v>
      </c>
      <c r="J26" s="18">
        <f t="shared" si="22"/>
        <v>9.4009748374879383</v>
      </c>
      <c r="K26" s="18"/>
      <c r="L26" s="18">
        <f t="shared" si="22"/>
        <v>9.8757684988582284</v>
      </c>
      <c r="M26" s="18">
        <f t="shared" si="22"/>
        <v>5.102532167719473</v>
      </c>
      <c r="N26" s="18">
        <f t="shared" si="22"/>
        <v>15.312053709713435</v>
      </c>
      <c r="O26" s="18">
        <f t="shared" si="22"/>
        <v>9.1116989616144064</v>
      </c>
      <c r="Q26" t="str">
        <f>$A$8</f>
        <v>Managers, directors and senior officials</v>
      </c>
      <c r="R26" s="18">
        <f>R8/R$18*100</f>
        <v>11.414671694004722</v>
      </c>
      <c r="S26" s="18">
        <f t="shared" ref="S26:U26" si="23">S8/S$18*100</f>
        <v>3.5699450130454822</v>
      </c>
      <c r="T26" s="18">
        <f t="shared" si="23"/>
        <v>14.874544745137261</v>
      </c>
      <c r="U26" s="18">
        <f t="shared" si="23"/>
        <v>10.810874099853601</v>
      </c>
      <c r="V26" s="18"/>
      <c r="W26" s="18">
        <f t="shared" ref="W26:Z26" si="24">W8/W$18*100</f>
        <v>12.292936160800421</v>
      </c>
      <c r="X26" s="18">
        <f t="shared" si="24"/>
        <v>4.9452058218185151</v>
      </c>
      <c r="Y26" s="18">
        <f t="shared" si="24"/>
        <v>15.597611845797555</v>
      </c>
      <c r="Z26" s="18">
        <f t="shared" si="24"/>
        <v>11.521631983708273</v>
      </c>
      <c r="AA26" s="18"/>
      <c r="AB26" s="18">
        <f t="shared" ref="AB26:AE26" si="25">AB8/AB$18*100</f>
        <v>11.239901608185493</v>
      </c>
      <c r="AC26" s="18">
        <f t="shared" si="25"/>
        <v>4.8255579032046896</v>
      </c>
      <c r="AD26" s="18">
        <f t="shared" si="25"/>
        <v>16.718352096401194</v>
      </c>
      <c r="AE26" s="18">
        <f t="shared" si="25"/>
        <v>10.86686754037253</v>
      </c>
      <c r="AG26" t="str">
        <f>$A$8</f>
        <v>Managers, directors and senior officials</v>
      </c>
      <c r="AH26" s="18">
        <f>AH8/AH$18*100</f>
        <v>7.3902221374540584</v>
      </c>
      <c r="AI26" s="18">
        <f t="shared" ref="AI26:AK26" si="26">AI8/AI$18*100</f>
        <v>3.147770281633048</v>
      </c>
      <c r="AJ26" s="18">
        <f t="shared" si="26"/>
        <v>10.252428539605333</v>
      </c>
      <c r="AK26" s="18">
        <f t="shared" si="26"/>
        <v>5.7859024446856777</v>
      </c>
      <c r="AL26" s="18"/>
      <c r="AM26" s="18">
        <f t="shared" ref="AM26:AP26" si="27">AM8/AM$18*100</f>
        <v>8.4192442649648704</v>
      </c>
      <c r="AN26" s="18">
        <f t="shared" si="27"/>
        <v>4.4866600863397288</v>
      </c>
      <c r="AO26" s="18">
        <f t="shared" si="27"/>
        <v>12.748968578112379</v>
      </c>
      <c r="AP26" s="18">
        <f t="shared" si="27"/>
        <v>7.0974871948726133</v>
      </c>
      <c r="AQ26" s="18"/>
      <c r="AR26" s="18">
        <f t="shared" ref="AR26:AU26" si="28">AR8/AR$18*100</f>
        <v>7.947432628369973</v>
      </c>
      <c r="AS26" s="18">
        <f t="shared" si="28"/>
        <v>5.2284000766291534</v>
      </c>
      <c r="AT26" s="18">
        <f t="shared" si="28"/>
        <v>12.929506376050076</v>
      </c>
      <c r="AU26" s="18">
        <f t="shared" si="28"/>
        <v>7.2701245234955412</v>
      </c>
    </row>
    <row r="27" spans="1:47" x14ac:dyDescent="0.2">
      <c r="A27" t="str">
        <f>$A$9</f>
        <v>Professional occupations</v>
      </c>
      <c r="B27" s="18">
        <f t="shared" ref="B27:B34" si="29">B9/B$18*100</f>
        <v>22.59269537940995</v>
      </c>
      <c r="C27" s="18">
        <f t="shared" ref="C27:O27" si="30">C9/C$18*100</f>
        <v>11.288527596615653</v>
      </c>
      <c r="D27" s="18">
        <f t="shared" si="30"/>
        <v>18.264515549589056</v>
      </c>
      <c r="E27" s="18">
        <f t="shared" si="30"/>
        <v>18.966861783621937</v>
      </c>
      <c r="F27" s="18"/>
      <c r="G27" s="18">
        <f t="shared" si="30"/>
        <v>26.130879068781727</v>
      </c>
      <c r="H27" s="18">
        <f t="shared" si="30"/>
        <v>13.481363045438178</v>
      </c>
      <c r="I27" s="18">
        <f t="shared" si="30"/>
        <v>18.185225801974518</v>
      </c>
      <c r="J27" s="18">
        <f t="shared" si="30"/>
        <v>21.577355086928581</v>
      </c>
      <c r="K27" s="18"/>
      <c r="L27" s="18">
        <f t="shared" si="30"/>
        <v>29.309132528772125</v>
      </c>
      <c r="M27" s="18">
        <f t="shared" si="30"/>
        <v>15.366350438231077</v>
      </c>
      <c r="N27" s="18">
        <f t="shared" si="30"/>
        <v>16.97470968236421</v>
      </c>
      <c r="O27" s="18">
        <f t="shared" si="30"/>
        <v>23.926539636787155</v>
      </c>
      <c r="Q27" t="str">
        <f>$A$9</f>
        <v>Professional occupations</v>
      </c>
      <c r="R27" s="18">
        <f t="shared" ref="R27:U27" si="31">R9/R$18*100</f>
        <v>21.304928377853148</v>
      </c>
      <c r="S27" s="18">
        <f t="shared" si="31"/>
        <v>8.7519294943198744</v>
      </c>
      <c r="T27" s="18">
        <f t="shared" si="31"/>
        <v>17.748108075319209</v>
      </c>
      <c r="U27" s="18">
        <f t="shared" si="31"/>
        <v>18.984112945219096</v>
      </c>
      <c r="V27" s="18"/>
      <c r="W27" s="18">
        <f t="shared" ref="W27:Z27" si="32">W9/W$18*100</f>
        <v>24.849268363068411</v>
      </c>
      <c r="X27" s="18">
        <f t="shared" si="32"/>
        <v>11.285084525016888</v>
      </c>
      <c r="Y27" s="18">
        <f t="shared" si="32"/>
        <v>15.337397826454399</v>
      </c>
      <c r="Z27" s="18">
        <f t="shared" si="32"/>
        <v>21.316215247216764</v>
      </c>
      <c r="AA27" s="18"/>
      <c r="AB27" s="18">
        <f t="shared" ref="AB27:AE27" si="33">AB9/AB$18*100</f>
        <v>28.836646098294576</v>
      </c>
      <c r="AC27" s="18">
        <f t="shared" si="33"/>
        <v>13.500795086133019</v>
      </c>
      <c r="AD27" s="18">
        <f t="shared" si="33"/>
        <v>12.107913539802549</v>
      </c>
      <c r="AE27" s="18">
        <f t="shared" si="33"/>
        <v>23.853959648913833</v>
      </c>
      <c r="AG27" t="str">
        <f>$A$9</f>
        <v>Professional occupations</v>
      </c>
      <c r="AH27" s="18">
        <f t="shared" ref="AH27:AK27" si="34">AH9/AH$18*100</f>
        <v>24.631479267657991</v>
      </c>
      <c r="AI27" s="18">
        <f>AI9/AI$18*100</f>
        <v>12.23229329677973</v>
      </c>
      <c r="AJ27" s="18">
        <f t="shared" si="34"/>
        <v>19.433977323764353</v>
      </c>
      <c r="AK27" s="18">
        <f t="shared" si="34"/>
        <v>18.947622625641351</v>
      </c>
      <c r="AL27" s="18"/>
      <c r="AM27" s="18">
        <f t="shared" ref="AM27:AP27" si="35">AM9/AM$18*100</f>
        <v>28.115119979862307</v>
      </c>
      <c r="AN27" s="18">
        <f t="shared" si="35"/>
        <v>14.407395873416636</v>
      </c>
      <c r="AO27" s="18">
        <f t="shared" si="35"/>
        <v>23.249529969264628</v>
      </c>
      <c r="AP27" s="18">
        <f t="shared" si="35"/>
        <v>21.861008856630491</v>
      </c>
      <c r="AQ27" s="18"/>
      <c r="AR27" s="18">
        <f t="shared" ref="AR27:AU27" si="36">AR9/AR$18*100</f>
        <v>29.977038414186914</v>
      </c>
      <c r="AS27" s="18">
        <f t="shared" si="36"/>
        <v>16.214131554412397</v>
      </c>
      <c r="AT27" s="18">
        <f t="shared" si="36"/>
        <v>25.220023964672244</v>
      </c>
      <c r="AU27" s="18">
        <f t="shared" si="36"/>
        <v>24.002692692399098</v>
      </c>
    </row>
    <row r="28" spans="1:47" x14ac:dyDescent="0.2">
      <c r="A28" t="str">
        <f>$A$10</f>
        <v>Associate professional occupations</v>
      </c>
      <c r="B28" s="18">
        <f t="shared" si="29"/>
        <v>12.63683927663136</v>
      </c>
      <c r="C28" s="18">
        <f t="shared" ref="C28:O28" si="37">C10/C$18*100</f>
        <v>7.1842682243875284</v>
      </c>
      <c r="D28" s="18">
        <f t="shared" si="37"/>
        <v>12.053762355657057</v>
      </c>
      <c r="E28" s="18">
        <f t="shared" si="37"/>
        <v>11.058279504167976</v>
      </c>
      <c r="F28" s="18"/>
      <c r="G28" s="18">
        <f t="shared" si="37"/>
        <v>14.004214951590951</v>
      </c>
      <c r="H28" s="18">
        <f t="shared" si="37"/>
        <v>8.2089208830967131</v>
      </c>
      <c r="I28" s="18">
        <f t="shared" si="37"/>
        <v>12.080545142258753</v>
      </c>
      <c r="J28" s="18">
        <f t="shared" si="37"/>
        <v>12.106690520344046</v>
      </c>
      <c r="K28" s="18"/>
      <c r="L28" s="18">
        <f t="shared" si="37"/>
        <v>14.744568460016923</v>
      </c>
      <c r="M28" s="18">
        <f t="shared" si="37"/>
        <v>9.9673304252301378</v>
      </c>
      <c r="N28" s="18">
        <f t="shared" si="37"/>
        <v>12.244303801077045</v>
      </c>
      <c r="O28" s="18">
        <f t="shared" si="37"/>
        <v>13.093056933088448</v>
      </c>
      <c r="Q28" t="str">
        <f>$A$10</f>
        <v>Associate professional occupations</v>
      </c>
      <c r="R28" s="18">
        <f t="shared" ref="R28:U28" si="38">R10/R$18*100</f>
        <v>13.006422224217534</v>
      </c>
      <c r="S28" s="18">
        <f t="shared" si="38"/>
        <v>6.3039509778712661</v>
      </c>
      <c r="T28" s="18">
        <f t="shared" si="38"/>
        <v>10.068257931315461</v>
      </c>
      <c r="U28" s="18">
        <f t="shared" si="38"/>
        <v>11.612471049906887</v>
      </c>
      <c r="V28" s="18"/>
      <c r="W28" s="18">
        <f t="shared" ref="W28:Z28" si="39">W10/W$18*100</f>
        <v>14.245214910737177</v>
      </c>
      <c r="X28" s="18">
        <f t="shared" si="39"/>
        <v>7.8315317656340033</v>
      </c>
      <c r="Y28" s="18">
        <f t="shared" si="39"/>
        <v>9.7579919693044186</v>
      </c>
      <c r="Z28" s="18">
        <f t="shared" si="39"/>
        <v>12.576047942637942</v>
      </c>
      <c r="AA28" s="18"/>
      <c r="AB28" s="18">
        <f t="shared" ref="AB28:AE28" si="40">AB10/AB$18*100</f>
        <v>12.994302565427096</v>
      </c>
      <c r="AC28" s="18">
        <f t="shared" si="40"/>
        <v>7.3507174464350511</v>
      </c>
      <c r="AD28" s="18">
        <f t="shared" si="40"/>
        <v>9.2245314948606989</v>
      </c>
      <c r="AE28" s="18">
        <f t="shared" si="40"/>
        <v>11.487973666305239</v>
      </c>
      <c r="AG28" t="str">
        <f>$A$10</f>
        <v>Associate professional occupations</v>
      </c>
      <c r="AH28" s="18">
        <f t="shared" ref="AH28:AK28" si="41">AH10/AH$18*100</f>
        <v>12.051718087783549</v>
      </c>
      <c r="AI28" s="18">
        <f t="shared" si="41"/>
        <v>7.5117987156281405</v>
      </c>
      <c r="AJ28" s="18">
        <f t="shared" si="41"/>
        <v>16.550156467703005</v>
      </c>
      <c r="AK28" s="18">
        <f t="shared" si="41"/>
        <v>10.440223807458596</v>
      </c>
      <c r="AL28" s="18"/>
      <c r="AM28" s="18">
        <f t="shared" ref="AM28:AP28" si="42">AM10/AM$18*100</f>
        <v>13.631089183855904</v>
      </c>
      <c r="AN28" s="18">
        <f t="shared" si="42"/>
        <v>8.3680421914566629</v>
      </c>
      <c r="AO28" s="18">
        <f t="shared" si="42"/>
        <v>16.210750974090036</v>
      </c>
      <c r="AP28" s="18">
        <f t="shared" si="42"/>
        <v>11.596867881568713</v>
      </c>
      <c r="AQ28" s="18"/>
      <c r="AR28" s="18">
        <f t="shared" ref="AR28:AU28" si="43">AR10/AR$18*100</f>
        <v>17.218740873509798</v>
      </c>
      <c r="AS28" s="18">
        <f t="shared" si="43"/>
        <v>11.156421421261237</v>
      </c>
      <c r="AT28" s="18">
        <f t="shared" si="43"/>
        <v>17.360394756277422</v>
      </c>
      <c r="AU28" s="18">
        <f t="shared" si="43"/>
        <v>14.77715745251075</v>
      </c>
    </row>
    <row r="29" spans="1:47" x14ac:dyDescent="0.2">
      <c r="A29" t="str">
        <f>$A$11</f>
        <v>Administrative and secretarial occupations</v>
      </c>
      <c r="B29" s="18">
        <f t="shared" si="29"/>
        <v>13.16465356007564</v>
      </c>
      <c r="C29" s="18">
        <f t="shared" ref="C29:O29" si="44">C11/C$18*100</f>
        <v>17.138899372679337</v>
      </c>
      <c r="D29" s="18">
        <f t="shared" si="44"/>
        <v>3.8581753341583083</v>
      </c>
      <c r="E29" s="18">
        <f t="shared" si="44"/>
        <v>13.213368852246354</v>
      </c>
      <c r="F29" s="18"/>
      <c r="G29" s="18">
        <f t="shared" si="44"/>
        <v>12.707537398067744</v>
      </c>
      <c r="H29" s="18">
        <f t="shared" si="44"/>
        <v>17.11594329009732</v>
      </c>
      <c r="I29" s="18">
        <f t="shared" si="44"/>
        <v>3.6979997342911353</v>
      </c>
      <c r="J29" s="18">
        <f t="shared" si="44"/>
        <v>13.000048511126277</v>
      </c>
      <c r="K29" s="18"/>
      <c r="L29" s="18">
        <f t="shared" si="44"/>
        <v>12.437524573990272</v>
      </c>
      <c r="M29" s="18">
        <f t="shared" si="44"/>
        <v>14.762917175072177</v>
      </c>
      <c r="N29" s="18">
        <f t="shared" si="44"/>
        <v>3.1326579443638392</v>
      </c>
      <c r="O29" s="18">
        <f t="shared" si="44"/>
        <v>12.066417427314693</v>
      </c>
      <c r="Q29" t="str">
        <f>$A$11</f>
        <v>Administrative and secretarial occupations</v>
      </c>
      <c r="R29" s="18">
        <f t="shared" ref="R29:U29" si="45">R11/R$18*100</f>
        <v>8.3292334933320742</v>
      </c>
      <c r="S29" s="18">
        <f t="shared" si="45"/>
        <v>10.450583173568077</v>
      </c>
      <c r="T29" s="18">
        <f t="shared" si="45"/>
        <v>1.9558674847991298</v>
      </c>
      <c r="U29" s="18">
        <f t="shared" si="45"/>
        <v>7.6824439037388892</v>
      </c>
      <c r="V29" s="18"/>
      <c r="W29" s="18">
        <f t="shared" ref="W29:Z29" si="46">W11/W$18*100</f>
        <v>8.8348420016345717</v>
      </c>
      <c r="X29" s="18">
        <f t="shared" si="46"/>
        <v>13.209569136037272</v>
      </c>
      <c r="Y29" s="18">
        <f t="shared" si="46"/>
        <v>1.4905732340975903</v>
      </c>
      <c r="Z29" s="18">
        <f t="shared" si="46"/>
        <v>8.5676849742139378</v>
      </c>
      <c r="AA29" s="18"/>
      <c r="AB29" s="18">
        <f t="shared" ref="AB29:AE29" si="47">AB11/AB$18*100</f>
        <v>10.946410075928249</v>
      </c>
      <c r="AC29" s="18">
        <f t="shared" si="47"/>
        <v>12.781071652271878</v>
      </c>
      <c r="AD29" s="18">
        <f t="shared" si="47"/>
        <v>1.8914711871527206</v>
      </c>
      <c r="AE29" s="18">
        <f t="shared" si="47"/>
        <v>10.026122508761222</v>
      </c>
      <c r="AG29" t="str">
        <f>$A$11</f>
        <v>Administrative and secretarial occupations</v>
      </c>
      <c r="AH29" s="18">
        <f t="shared" ref="AH29:AK29" si="48">AH11/AH$18*100</f>
        <v>20.820057459282594</v>
      </c>
      <c r="AI29" s="18">
        <f t="shared" si="48"/>
        <v>19.627351687951521</v>
      </c>
      <c r="AJ29" s="18">
        <f t="shared" si="48"/>
        <v>8.1661616112444317</v>
      </c>
      <c r="AK29" s="18">
        <f t="shared" si="48"/>
        <v>19.381668781721569</v>
      </c>
      <c r="AL29" s="18"/>
      <c r="AM29" s="18">
        <f t="shared" ref="AM29:AP29" si="49">AM11/AM$18*100</f>
        <v>18.703399173800367</v>
      </c>
      <c r="AN29" s="18">
        <f t="shared" si="49"/>
        <v>18.763016132357912</v>
      </c>
      <c r="AO29" s="18">
        <f t="shared" si="49"/>
        <v>7.6234753318384421</v>
      </c>
      <c r="AP29" s="18">
        <f t="shared" si="49"/>
        <v>17.814544174913081</v>
      </c>
      <c r="AQ29" s="18"/>
      <c r="AR29" s="18">
        <f t="shared" ref="AR29:AU29" si="50">AR11/AR$18*100</f>
        <v>14.545361084927322</v>
      </c>
      <c r="AS29" s="18">
        <f t="shared" si="50"/>
        <v>15.663545080606593</v>
      </c>
      <c r="AT29" s="18">
        <f t="shared" si="50"/>
        <v>5.2354735537428967</v>
      </c>
      <c r="AU29" s="18">
        <f t="shared" si="50"/>
        <v>14.207154797904135</v>
      </c>
    </row>
    <row r="30" spans="1:47" x14ac:dyDescent="0.2">
      <c r="A30" t="str">
        <f>$A$12</f>
        <v>Skilled trades occupations</v>
      </c>
      <c r="B30" s="18">
        <f t="shared" si="29"/>
        <v>9.4592999083589238</v>
      </c>
      <c r="C30" s="18">
        <f t="shared" ref="C30:O30" si="51">C12/C$18*100</f>
        <v>3.4860455810182134</v>
      </c>
      <c r="D30" s="18">
        <f t="shared" si="51"/>
        <v>23.636611377005913</v>
      </c>
      <c r="E30" s="18">
        <f t="shared" si="51"/>
        <v>9.4075672907582764</v>
      </c>
      <c r="F30" s="18"/>
      <c r="G30" s="18">
        <f t="shared" si="51"/>
        <v>7.8332162023943415</v>
      </c>
      <c r="H30" s="18">
        <f t="shared" si="51"/>
        <v>2.9005310198415799</v>
      </c>
      <c r="I30" s="18">
        <f t="shared" si="51"/>
        <v>22.592869632847574</v>
      </c>
      <c r="J30" s="18">
        <f t="shared" si="51"/>
        <v>8.0200753316945228</v>
      </c>
      <c r="K30" s="18"/>
      <c r="L30" s="18">
        <f t="shared" si="51"/>
        <v>5.9397604286368813</v>
      </c>
      <c r="M30" s="18">
        <f t="shared" si="51"/>
        <v>3.5346195155612983</v>
      </c>
      <c r="N30" s="18">
        <f t="shared" si="51"/>
        <v>21.749923815750027</v>
      </c>
      <c r="O30" s="18">
        <f t="shared" si="51"/>
        <v>7.0144204062652076</v>
      </c>
      <c r="Q30" t="str">
        <f>$A$12</f>
        <v>Skilled trades occupations</v>
      </c>
      <c r="R30" s="18">
        <f t="shared" ref="R30:U30" si="52">R12/R$18*100</f>
        <v>14.26486939099745</v>
      </c>
      <c r="S30" s="18">
        <f t="shared" si="52"/>
        <v>8.1780662757843228</v>
      </c>
      <c r="T30" s="18">
        <f t="shared" si="52"/>
        <v>30.987140334190283</v>
      </c>
      <c r="U30" s="18">
        <f t="shared" si="52"/>
        <v>15.887587007609655</v>
      </c>
      <c r="V30" s="18"/>
      <c r="W30" s="18">
        <f t="shared" ref="W30:Z30" si="53">W12/W$18*100</f>
        <v>11.79306437278213</v>
      </c>
      <c r="X30" s="18">
        <f t="shared" si="53"/>
        <v>6.1050453763874648</v>
      </c>
      <c r="Y30" s="18">
        <f t="shared" si="53"/>
        <v>31.615010780403164</v>
      </c>
      <c r="Z30" s="18">
        <f t="shared" si="53"/>
        <v>13.52826728147169</v>
      </c>
      <c r="AA30" s="18"/>
      <c r="AB30" s="18">
        <f t="shared" ref="AB30:AE30" si="54">AB12/AB$18*100</f>
        <v>9.0057138587736585</v>
      </c>
      <c r="AC30" s="18">
        <f t="shared" si="54"/>
        <v>6.7682457699001937</v>
      </c>
      <c r="AD30" s="18">
        <f t="shared" si="54"/>
        <v>30.604742215795138</v>
      </c>
      <c r="AE30" s="18">
        <f t="shared" si="54"/>
        <v>11.575829605112698</v>
      </c>
      <c r="AG30" t="str">
        <f>$A$12</f>
        <v>Skilled trades occupations</v>
      </c>
      <c r="AH30" s="18">
        <f t="shared" ref="AH30:AK30" si="55">AH12/AH$18*100</f>
        <v>1.8511552492587475</v>
      </c>
      <c r="AI30" s="18">
        <f t="shared" si="55"/>
        <v>1.7403341921417084</v>
      </c>
      <c r="AJ30" s="18">
        <f t="shared" si="55"/>
        <v>6.9905265240512815</v>
      </c>
      <c r="AK30" s="18">
        <f t="shared" si="55"/>
        <v>2.1808004236290111</v>
      </c>
      <c r="AL30" s="18"/>
      <c r="AM30" s="18">
        <f t="shared" ref="AM30:AP30" si="56">AM12/AM$18*100</f>
        <v>1.7024210191737876</v>
      </c>
      <c r="AN30" s="18">
        <f t="shared" si="56"/>
        <v>1.549388410059757</v>
      </c>
      <c r="AO30" s="18">
        <f t="shared" si="56"/>
        <v>6.5487590319955462</v>
      </c>
      <c r="AP30" s="18">
        <f t="shared" si="56"/>
        <v>2.0369997024826327</v>
      </c>
      <c r="AQ30" s="18"/>
      <c r="AR30" s="18">
        <f t="shared" ref="AR30:AU30" si="57">AR12/AR$18*100</f>
        <v>1.6057347121179621</v>
      </c>
      <c r="AS30" s="18">
        <f t="shared" si="57"/>
        <v>2.0651336211151254</v>
      </c>
      <c r="AT30" s="18">
        <f t="shared" si="57"/>
        <v>6.7481118469613914</v>
      </c>
      <c r="AU30" s="18">
        <f t="shared" si="57"/>
        <v>2.2284558647045527</v>
      </c>
    </row>
    <row r="31" spans="1:47" x14ac:dyDescent="0.2">
      <c r="A31" t="str">
        <f>$A$13</f>
        <v>Caring, leisure and other service occupations</v>
      </c>
      <c r="B31" s="18">
        <f t="shared" si="29"/>
        <v>8.020668653734619</v>
      </c>
      <c r="C31" s="18">
        <f t="shared" ref="C31:O31" si="58">C13/C$18*100</f>
        <v>15.787565127166308</v>
      </c>
      <c r="D31" s="18">
        <f t="shared" si="58"/>
        <v>7.843799349037071</v>
      </c>
      <c r="E31" s="18">
        <f t="shared" si="58"/>
        <v>10.155175075351174</v>
      </c>
      <c r="F31" s="18"/>
      <c r="G31" s="18">
        <f t="shared" si="58"/>
        <v>7.4384697299104063</v>
      </c>
      <c r="H31" s="18">
        <f t="shared" si="58"/>
        <v>14.447644320999087</v>
      </c>
      <c r="I31" s="18">
        <f t="shared" si="58"/>
        <v>8.4980425200477239</v>
      </c>
      <c r="J31" s="18">
        <f t="shared" si="58"/>
        <v>9.5942092511270047</v>
      </c>
      <c r="K31" s="18"/>
      <c r="L31" s="18">
        <f t="shared" si="58"/>
        <v>8.037250360746361</v>
      </c>
      <c r="M31" s="18">
        <f t="shared" si="58"/>
        <v>13.927066656052814</v>
      </c>
      <c r="N31" s="18">
        <f t="shared" si="58"/>
        <v>8.7781574893227834</v>
      </c>
      <c r="O31" s="18">
        <f t="shared" si="58"/>
        <v>9.8118878044771609</v>
      </c>
      <c r="Q31" t="str">
        <f>$A$13</f>
        <v>Caring, leisure and other service occupations</v>
      </c>
      <c r="R31" s="18">
        <f t="shared" ref="R31:U31" si="59">R13/R$18*100</f>
        <v>3.125621283791677</v>
      </c>
      <c r="S31" s="18">
        <f t="shared" si="59"/>
        <v>7.1747410233068045</v>
      </c>
      <c r="T31" s="18">
        <f t="shared" si="59"/>
        <v>2.2094199485495873</v>
      </c>
      <c r="U31" s="18">
        <f t="shared" si="59"/>
        <v>3.5668273607489378</v>
      </c>
      <c r="V31" s="18"/>
      <c r="W31" s="18">
        <f t="shared" ref="W31:Z31" si="60">W13/W$18*100</f>
        <v>2.9766631269548922</v>
      </c>
      <c r="X31" s="18">
        <f t="shared" si="60"/>
        <v>6.4580881708058886</v>
      </c>
      <c r="Y31" s="18">
        <f t="shared" si="60"/>
        <v>2.2803503056269578</v>
      </c>
      <c r="Z31" s="18">
        <f t="shared" si="60"/>
        <v>3.459578075724913</v>
      </c>
      <c r="AA31" s="18"/>
      <c r="AB31" s="18">
        <f t="shared" ref="AB31:AE31" si="61">AB13/AB$18*100</f>
        <v>3.2137380904242043</v>
      </c>
      <c r="AC31" s="18">
        <f t="shared" si="61"/>
        <v>7.5401508979777709</v>
      </c>
      <c r="AD31" s="18">
        <f t="shared" si="61"/>
        <v>2.998336461892825</v>
      </c>
      <c r="AE31" s="18">
        <f t="shared" si="61"/>
        <v>3.9425997444004484</v>
      </c>
      <c r="AG31" t="str">
        <f>$A$13</f>
        <v>Caring, leisure and other service occupations</v>
      </c>
      <c r="AH31" s="18">
        <f t="shared" ref="AH31:AK31" si="62">AH13/AH$18*100</f>
        <v>15.770474090576558</v>
      </c>
      <c r="AI31" s="18">
        <f t="shared" si="62"/>
        <v>18.992049102539564</v>
      </c>
      <c r="AJ31" s="18">
        <f t="shared" si="62"/>
        <v>20.603473943963195</v>
      </c>
      <c r="AK31" s="18">
        <f t="shared" si="62"/>
        <v>17.502753486138626</v>
      </c>
      <c r="AL31" s="18"/>
      <c r="AM31" s="18">
        <f t="shared" ref="AM31:AP31" si="63">AM13/AM$18*100</f>
        <v>14.346417017996096</v>
      </c>
      <c r="AN31" s="18">
        <f t="shared" si="63"/>
        <v>17.816338777218117</v>
      </c>
      <c r="AO31" s="18">
        <f t="shared" si="63"/>
        <v>19.554990082572942</v>
      </c>
      <c r="AP31" s="18">
        <f t="shared" si="63"/>
        <v>16.257731984977372</v>
      </c>
      <c r="AQ31" s="18"/>
      <c r="AR31" s="18">
        <f t="shared" ref="AR31:AU31" si="64">AR13/AR$18*100</f>
        <v>14.855757784255449</v>
      </c>
      <c r="AS31" s="18">
        <f t="shared" si="64"/>
        <v>16.829530292013761</v>
      </c>
      <c r="AT31" s="18">
        <f t="shared" si="64"/>
        <v>18.570316328663107</v>
      </c>
      <c r="AU31" s="18">
        <f t="shared" si="64"/>
        <v>15.970117271552791</v>
      </c>
    </row>
    <row r="32" spans="1:47" x14ac:dyDescent="0.2">
      <c r="A32" t="str">
        <f>$A$14</f>
        <v>Sales and customer service occupations</v>
      </c>
      <c r="B32" s="18">
        <f t="shared" si="29"/>
        <v>6.9742930058751487</v>
      </c>
      <c r="C32" s="18">
        <f t="shared" ref="C32:O32" si="65">C14/C$18*100</f>
        <v>19.303823530057524</v>
      </c>
      <c r="D32" s="18">
        <f t="shared" si="65"/>
        <v>5.2195255743934892</v>
      </c>
      <c r="E32" s="18">
        <f t="shared" si="65"/>
        <v>10.195811936264612</v>
      </c>
      <c r="F32" s="18"/>
      <c r="G32" s="18">
        <f t="shared" si="65"/>
        <v>6.370763690192109</v>
      </c>
      <c r="H32" s="18">
        <f t="shared" si="65"/>
        <v>19.148231520022819</v>
      </c>
      <c r="I32" s="18">
        <f t="shared" si="65"/>
        <v>4.126404096250659</v>
      </c>
      <c r="J32" s="18">
        <f t="shared" si="65"/>
        <v>9.8416856420874463</v>
      </c>
      <c r="K32" s="18"/>
      <c r="L32" s="18">
        <f t="shared" si="65"/>
        <v>6.0438357675481296</v>
      </c>
      <c r="M32" s="18">
        <f t="shared" si="65"/>
        <v>19.284510618835849</v>
      </c>
      <c r="N32" s="18">
        <f t="shared" si="65"/>
        <v>3.0054866651763192</v>
      </c>
      <c r="O32" s="18">
        <f t="shared" si="65"/>
        <v>9.5080303226384366</v>
      </c>
      <c r="Q32" t="str">
        <f>$A$14</f>
        <v>Sales and customer service occupations</v>
      </c>
      <c r="R32" s="18">
        <f t="shared" ref="R32:U32" si="66">R14/R$18*100</f>
        <v>5.4724604478456946</v>
      </c>
      <c r="S32" s="18">
        <f t="shared" si="66"/>
        <v>20.085604286740342</v>
      </c>
      <c r="T32" s="18">
        <f t="shared" si="66"/>
        <v>4.7724972228856393</v>
      </c>
      <c r="U32" s="18">
        <f t="shared" si="66"/>
        <v>7.4530630985017829</v>
      </c>
      <c r="V32" s="18"/>
      <c r="W32" s="18">
        <f t="shared" ref="W32:Z32" si="67">W14/W$18*100</f>
        <v>5.1112102845710616</v>
      </c>
      <c r="X32" s="18">
        <f t="shared" si="67"/>
        <v>19.390546567033844</v>
      </c>
      <c r="Y32" s="18">
        <f t="shared" si="67"/>
        <v>3.7936069241367845</v>
      </c>
      <c r="Z32" s="18">
        <f t="shared" si="67"/>
        <v>7.2997543549078658</v>
      </c>
      <c r="AA32" s="18"/>
      <c r="AB32" s="18">
        <f>AB14/AB$18*100</f>
        <v>5.3877837812832059</v>
      </c>
      <c r="AC32" s="18">
        <f t="shared" ref="AC32:AE32" si="68">AC14/AC$18*100</f>
        <v>20.038630037369547</v>
      </c>
      <c r="AD32" s="18">
        <f t="shared" si="68"/>
        <v>3.0380255788943504</v>
      </c>
      <c r="AE32" s="18">
        <f t="shared" si="68"/>
        <v>7.6337508368641771</v>
      </c>
      <c r="AG32" t="str">
        <f>$A$14</f>
        <v>Sales and customer service occupations</v>
      </c>
      <c r="AH32" s="18">
        <f t="shared" ref="AH32:AK32" si="69">AH14/AH$18*100</f>
        <v>9.3519840155494069</v>
      </c>
      <c r="AI32" s="18">
        <f t="shared" si="69"/>
        <v>19.012954486775595</v>
      </c>
      <c r="AJ32" s="18">
        <f t="shared" si="69"/>
        <v>6.2318706606070657</v>
      </c>
      <c r="AK32" s="18">
        <f t="shared" si="69"/>
        <v>13.254630781222204</v>
      </c>
      <c r="AL32" s="18"/>
      <c r="AM32" s="18">
        <f t="shared" ref="AM32:AP32" si="70">AM14/AM$18*100</f>
        <v>8.3208546078028238</v>
      </c>
      <c r="AN32" s="18">
        <f t="shared" si="70"/>
        <v>19.04606247080665</v>
      </c>
      <c r="AO32" s="18">
        <f t="shared" si="70"/>
        <v>4.7182186721612158</v>
      </c>
      <c r="AP32" s="18">
        <f t="shared" si="70"/>
        <v>12.602767186471656</v>
      </c>
      <c r="AQ32" s="18"/>
      <c r="AR32" s="18">
        <f t="shared" ref="AR32:AU32" si="71">AR14/AR$18*100</f>
        <v>6.9712295602577061</v>
      </c>
      <c r="AS32" s="18">
        <f t="shared" si="71"/>
        <v>18.941809341353256</v>
      </c>
      <c r="AT32" s="18">
        <f t="shared" si="71"/>
        <v>2.950359316063881</v>
      </c>
      <c r="AU32" s="18">
        <f t="shared" si="71"/>
        <v>11.47457942377074</v>
      </c>
    </row>
    <row r="33" spans="1:47" x14ac:dyDescent="0.2">
      <c r="A33" t="str">
        <f>$A$15</f>
        <v>Process, plant and machine operatives</v>
      </c>
      <c r="B33" s="18">
        <f t="shared" si="29"/>
        <v>8.3054867358369044</v>
      </c>
      <c r="C33" s="18">
        <f t="shared" ref="C33:O33" si="72">C15/C$18*100</f>
        <v>2.9454044969253248</v>
      </c>
      <c r="D33" s="18">
        <f t="shared" si="72"/>
        <v>8.9033458392124487</v>
      </c>
      <c r="E33" s="18">
        <f t="shared" si="72"/>
        <v>6.8862963432849797</v>
      </c>
      <c r="F33" s="18"/>
      <c r="G33" s="18">
        <f t="shared" si="72"/>
        <v>7.2615242566074318</v>
      </c>
      <c r="H33" s="18">
        <f t="shared" si="72"/>
        <v>3.1100475416576021</v>
      </c>
      <c r="I33" s="18">
        <f t="shared" si="72"/>
        <v>10.276313317217873</v>
      </c>
      <c r="J33" s="18">
        <f t="shared" si="72"/>
        <v>6.3849743281488083</v>
      </c>
      <c r="K33" s="18"/>
      <c r="L33" s="18">
        <f t="shared" si="72"/>
        <v>5.9305100517899314</v>
      </c>
      <c r="M33" s="18">
        <f t="shared" si="72"/>
        <v>3.6067479609472088</v>
      </c>
      <c r="N33" s="18">
        <f t="shared" si="72"/>
        <v>11.430686580425101</v>
      </c>
      <c r="O33" s="18">
        <f t="shared" si="72"/>
        <v>5.8772072307870049</v>
      </c>
      <c r="Q33" t="str">
        <f>$A$15</f>
        <v>Process, plant and machine operatives</v>
      </c>
      <c r="R33" s="18">
        <f t="shared" ref="R33:U33" si="73">R15/R$18*100</f>
        <v>12.105244421889095</v>
      </c>
      <c r="S33" s="18">
        <f t="shared" si="73"/>
        <v>8.3922208116039894</v>
      </c>
      <c r="T33" s="18">
        <f t="shared" si="73"/>
        <v>12.001931782332768</v>
      </c>
      <c r="U33" s="18">
        <f t="shared" si="73"/>
        <v>11.560111824343272</v>
      </c>
      <c r="V33" s="18"/>
      <c r="W33" s="18">
        <f t="shared" ref="W33:Z33" si="74">W15/W$18*100</f>
        <v>10.764317757581509</v>
      </c>
      <c r="X33" s="18">
        <f t="shared" si="74"/>
        <v>8.7977151532695164</v>
      </c>
      <c r="Y33" s="18">
        <f t="shared" si="74"/>
        <v>14.757262106740463</v>
      </c>
      <c r="Z33" s="18">
        <f t="shared" si="74"/>
        <v>10.977824085835096</v>
      </c>
      <c r="AA33" s="18"/>
      <c r="AB33" s="18">
        <f t="shared" ref="AB33:AE33" si="75">AB15/AB$18*100</f>
        <v>8.9605412517192118</v>
      </c>
      <c r="AC33" s="18">
        <f t="shared" si="75"/>
        <v>9.3019243688804369</v>
      </c>
      <c r="AD33" s="18">
        <f t="shared" si="75"/>
        <v>16.744808571424471</v>
      </c>
      <c r="AE33" s="18">
        <f t="shared" si="75"/>
        <v>10.088007153342552</v>
      </c>
      <c r="AG33" t="str">
        <f>$A$15</f>
        <v>Process, plant and machine operatives</v>
      </c>
      <c r="AH33" s="18">
        <f t="shared" ref="AH33:AK33" si="76">AH15/AH$18*100</f>
        <v>2.2897364174916848</v>
      </c>
      <c r="AI33" s="18">
        <f t="shared" si="76"/>
        <v>0.91886414422407314</v>
      </c>
      <c r="AJ33" s="18">
        <f t="shared" si="76"/>
        <v>1.8862556632816689</v>
      </c>
      <c r="AK33" s="18">
        <f t="shared" si="76"/>
        <v>1.6738778110154877</v>
      </c>
      <c r="AL33" s="18"/>
      <c r="AM33" s="18">
        <f t="shared" ref="AM33:AP33" si="77">AM15/AM$18*100</f>
        <v>1.8383593776658553</v>
      </c>
      <c r="AN33" s="18">
        <f t="shared" si="77"/>
        <v>0.71191503068072159</v>
      </c>
      <c r="AO33" s="18">
        <f t="shared" si="77"/>
        <v>2.307823709256815</v>
      </c>
      <c r="AP33" s="18">
        <f t="shared" si="77"/>
        <v>1.3961562723517109</v>
      </c>
      <c r="AQ33" s="18"/>
      <c r="AR33" s="18">
        <f t="shared" ref="AR33:AU33" si="78">AR15/AR$18*100</f>
        <v>1.6472639289803266</v>
      </c>
      <c r="AS33" s="18">
        <f t="shared" si="78"/>
        <v>1.0186376663171592</v>
      </c>
      <c r="AT33" s="18">
        <f t="shared" si="78"/>
        <v>2.4275139249846229</v>
      </c>
      <c r="AU33" s="18">
        <f t="shared" si="78"/>
        <v>1.4591122424993725</v>
      </c>
    </row>
    <row r="34" spans="1:47" x14ac:dyDescent="0.2">
      <c r="A34" t="str">
        <f>$A$16</f>
        <v>Elementary occupations</v>
      </c>
      <c r="B34" s="18">
        <f t="shared" si="29"/>
        <v>8.989327771431995</v>
      </c>
      <c r="C34" s="18">
        <f t="shared" ref="C34:O34" si="79">C16/C$18*100</f>
        <v>19.603215219784239</v>
      </c>
      <c r="D34" s="18">
        <f t="shared" si="79"/>
        <v>6.7615445951236826</v>
      </c>
      <c r="E34" s="18">
        <f t="shared" si="79"/>
        <v>11.681370454375406</v>
      </c>
      <c r="F34" s="18"/>
      <c r="G34" s="18">
        <f t="shared" si="79"/>
        <v>7.4806026225459306</v>
      </c>
      <c r="H34" s="18">
        <f t="shared" si="79"/>
        <v>16.964660194687387</v>
      </c>
      <c r="I34" s="18">
        <f t="shared" si="79"/>
        <v>5.9703052123578324</v>
      </c>
      <c r="J34" s="18">
        <f t="shared" si="79"/>
        <v>10.07398649105539</v>
      </c>
      <c r="K34" s="18"/>
      <c r="L34" s="18">
        <f t="shared" si="79"/>
        <v>7.6816493296411368</v>
      </c>
      <c r="M34" s="18">
        <f t="shared" si="79"/>
        <v>14.447925042349969</v>
      </c>
      <c r="N34" s="18">
        <f t="shared" si="79"/>
        <v>7.3720203118072467</v>
      </c>
      <c r="O34" s="18">
        <f t="shared" si="79"/>
        <v>9.5907412770274831</v>
      </c>
      <c r="Q34" t="str">
        <f>$A$16</f>
        <v>Elementary occupations</v>
      </c>
      <c r="R34" s="18">
        <f t="shared" ref="R34:U34" si="80">R16/R$18*100</f>
        <v>10.976548666068611</v>
      </c>
      <c r="S34" s="18">
        <f t="shared" si="80"/>
        <v>27.092958943759836</v>
      </c>
      <c r="T34" s="18">
        <f t="shared" si="80"/>
        <v>5.3822324754706443</v>
      </c>
      <c r="U34" s="18">
        <f t="shared" si="80"/>
        <v>12.442508710077881</v>
      </c>
      <c r="V34" s="18"/>
      <c r="W34" s="18">
        <f t="shared" ref="W34:Z34" si="81">W16/W$18*100</f>
        <v>9.132483021869831</v>
      </c>
      <c r="X34" s="18">
        <f t="shared" si="81"/>
        <v>21.977213483996621</v>
      </c>
      <c r="Y34" s="18">
        <f t="shared" si="81"/>
        <v>5.3701950074386753</v>
      </c>
      <c r="Z34" s="18">
        <f t="shared" si="81"/>
        <v>10.752996054283523</v>
      </c>
      <c r="AA34" s="18"/>
      <c r="AB34" s="18">
        <f t="shared" ref="AB34:AE34" si="82">AB16/AB$18*100</f>
        <v>9.4149626699642983</v>
      </c>
      <c r="AC34" s="18">
        <f t="shared" si="82"/>
        <v>17.892906837827404</v>
      </c>
      <c r="AD34" s="18">
        <f t="shared" si="82"/>
        <v>6.6718188537760552</v>
      </c>
      <c r="AE34" s="18">
        <f t="shared" si="82"/>
        <v>10.524889295927281</v>
      </c>
      <c r="AG34" t="str">
        <f>$A$16</f>
        <v>Elementary occupations</v>
      </c>
      <c r="AH34" s="18">
        <f t="shared" ref="AH34:AK34" si="83">AH16/AH$18*100</f>
        <v>5.8431732749454204</v>
      </c>
      <c r="AI34" s="18">
        <f t="shared" si="83"/>
        <v>16.816584092326629</v>
      </c>
      <c r="AJ34" s="18">
        <f t="shared" si="83"/>
        <v>9.8851492657796669</v>
      </c>
      <c r="AK34" s="18">
        <f t="shared" si="83"/>
        <v>10.832519838487475</v>
      </c>
      <c r="AL34" s="18"/>
      <c r="AM34" s="18">
        <f t="shared" ref="AM34:AP34" si="84">AM16/AM$18*100</f>
        <v>4.9230953748779855</v>
      </c>
      <c r="AN34" s="18">
        <f t="shared" si="84"/>
        <v>14.851181027663795</v>
      </c>
      <c r="AO34" s="18">
        <f t="shared" si="84"/>
        <v>7.0374836507079808</v>
      </c>
      <c r="AP34" s="18">
        <f t="shared" si="84"/>
        <v>9.3364367457317208</v>
      </c>
      <c r="AQ34" s="18"/>
      <c r="AR34" s="18">
        <f t="shared" ref="AR34:AU34" si="85">AR16/AR$18*100</f>
        <v>5.2314410133945461</v>
      </c>
      <c r="AS34" s="18">
        <f t="shared" si="85"/>
        <v>12.88239094629132</v>
      </c>
      <c r="AT34" s="18">
        <f t="shared" si="85"/>
        <v>8.5582999325843385</v>
      </c>
      <c r="AU34" s="18">
        <f t="shared" si="85"/>
        <v>8.610605731163016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13.566424644762577</v>
      </c>
      <c r="C44" s="27">
        <f t="shared" ref="C44:E44" si="93">H8-C8</f>
        <v>7.5851313770519173</v>
      </c>
      <c r="D44" s="27">
        <f t="shared" si="93"/>
        <v>2.9038936167757328</v>
      </c>
      <c r="E44" s="27">
        <f t="shared" si="93"/>
        <v>24.055449638590218</v>
      </c>
      <c r="F44" s="27"/>
      <c r="G44" s="27">
        <f>L8-G8</f>
        <v>-1.1009637064018847</v>
      </c>
      <c r="H44" s="27">
        <f t="shared" ref="H44:J44" si="94">M8-H8</f>
        <v>3.430111051727426</v>
      </c>
      <c r="I44" s="27">
        <f t="shared" si="94"/>
        <v>3.5194361830976888</v>
      </c>
      <c r="J44" s="27">
        <f t="shared" si="94"/>
        <v>5.8485835284232337</v>
      </c>
      <c r="K44" s="27"/>
      <c r="L44" s="27">
        <f>L8-B8</f>
        <v>12.465460938360692</v>
      </c>
      <c r="M44" s="27">
        <f t="shared" ref="M44:O44" si="95">M8-C8</f>
        <v>11.015242428779343</v>
      </c>
      <c r="N44" s="27">
        <f t="shared" si="95"/>
        <v>6.4233297998734216</v>
      </c>
      <c r="O44" s="27">
        <f t="shared" si="95"/>
        <v>29.904033167013452</v>
      </c>
      <c r="Q44" t="str">
        <f>$A$8</f>
        <v>Managers, directors and senior officials</v>
      </c>
      <c r="R44" s="27">
        <f>W8-R8</f>
        <v>8.0495817015731674</v>
      </c>
      <c r="S44" s="27">
        <f t="shared" ref="S44:S52" si="96">X8-S8</f>
        <v>2.661713624926255</v>
      </c>
      <c r="T44" s="27">
        <f t="shared" ref="T44:T52" si="97">Y8-T8</f>
        <v>0.28337942029573426</v>
      </c>
      <c r="U44" s="27">
        <f t="shared" ref="U44:U52" si="98">Z8-U8</f>
        <v>10.994674746795141</v>
      </c>
      <c r="V44" s="27"/>
      <c r="W44" s="27">
        <f>AB8-W8</f>
        <v>-3.3001607973763143</v>
      </c>
      <c r="X44" s="27">
        <f t="shared" ref="X44:X52" si="99">AC8-X8</f>
        <v>0.57757226463500011</v>
      </c>
      <c r="Y44" s="27">
        <f t="shared" ref="Y44:Y52" si="100">AD8-Y8</f>
        <v>2.4516920109362772</v>
      </c>
      <c r="Z44" s="27">
        <f t="shared" ref="Z44:Z52" si="101">AE8-Z8</f>
        <v>-0.2708965218050281</v>
      </c>
      <c r="AA44" s="27"/>
      <c r="AB44" s="27">
        <f>AB8-R8</f>
        <v>4.7494209041968531</v>
      </c>
      <c r="AC44" s="27">
        <f t="shared" ref="AC44:AC52" si="102">AC8-S8</f>
        <v>3.2392858895612551</v>
      </c>
      <c r="AD44" s="27">
        <f t="shared" ref="AD44:AD52" si="103">AD8-T8</f>
        <v>2.7350714312320115</v>
      </c>
      <c r="AE44" s="27">
        <f t="shared" ref="AE44:AE52" si="104">AE8-U8</f>
        <v>10.723778224990113</v>
      </c>
      <c r="AG44" t="str">
        <f>$A$8</f>
        <v>Managers, directors and senior officials</v>
      </c>
      <c r="AH44" s="27">
        <f>AM8-AH8</f>
        <v>5.5168429431893991</v>
      </c>
      <c r="AI44" s="27">
        <f t="shared" ref="AI44:AI52" si="105">AN8-AI8</f>
        <v>4.9234177521256548</v>
      </c>
      <c r="AJ44" s="27">
        <f t="shared" ref="AJ44:AJ52" si="106">AO8-AJ8</f>
        <v>2.6205141964800074</v>
      </c>
      <c r="AK44" s="27">
        <f t="shared" ref="AK44:AK52" si="107">AP8-AK8</f>
        <v>13.060774891795063</v>
      </c>
      <c r="AL44" s="27"/>
      <c r="AM44" s="27">
        <f>AR8-AM8</f>
        <v>2.1991970909744296</v>
      </c>
      <c r="AN44" s="27">
        <f t="shared" ref="AN44:AN52" si="108">AS8-AN8</f>
        <v>2.8525387870924401</v>
      </c>
      <c r="AO44" s="27">
        <f t="shared" ref="AO44:AO52" si="109">AT8-AO8</f>
        <v>1.0677441721613938</v>
      </c>
      <c r="AP44" s="27">
        <f t="shared" ref="AP44:AP52" si="110">AU8-AP8</f>
        <v>6.1194800502282689</v>
      </c>
      <c r="AQ44" s="27"/>
      <c r="AR44" s="27">
        <f>AR8-AH8</f>
        <v>7.7160400341638287</v>
      </c>
      <c r="AS44" s="27">
        <f t="shared" ref="AS44:AS52" si="111">AS8-AI8</f>
        <v>7.7759565392180949</v>
      </c>
      <c r="AT44" s="27">
        <f t="shared" ref="AT44:AT52" si="112">AT8-AJ8</f>
        <v>3.6882583686414012</v>
      </c>
      <c r="AU44" s="27">
        <f t="shared" ref="AU44:AU52" si="113">AU8-AK8</f>
        <v>19.180254942023332</v>
      </c>
    </row>
    <row r="45" spans="1:47" x14ac:dyDescent="0.2">
      <c r="A45" t="str">
        <f>$A$9</f>
        <v>Professional occupations</v>
      </c>
      <c r="B45" s="27">
        <f t="shared" ref="B45:B54" si="114">G9-B9</f>
        <v>43.917410873004798</v>
      </c>
      <c r="C45" s="27">
        <f t="shared" ref="C45:C54" si="115">H9-C9</f>
        <v>15.363154425636097</v>
      </c>
      <c r="D45" s="27">
        <f t="shared" ref="D45:D54" si="116">I9-D9</f>
        <v>1.3405935910923645</v>
      </c>
      <c r="E45" s="27">
        <f t="shared" ref="E45:E54" si="117">J9-E9</f>
        <v>60.621158889733238</v>
      </c>
      <c r="F45" s="27"/>
      <c r="G45" s="27">
        <f t="shared" ref="G45:G54" si="118">L9-G9</f>
        <v>48.790313442737016</v>
      </c>
      <c r="H45" s="27">
        <f t="shared" ref="H45:H54" si="119">M9-H9</f>
        <v>12.233570021145077</v>
      </c>
      <c r="I45" s="27">
        <f t="shared" ref="I45:I54" si="120">N9-I9</f>
        <v>0.58187569998095867</v>
      </c>
      <c r="J45" s="27">
        <f t="shared" ref="J45:J54" si="121">O9-J9</f>
        <v>61.60575916386307</v>
      </c>
      <c r="K45" s="27"/>
      <c r="L45" s="27">
        <f t="shared" ref="L45:L54" si="122">L9-B9</f>
        <v>92.707724315741814</v>
      </c>
      <c r="M45" s="27">
        <f t="shared" ref="M45:M54" si="123">M9-C9</f>
        <v>27.596724446781174</v>
      </c>
      <c r="N45" s="27">
        <f t="shared" ref="N45:N54" si="124">N9-D9</f>
        <v>1.9224692910733232</v>
      </c>
      <c r="O45" s="27">
        <f t="shared" ref="O45:O54" si="125">O9-E9</f>
        <v>122.22691805359631</v>
      </c>
      <c r="Q45" t="str">
        <f>$A$9</f>
        <v>Professional occupations</v>
      </c>
      <c r="R45" s="27">
        <f t="shared" ref="R45:R52" si="126">W9-R9</f>
        <v>25.341238684010719</v>
      </c>
      <c r="S45" s="27">
        <f t="shared" si="96"/>
        <v>5.4491224446092961</v>
      </c>
      <c r="T45" s="27">
        <f t="shared" si="97"/>
        <v>-3.0872670147604531</v>
      </c>
      <c r="U45" s="27">
        <f t="shared" si="98"/>
        <v>27.703094113859549</v>
      </c>
      <c r="V45" s="27"/>
      <c r="W45" s="27">
        <f t="shared" ref="W45:W52" si="127">AB9-W9</f>
        <v>27.757546661727929</v>
      </c>
      <c r="X45" s="27">
        <f t="shared" si="99"/>
        <v>4.8899344355641325</v>
      </c>
      <c r="Y45" s="27">
        <f t="shared" si="100"/>
        <v>-2.4531278481532315</v>
      </c>
      <c r="Z45" s="27">
        <f t="shared" si="101"/>
        <v>30.194353249138828</v>
      </c>
      <c r="AA45" s="27"/>
      <c r="AB45" s="27">
        <f t="shared" ref="AB45:AB52" si="128">AB9-R9</f>
        <v>53.098785345738648</v>
      </c>
      <c r="AC45" s="27">
        <f t="shared" si="102"/>
        <v>10.339056880173429</v>
      </c>
      <c r="AD45" s="27">
        <f t="shared" si="103"/>
        <v>-5.5403948629136845</v>
      </c>
      <c r="AE45" s="27">
        <f t="shared" si="104"/>
        <v>57.897447362998378</v>
      </c>
      <c r="AG45" t="str">
        <f>$A$9</f>
        <v>Professional occupations</v>
      </c>
      <c r="AH45" s="27">
        <f t="shared" ref="AH45:AH52" si="129">AM9-AH9</f>
        <v>18.576172188993979</v>
      </c>
      <c r="AI45" s="27">
        <f t="shared" si="105"/>
        <v>9.9140319810268238</v>
      </c>
      <c r="AJ45" s="27">
        <f t="shared" si="106"/>
        <v>4.42786060585283</v>
      </c>
      <c r="AK45" s="27">
        <f t="shared" si="107"/>
        <v>32.918064775873631</v>
      </c>
      <c r="AL45" s="27"/>
      <c r="AM45" s="27">
        <f t="shared" ref="AM45:AM52" si="130">AR9-AM9</f>
        <v>21.032766781009229</v>
      </c>
      <c r="AN45" s="27">
        <f t="shared" si="108"/>
        <v>7.343635585580941</v>
      </c>
      <c r="AO45" s="27">
        <f t="shared" si="109"/>
        <v>3.0350035481341866</v>
      </c>
      <c r="AP45" s="27">
        <f t="shared" si="110"/>
        <v>31.411405914724355</v>
      </c>
      <c r="AQ45" s="27"/>
      <c r="AR45" s="27">
        <f t="shared" ref="AR45:AR52" si="131">AR9-AH9</f>
        <v>39.608938970003209</v>
      </c>
      <c r="AS45" s="27">
        <f t="shared" si="111"/>
        <v>17.257667566607765</v>
      </c>
      <c r="AT45" s="27">
        <f t="shared" si="112"/>
        <v>7.4628641539870166</v>
      </c>
      <c r="AU45" s="27">
        <f t="shared" si="113"/>
        <v>64.329470690597987</v>
      </c>
    </row>
    <row r="46" spans="1:47" x14ac:dyDescent="0.2">
      <c r="A46" t="str">
        <f>$A$10</f>
        <v>Associate professional occupations</v>
      </c>
      <c r="B46" s="27">
        <f t="shared" si="114"/>
        <v>19.1126321979051</v>
      </c>
      <c r="C46" s="27">
        <f t="shared" si="115"/>
        <v>8.1720295878402816</v>
      </c>
      <c r="D46" s="27">
        <f t="shared" si="116"/>
        <v>1.0140650283095027</v>
      </c>
      <c r="E46" s="27">
        <f t="shared" si="117"/>
        <v>28.298726814054902</v>
      </c>
      <c r="F46" s="27"/>
      <c r="G46" s="27">
        <f t="shared" si="118"/>
        <v>16.892578413534025</v>
      </c>
      <c r="H46" s="27">
        <f t="shared" si="119"/>
        <v>10.253992885925257</v>
      </c>
      <c r="I46" s="27">
        <f t="shared" si="120"/>
        <v>2.1149505645515347</v>
      </c>
      <c r="J46" s="27">
        <f t="shared" si="121"/>
        <v>29.261521864010803</v>
      </c>
      <c r="K46" s="27"/>
      <c r="L46" s="27">
        <f t="shared" si="122"/>
        <v>36.005210611439125</v>
      </c>
      <c r="M46" s="27">
        <f t="shared" si="123"/>
        <v>18.426022473765538</v>
      </c>
      <c r="N46" s="27">
        <f t="shared" si="124"/>
        <v>3.1290155928610375</v>
      </c>
      <c r="O46" s="27">
        <f t="shared" si="125"/>
        <v>57.560248678065705</v>
      </c>
      <c r="Q46" t="str">
        <f>$A$10</f>
        <v>Associate professional occupations</v>
      </c>
      <c r="R46" s="27">
        <f t="shared" si="126"/>
        <v>10.46127201608752</v>
      </c>
      <c r="S46" s="27">
        <f t="shared" si="96"/>
        <v>3.5436629956369163</v>
      </c>
      <c r="T46" s="27">
        <f t="shared" si="97"/>
        <v>-0.6449962946612775</v>
      </c>
      <c r="U46" s="27">
        <f t="shared" si="98"/>
        <v>13.359938717063159</v>
      </c>
      <c r="V46" s="27"/>
      <c r="W46" s="27">
        <f>AB10-W10</f>
        <v>-3.9967619418431752</v>
      </c>
      <c r="X46" s="27">
        <f t="shared" si="99"/>
        <v>0.49655312820497777</v>
      </c>
      <c r="Y46" s="27">
        <f t="shared" si="100"/>
        <v>0.14744755588526992</v>
      </c>
      <c r="Z46" s="27">
        <f t="shared" si="101"/>
        <v>-3.3527612577529311</v>
      </c>
      <c r="AA46" s="27"/>
      <c r="AB46" s="27">
        <f t="shared" si="128"/>
        <v>6.4645100742443447</v>
      </c>
      <c r="AC46" s="27">
        <f t="shared" si="102"/>
        <v>4.0402161238418941</v>
      </c>
      <c r="AD46" s="27">
        <f t="shared" si="103"/>
        <v>-0.49754873877600758</v>
      </c>
      <c r="AE46" s="27">
        <f t="shared" si="104"/>
        <v>10.007177459310228</v>
      </c>
      <c r="AG46" t="str">
        <f>$A$10</f>
        <v>Associate professional occupations</v>
      </c>
      <c r="AH46" s="27">
        <f t="shared" si="129"/>
        <v>8.6513601818174521</v>
      </c>
      <c r="AI46" s="27">
        <f t="shared" si="105"/>
        <v>4.6283665922033741</v>
      </c>
      <c r="AJ46" s="27">
        <f t="shared" si="106"/>
        <v>1.6590613229707776</v>
      </c>
      <c r="AK46" s="27">
        <f t="shared" si="107"/>
        <v>14.938788096991601</v>
      </c>
      <c r="AL46" s="27"/>
      <c r="AM46" s="27">
        <f t="shared" si="130"/>
        <v>20.889340355377257</v>
      </c>
      <c r="AN46" s="27">
        <f t="shared" si="108"/>
        <v>9.7574397577202667</v>
      </c>
      <c r="AO46" s="27">
        <f t="shared" si="109"/>
        <v>1.9675030086662559</v>
      </c>
      <c r="AP46" s="27">
        <f t="shared" si="110"/>
        <v>32.614283121763776</v>
      </c>
      <c r="AQ46" s="27"/>
      <c r="AR46" s="27">
        <f t="shared" si="131"/>
        <v>29.540700537194709</v>
      </c>
      <c r="AS46" s="27">
        <f t="shared" si="111"/>
        <v>14.385806349923641</v>
      </c>
      <c r="AT46" s="27">
        <f t="shared" si="112"/>
        <v>3.6265643316370335</v>
      </c>
      <c r="AU46" s="27">
        <f t="shared" si="113"/>
        <v>47.553071218755377</v>
      </c>
    </row>
    <row r="47" spans="1:47" x14ac:dyDescent="0.2">
      <c r="A47" t="str">
        <f>$A$11</f>
        <v>Administrative and secretarial occupations</v>
      </c>
      <c r="B47" s="27">
        <f t="shared" si="114"/>
        <v>3.1395333164503256</v>
      </c>
      <c r="C47" s="27">
        <f t="shared" si="115"/>
        <v>8.8158479940729251</v>
      </c>
      <c r="D47" s="27">
        <f t="shared" si="116"/>
        <v>4.8705432953594752E-2</v>
      </c>
      <c r="E47" s="27">
        <f t="shared" si="117"/>
        <v>12.004086743476847</v>
      </c>
      <c r="F47" s="27"/>
      <c r="G47" s="27">
        <f t="shared" si="118"/>
        <v>6.2762269885479895</v>
      </c>
      <c r="H47" s="27">
        <f t="shared" si="119"/>
        <v>-6.2696639257578397</v>
      </c>
      <c r="I47" s="27">
        <f t="shared" si="120"/>
        <v>-0.45163889456762352</v>
      </c>
      <c r="J47" s="27">
        <f t="shared" si="121"/>
        <v>-0.44507583177747279</v>
      </c>
      <c r="K47" s="27"/>
      <c r="L47" s="27">
        <f t="shared" si="122"/>
        <v>9.4157603049983152</v>
      </c>
      <c r="M47" s="27">
        <f t="shared" si="123"/>
        <v>2.5461840683150854</v>
      </c>
      <c r="N47" s="27">
        <f t="shared" si="124"/>
        <v>-0.40293346161402877</v>
      </c>
      <c r="O47" s="27">
        <f t="shared" si="125"/>
        <v>11.559010911699374</v>
      </c>
      <c r="Q47" t="str">
        <f>$A$11</f>
        <v>Administrative and secretarial occupations</v>
      </c>
      <c r="R47" s="27">
        <f t="shared" si="126"/>
        <v>5.1412578698429385</v>
      </c>
      <c r="S47" s="27">
        <f t="shared" si="96"/>
        <v>6.1654958711600774</v>
      </c>
      <c r="T47" s="27">
        <f t="shared" si="97"/>
        <v>-0.54911700094502502</v>
      </c>
      <c r="U47" s="27">
        <f t="shared" si="98"/>
        <v>10.757636740057997</v>
      </c>
      <c r="V47" s="27"/>
      <c r="W47" s="27">
        <f t="shared" si="127"/>
        <v>13.775020299838431</v>
      </c>
      <c r="X47" s="27">
        <f t="shared" si="99"/>
        <v>1.3865146181756671</v>
      </c>
      <c r="Y47" s="27">
        <f t="shared" si="100"/>
        <v>0.56419988084921813</v>
      </c>
      <c r="Z47" s="27">
        <f t="shared" si="101"/>
        <v>15.725734798863314</v>
      </c>
      <c r="AA47" s="27"/>
      <c r="AB47" s="27">
        <f t="shared" si="128"/>
        <v>18.91627816968137</v>
      </c>
      <c r="AC47" s="27">
        <f t="shared" si="102"/>
        <v>7.5520104893357445</v>
      </c>
      <c r="AD47" s="27">
        <f t="shared" si="103"/>
        <v>1.5082879904193103E-2</v>
      </c>
      <c r="AE47" s="27">
        <f t="shared" si="104"/>
        <v>26.483371538921311</v>
      </c>
      <c r="AG47" t="str">
        <f>$A$11</f>
        <v>Administrative and secretarial occupations</v>
      </c>
      <c r="AH47" s="27">
        <f t="shared" si="129"/>
        <v>-2.0017245533927053</v>
      </c>
      <c r="AI47" s="27">
        <f t="shared" si="105"/>
        <v>2.6503521229128708</v>
      </c>
      <c r="AJ47" s="27">
        <f t="shared" si="106"/>
        <v>0.59782243389862399</v>
      </c>
      <c r="AK47" s="27">
        <f t="shared" si="107"/>
        <v>1.2464500034187864</v>
      </c>
      <c r="AL47" s="27"/>
      <c r="AM47" s="27">
        <f t="shared" si="130"/>
        <v>-7.498793311290413</v>
      </c>
      <c r="AN47" s="27">
        <f t="shared" si="108"/>
        <v>-7.6561785439334926</v>
      </c>
      <c r="AO47" s="27">
        <f t="shared" si="109"/>
        <v>-1.0158387754168401</v>
      </c>
      <c r="AP47" s="27">
        <f>AU11-AP11</f>
        <v>-16.170810630640759</v>
      </c>
      <c r="AQ47" s="27"/>
      <c r="AR47" s="27">
        <f t="shared" si="131"/>
        <v>-9.5005178646831183</v>
      </c>
      <c r="AS47" s="27">
        <f t="shared" si="111"/>
        <v>-5.0058264210206218</v>
      </c>
      <c r="AT47" s="27">
        <f t="shared" si="112"/>
        <v>-0.41801634151821609</v>
      </c>
      <c r="AU47" s="27">
        <f t="shared" si="113"/>
        <v>-14.924360627221972</v>
      </c>
    </row>
    <row r="48" spans="1:47" x14ac:dyDescent="0.2">
      <c r="A48" t="str">
        <f>$A$12</f>
        <v>Skilled trades occupations</v>
      </c>
      <c r="B48" s="27">
        <f t="shared" si="114"/>
        <v>-9.3103414015007644</v>
      </c>
      <c r="C48" s="27">
        <f t="shared" si="115"/>
        <v>-0.72090811499286112</v>
      </c>
      <c r="D48" s="27">
        <f t="shared" si="116"/>
        <v>0.19629693060905851</v>
      </c>
      <c r="E48" s="27">
        <f t="shared" si="117"/>
        <v>-9.8349525858845652</v>
      </c>
      <c r="F48" s="27"/>
      <c r="G48" s="27">
        <f t="shared" si="118"/>
        <v>-12.730335706796055</v>
      </c>
      <c r="H48" s="27">
        <f t="shared" si="119"/>
        <v>3.6818111460082346</v>
      </c>
      <c r="I48" s="27">
        <f t="shared" si="120"/>
        <v>1.9032061294334852</v>
      </c>
      <c r="J48" s="27">
        <f t="shared" si="121"/>
        <v>-7.1453184313543403</v>
      </c>
      <c r="K48" s="27"/>
      <c r="L48" s="27">
        <f t="shared" si="122"/>
        <v>-22.040677108296819</v>
      </c>
      <c r="M48" s="27">
        <f t="shared" si="123"/>
        <v>2.9609030310153734</v>
      </c>
      <c r="N48" s="27">
        <f t="shared" si="124"/>
        <v>2.0995030600425437</v>
      </c>
      <c r="O48" s="27">
        <f t="shared" si="125"/>
        <v>-16.980271017238906</v>
      </c>
      <c r="Q48" t="str">
        <f>$A$12</f>
        <v>Skilled trades occupations</v>
      </c>
      <c r="R48" s="27">
        <f t="shared" si="126"/>
        <v>-9.2703969372530324</v>
      </c>
      <c r="S48" s="27">
        <f t="shared" si="96"/>
        <v>-0.60789991007858557</v>
      </c>
      <c r="T48" s="27">
        <f t="shared" si="97"/>
        <v>-0.32887164990460604</v>
      </c>
      <c r="U48" s="27">
        <f t="shared" si="98"/>
        <v>-10.207168497236225</v>
      </c>
      <c r="V48" s="27"/>
      <c r="W48" s="27">
        <f t="shared" si="127"/>
        <v>-13.169916385660706</v>
      </c>
      <c r="X48" s="27">
        <f t="shared" si="99"/>
        <v>1.8768684061262499</v>
      </c>
      <c r="Y48" s="27">
        <f t="shared" si="100"/>
        <v>1.2840734079764076</v>
      </c>
      <c r="Z48" s="27">
        <f t="shared" si="101"/>
        <v>-10.008974571558042</v>
      </c>
      <c r="AA48" s="27"/>
      <c r="AB48" s="27">
        <f t="shared" si="128"/>
        <v>-22.440313322913738</v>
      </c>
      <c r="AC48" s="27">
        <f t="shared" si="102"/>
        <v>1.2689684960476644</v>
      </c>
      <c r="AD48" s="27">
        <f t="shared" si="103"/>
        <v>0.95520175807180152</v>
      </c>
      <c r="AE48" s="27">
        <f t="shared" si="104"/>
        <v>-20.216143068794267</v>
      </c>
      <c r="AG48" t="str">
        <f>$A$12</f>
        <v>Skilled trades occupations</v>
      </c>
      <c r="AH48" s="27">
        <f t="shared" si="129"/>
        <v>-3.99444642476805E-2</v>
      </c>
      <c r="AI48" s="27">
        <f t="shared" si="105"/>
        <v>-0.11300820491428265</v>
      </c>
      <c r="AJ48" s="27">
        <f t="shared" si="106"/>
        <v>0.52516858051366677</v>
      </c>
      <c r="AK48" s="27">
        <f t="shared" si="107"/>
        <v>0.37221591135170229</v>
      </c>
      <c r="AL48" s="27"/>
      <c r="AM48" s="27">
        <f t="shared" si="130"/>
        <v>0.43958067886461727</v>
      </c>
      <c r="AN48" s="27">
        <f t="shared" si="108"/>
        <v>1.8049427398819944</v>
      </c>
      <c r="AO48" s="27">
        <f t="shared" si="109"/>
        <v>0.61913272145710563</v>
      </c>
      <c r="AP48" s="27">
        <f t="shared" si="110"/>
        <v>2.8636561402037195</v>
      </c>
      <c r="AQ48" s="27"/>
      <c r="AR48" s="27">
        <f t="shared" si="131"/>
        <v>0.39963621461693677</v>
      </c>
      <c r="AS48" s="27">
        <f t="shared" si="111"/>
        <v>1.6919345349677117</v>
      </c>
      <c r="AT48" s="27">
        <f t="shared" si="112"/>
        <v>1.1443013019707724</v>
      </c>
      <c r="AU48" s="27">
        <f t="shared" si="113"/>
        <v>3.2358720515554218</v>
      </c>
    </row>
    <row r="49" spans="1:47" x14ac:dyDescent="0.2">
      <c r="A49" t="str">
        <f>$A$13</f>
        <v>Caring, leisure and other service occupations</v>
      </c>
      <c r="B49" s="27">
        <f t="shared" si="114"/>
        <v>-0.794174448354795</v>
      </c>
      <c r="C49" s="27">
        <f t="shared" si="115"/>
        <v>2.4127563413716544</v>
      </c>
      <c r="D49" s="27">
        <f t="shared" si="116"/>
        <v>1.7009799215055281</v>
      </c>
      <c r="E49" s="27">
        <f t="shared" si="117"/>
        <v>3.3195618145223875</v>
      </c>
      <c r="F49" s="27"/>
      <c r="G49" s="27">
        <f t="shared" si="118"/>
        <v>10.948144503212404</v>
      </c>
      <c r="H49" s="27">
        <f t="shared" si="119"/>
        <v>1.4399940457975262</v>
      </c>
      <c r="I49" s="27">
        <f t="shared" si="120"/>
        <v>1.7822566010904488</v>
      </c>
      <c r="J49" s="27">
        <f t="shared" si="121"/>
        <v>14.170395150100376</v>
      </c>
      <c r="K49" s="27"/>
      <c r="L49" s="27">
        <f t="shared" si="122"/>
        <v>10.153970054857609</v>
      </c>
      <c r="M49" s="27">
        <f t="shared" si="123"/>
        <v>3.8527503871691806</v>
      </c>
      <c r="N49" s="27">
        <f t="shared" si="124"/>
        <v>3.4832365225959769</v>
      </c>
      <c r="O49" s="27">
        <f t="shared" si="125"/>
        <v>17.489956964622763</v>
      </c>
      <c r="Q49" t="str">
        <f>$A$13</f>
        <v>Caring, leisure and other service occupations</v>
      </c>
      <c r="R49" s="27">
        <f t="shared" si="126"/>
        <v>9.5114488541167219E-2</v>
      </c>
      <c r="S49" s="27">
        <f t="shared" si="96"/>
        <v>0.88136777926228405</v>
      </c>
      <c r="T49" s="27">
        <f t="shared" si="97"/>
        <v>3.9277538322104455E-3</v>
      </c>
      <c r="U49" s="27">
        <f t="shared" si="98"/>
        <v>0.98041002163566304</v>
      </c>
      <c r="V49" s="27"/>
      <c r="W49" s="27">
        <f t="shared" si="127"/>
        <v>1.9708230667765356</v>
      </c>
      <c r="X49" s="27">
        <f t="shared" si="99"/>
        <v>2.5315200565766567</v>
      </c>
      <c r="Y49" s="27">
        <f t="shared" si="100"/>
        <v>0.98067873176106746</v>
      </c>
      <c r="Z49" s="27">
        <f t="shared" si="101"/>
        <v>5.4830218551142593</v>
      </c>
      <c r="AA49" s="27"/>
      <c r="AB49" s="27">
        <f t="shared" si="128"/>
        <v>2.0659375553177028</v>
      </c>
      <c r="AC49" s="27">
        <f t="shared" si="102"/>
        <v>3.4128878358389407</v>
      </c>
      <c r="AD49" s="27">
        <f t="shared" si="103"/>
        <v>0.9846064855932779</v>
      </c>
      <c r="AE49" s="27">
        <f t="shared" si="104"/>
        <v>6.4634318767499224</v>
      </c>
      <c r="AG49" t="str">
        <f>$A$13</f>
        <v>Caring, leisure and other service occupations</v>
      </c>
      <c r="AH49" s="27">
        <f t="shared" si="129"/>
        <v>-0.88928893689595157</v>
      </c>
      <c r="AI49" s="27">
        <f t="shared" si="105"/>
        <v>1.5313885621093561</v>
      </c>
      <c r="AJ49" s="27">
        <f t="shared" si="106"/>
        <v>1.6970521676733181</v>
      </c>
      <c r="AK49" s="27">
        <f t="shared" si="107"/>
        <v>2.3391517928867103</v>
      </c>
      <c r="AL49" s="27"/>
      <c r="AM49" s="27">
        <f t="shared" si="130"/>
        <v>8.9773214364358438</v>
      </c>
      <c r="AN49" s="27">
        <f t="shared" si="108"/>
        <v>-1.0915260107791269</v>
      </c>
      <c r="AO49" s="27">
        <f t="shared" si="109"/>
        <v>0.80157786932938002</v>
      </c>
      <c r="AP49" s="27">
        <f t="shared" si="110"/>
        <v>8.6873732949861022</v>
      </c>
      <c r="AQ49" s="27"/>
      <c r="AR49" s="27">
        <f t="shared" si="131"/>
        <v>8.0880324995398922</v>
      </c>
      <c r="AS49" s="27">
        <f t="shared" si="111"/>
        <v>0.43986255133022922</v>
      </c>
      <c r="AT49" s="27">
        <f t="shared" si="112"/>
        <v>2.4986300370026981</v>
      </c>
      <c r="AU49" s="27">
        <f t="shared" si="113"/>
        <v>11.026525087872812</v>
      </c>
    </row>
    <row r="50" spans="1:47" x14ac:dyDescent="0.2">
      <c r="A50" t="str">
        <f>$A$14</f>
        <v>Sales and customer service occupations</v>
      </c>
      <c r="B50" s="27">
        <f t="shared" si="114"/>
        <v>-1.5576927302588359</v>
      </c>
      <c r="C50" s="27">
        <f t="shared" si="115"/>
        <v>9.3679025086059085</v>
      </c>
      <c r="D50" s="27">
        <f t="shared" si="116"/>
        <v>-1.366932506768757</v>
      </c>
      <c r="E50" s="27">
        <f t="shared" si="117"/>
        <v>6.4432772715783244</v>
      </c>
      <c r="F50" s="27"/>
      <c r="G50" s="27">
        <f t="shared" si="118"/>
        <v>1.3053297316327246</v>
      </c>
      <c r="H50" s="27">
        <f t="shared" si="119"/>
        <v>5.7037298729385526</v>
      </c>
      <c r="I50" s="27">
        <f t="shared" si="120"/>
        <v>-1.3791041370143002</v>
      </c>
      <c r="J50" s="27">
        <f t="shared" si="121"/>
        <v>5.6299554675569539</v>
      </c>
      <c r="K50" s="27"/>
      <c r="L50" s="27">
        <f t="shared" si="122"/>
        <v>-0.25236299862611133</v>
      </c>
      <c r="M50" s="27">
        <f t="shared" si="123"/>
        <v>15.071632381544461</v>
      </c>
      <c r="N50" s="27">
        <f t="shared" si="124"/>
        <v>-2.7460366437830572</v>
      </c>
      <c r="O50" s="27">
        <f t="shared" si="125"/>
        <v>12.073232739135278</v>
      </c>
      <c r="Q50" t="str">
        <f>$A$14</f>
        <v>Sales and customer service occupations</v>
      </c>
      <c r="R50" s="27">
        <f t="shared" si="126"/>
        <v>-0.37744830820823694</v>
      </c>
      <c r="S50" s="27">
        <f t="shared" si="96"/>
        <v>4.1505700336775888</v>
      </c>
      <c r="T50" s="27">
        <f t="shared" si="97"/>
        <v>-1.1761634674215058</v>
      </c>
      <c r="U50" s="27">
        <f t="shared" si="98"/>
        <v>2.5969582580478416</v>
      </c>
      <c r="V50" s="27"/>
      <c r="W50" s="27">
        <f t="shared" si="127"/>
        <v>2.6494340524211069</v>
      </c>
      <c r="X50" s="27">
        <f t="shared" si="99"/>
        <v>3.8681795621346602</v>
      </c>
      <c r="Y50" s="27">
        <f t="shared" si="100"/>
        <v>-0.55824348365356169</v>
      </c>
      <c r="Z50" s="27">
        <f t="shared" si="101"/>
        <v>5.9593701309022009</v>
      </c>
      <c r="AA50" s="27"/>
      <c r="AB50" s="27">
        <f t="shared" si="128"/>
        <v>2.2719857442128699</v>
      </c>
      <c r="AC50" s="27">
        <f t="shared" si="102"/>
        <v>8.018749595812249</v>
      </c>
      <c r="AD50" s="27">
        <f t="shared" si="103"/>
        <v>-1.7344069510750675</v>
      </c>
      <c r="AE50" s="27">
        <f t="shared" si="104"/>
        <v>8.5563283889500426</v>
      </c>
      <c r="AG50" t="str">
        <f>$A$14</f>
        <v>Sales and customer service occupations</v>
      </c>
      <c r="AH50" s="27">
        <f t="shared" si="129"/>
        <v>-1.1802444220505883</v>
      </c>
      <c r="AI50" s="27">
        <f t="shared" si="105"/>
        <v>5.2173324749283765</v>
      </c>
      <c r="AJ50" s="27">
        <f t="shared" si="106"/>
        <v>-0.19076903934725786</v>
      </c>
      <c r="AK50" s="27">
        <f t="shared" si="107"/>
        <v>3.8463190135305183</v>
      </c>
      <c r="AL50" s="27"/>
      <c r="AM50" s="27">
        <f t="shared" si="130"/>
        <v>-1.3441043207884356</v>
      </c>
      <c r="AN50" s="27">
        <f t="shared" si="108"/>
        <v>1.8355503108038675</v>
      </c>
      <c r="AO50" s="27">
        <f t="shared" si="109"/>
        <v>-0.82086065336073633</v>
      </c>
      <c r="AP50" s="27">
        <f t="shared" si="110"/>
        <v>-0.32941466334530389</v>
      </c>
      <c r="AQ50" s="27"/>
      <c r="AR50" s="27">
        <f t="shared" si="131"/>
        <v>-2.5243487428390239</v>
      </c>
      <c r="AS50" s="27">
        <f t="shared" si="111"/>
        <v>7.052882785732244</v>
      </c>
      <c r="AT50" s="27">
        <f t="shared" si="112"/>
        <v>-1.0116296927079942</v>
      </c>
      <c r="AU50" s="27">
        <f t="shared" si="113"/>
        <v>3.5169043501852144</v>
      </c>
    </row>
    <row r="51" spans="1:47" x14ac:dyDescent="0.2">
      <c r="A51" t="str">
        <f>$A$15</f>
        <v>Process, plant and machine operatives</v>
      </c>
      <c r="B51" s="27">
        <f t="shared" si="114"/>
        <v>-4.7539590484619225</v>
      </c>
      <c r="C51" s="27">
        <f t="shared" si="115"/>
        <v>2.2447400411565894</v>
      </c>
      <c r="D51" s="27">
        <f t="shared" si="116"/>
        <v>2.9612714099470505</v>
      </c>
      <c r="E51" s="27">
        <f t="shared" si="117"/>
        <v>0.45205240264171209</v>
      </c>
      <c r="F51" s="27"/>
      <c r="G51" s="27">
        <f t="shared" si="118"/>
        <v>-7.7235562031197205</v>
      </c>
      <c r="H51" s="27">
        <f t="shared" si="119"/>
        <v>3.1062871961000731</v>
      </c>
      <c r="I51" s="27">
        <f t="shared" si="120"/>
        <v>3.6117051517976826</v>
      </c>
      <c r="J51" s="27">
        <f t="shared" si="121"/>
        <v>-1.0055638552219648</v>
      </c>
      <c r="K51" s="27"/>
      <c r="L51" s="27">
        <f t="shared" si="122"/>
        <v>-12.477515251581643</v>
      </c>
      <c r="M51" s="27">
        <f t="shared" si="123"/>
        <v>5.3510272372566625</v>
      </c>
      <c r="N51" s="27">
        <f t="shared" si="124"/>
        <v>6.5729765617447331</v>
      </c>
      <c r="O51" s="27">
        <f t="shared" si="125"/>
        <v>-0.55351145258025269</v>
      </c>
      <c r="Q51" t="str">
        <f>$A$15</f>
        <v>Process, plant and machine operatives</v>
      </c>
      <c r="R51" s="27">
        <f t="shared" si="126"/>
        <v>-3.7692122268465127</v>
      </c>
      <c r="S51" s="27">
        <f t="shared" si="96"/>
        <v>2.6275352765569107</v>
      </c>
      <c r="T51" s="27">
        <f t="shared" si="97"/>
        <v>2.5013582625987123</v>
      </c>
      <c r="U51" s="27">
        <f t="shared" si="98"/>
        <v>1.3596813123091067</v>
      </c>
      <c r="V51" s="27"/>
      <c r="W51" s="27">
        <f t="shared" si="127"/>
        <v>-7.8530239812018081</v>
      </c>
      <c r="X51" s="27">
        <f t="shared" si="99"/>
        <v>2.0566722574829672</v>
      </c>
      <c r="Y51" s="27">
        <f t="shared" si="100"/>
        <v>3.3607521357866297</v>
      </c>
      <c r="Z51" s="27">
        <f t="shared" si="101"/>
        <v>-2.4355995879322165</v>
      </c>
      <c r="AA51" s="27"/>
      <c r="AB51" s="27">
        <f t="shared" si="128"/>
        <v>-11.622236208048321</v>
      </c>
      <c r="AC51" s="27">
        <f t="shared" si="102"/>
        <v>4.6842075340398779</v>
      </c>
      <c r="AD51" s="27">
        <f t="shared" si="103"/>
        <v>5.862110398385342</v>
      </c>
      <c r="AE51" s="27">
        <f t="shared" si="104"/>
        <v>-1.0759182756231098</v>
      </c>
      <c r="AG51" t="str">
        <f>$A$15</f>
        <v>Process, plant and machine operatives</v>
      </c>
      <c r="AH51" s="27">
        <f t="shared" si="129"/>
        <v>-0.98474682161538496</v>
      </c>
      <c r="AI51" s="27">
        <f t="shared" si="105"/>
        <v>-0.38279523540032301</v>
      </c>
      <c r="AJ51" s="27">
        <f t="shared" si="106"/>
        <v>0.45991314734832245</v>
      </c>
      <c r="AK51" s="27">
        <f t="shared" si="107"/>
        <v>-0.90762890966738574</v>
      </c>
      <c r="AL51" s="27"/>
      <c r="AM51" s="27">
        <f t="shared" si="130"/>
        <v>0.12946777808206722</v>
      </c>
      <c r="AN51" s="27">
        <f t="shared" si="108"/>
        <v>1.0496149386170983</v>
      </c>
      <c r="AO51" s="27">
        <f t="shared" si="109"/>
        <v>0.25095301601106779</v>
      </c>
      <c r="AP51" s="27">
        <f t="shared" si="110"/>
        <v>1.4300357327102322</v>
      </c>
      <c r="AQ51" s="27"/>
      <c r="AR51" s="27">
        <f t="shared" si="131"/>
        <v>-0.85527904353331774</v>
      </c>
      <c r="AS51" s="27">
        <f t="shared" si="111"/>
        <v>0.66681970321677531</v>
      </c>
      <c r="AT51" s="27">
        <f t="shared" si="112"/>
        <v>0.71086616335939024</v>
      </c>
      <c r="AU51" s="27">
        <f t="shared" si="113"/>
        <v>0.52240682304284647</v>
      </c>
    </row>
    <row r="52" spans="1:47" x14ac:dyDescent="0.2">
      <c r="A52" t="str">
        <f>$A$16</f>
        <v>Elementary occupations</v>
      </c>
      <c r="B52" s="27">
        <f t="shared" si="114"/>
        <v>-8.5218191425604317</v>
      </c>
      <c r="C52" s="27">
        <f t="shared" si="115"/>
        <v>-1.2232658542033334</v>
      </c>
      <c r="D52" s="27">
        <f t="shared" si="116"/>
        <v>-0.74927599195008909</v>
      </c>
      <c r="E52" s="27">
        <f t="shared" si="117"/>
        <v>-10.494360988713879</v>
      </c>
      <c r="F52" s="27"/>
      <c r="G52" s="27">
        <f t="shared" si="118"/>
        <v>7.1547497136096467</v>
      </c>
      <c r="H52" s="27">
        <f t="shared" si="119"/>
        <v>-7.0617686618170126</v>
      </c>
      <c r="I52" s="27">
        <f t="shared" si="120"/>
        <v>3.4037618926077045</v>
      </c>
      <c r="J52" s="27">
        <f t="shared" si="121"/>
        <v>3.4967429444003812</v>
      </c>
      <c r="K52" s="27"/>
      <c r="L52" s="27">
        <f t="shared" si="122"/>
        <v>-1.367069428950785</v>
      </c>
      <c r="M52" s="27">
        <f t="shared" si="123"/>
        <v>-8.285034516020346</v>
      </c>
      <c r="N52" s="27">
        <f t="shared" si="124"/>
        <v>2.6544859006576154</v>
      </c>
      <c r="O52" s="27">
        <f t="shared" si="125"/>
        <v>-6.9976180443134979</v>
      </c>
      <c r="Q52" t="str">
        <f>$A$16</f>
        <v>Elementary occupations</v>
      </c>
      <c r="R52" s="27">
        <f t="shared" si="126"/>
        <v>-6.8196119462904292</v>
      </c>
      <c r="S52" s="27">
        <f t="shared" si="96"/>
        <v>0.23504584045558374</v>
      </c>
      <c r="T52" s="27">
        <f t="shared" si="97"/>
        <v>-0.18383653137935152</v>
      </c>
      <c r="U52" s="27">
        <f t="shared" si="98"/>
        <v>-6.7684026372142085</v>
      </c>
      <c r="V52" s="27"/>
      <c r="W52" s="27">
        <f t="shared" si="127"/>
        <v>3.5422362644587224</v>
      </c>
      <c r="X52" s="27">
        <f t="shared" si="99"/>
        <v>-2.5319042875593816</v>
      </c>
      <c r="Y52" s="27">
        <f t="shared" si="100"/>
        <v>1.8724215938905857</v>
      </c>
      <c r="Z52" s="27">
        <f t="shared" si="101"/>
        <v>2.8827535707899301</v>
      </c>
      <c r="AA52" s="27"/>
      <c r="AB52" s="27">
        <f t="shared" si="128"/>
        <v>-3.2773756818317068</v>
      </c>
      <c r="AC52" s="27">
        <f t="shared" si="102"/>
        <v>-2.2968584471037978</v>
      </c>
      <c r="AD52" s="27">
        <f t="shared" si="103"/>
        <v>1.6885850625112342</v>
      </c>
      <c r="AE52" s="27">
        <f t="shared" si="104"/>
        <v>-3.8856490664242784</v>
      </c>
      <c r="AG52" t="str">
        <f>$A$16</f>
        <v>Elementary occupations</v>
      </c>
      <c r="AH52" s="27">
        <f t="shared" si="129"/>
        <v>-1.702207196269967</v>
      </c>
      <c r="AI52" s="27">
        <f t="shared" si="105"/>
        <v>-1.4583116946588888</v>
      </c>
      <c r="AJ52" s="27">
        <f t="shared" si="106"/>
        <v>-0.56543946057073224</v>
      </c>
      <c r="AK52" s="27">
        <f t="shared" si="107"/>
        <v>-3.7259583514995853</v>
      </c>
      <c r="AL52" s="27"/>
      <c r="AM52" s="27">
        <f t="shared" si="130"/>
        <v>3.6125134491509172</v>
      </c>
      <c r="AN52" s="27">
        <f t="shared" si="108"/>
        <v>-4.5298643742576417</v>
      </c>
      <c r="AO52" s="27">
        <f t="shared" si="109"/>
        <v>1.5313402987171134</v>
      </c>
      <c r="AP52" s="27">
        <f t="shared" si="110"/>
        <v>0.61398937361038008</v>
      </c>
      <c r="AQ52" s="27"/>
      <c r="AR52" s="27">
        <f t="shared" si="131"/>
        <v>1.9103062528809502</v>
      </c>
      <c r="AS52" s="27">
        <f t="shared" si="111"/>
        <v>-5.9881760689165304</v>
      </c>
      <c r="AT52" s="27">
        <f t="shared" si="112"/>
        <v>0.96590083814638117</v>
      </c>
      <c r="AU52" s="27">
        <f t="shared" si="113"/>
        <v>-3.1119689778892052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54.798014260985951</v>
      </c>
      <c r="C54" s="29">
        <f t="shared" si="115"/>
        <v>52.01738830653909</v>
      </c>
      <c r="D54" s="29">
        <f t="shared" si="116"/>
        <v>8.0495974324739734</v>
      </c>
      <c r="E54" s="29">
        <f t="shared" si="117"/>
        <v>114.86499999999887</v>
      </c>
      <c r="F54" s="29"/>
      <c r="G54" s="29">
        <f t="shared" si="118"/>
        <v>69.812487176956211</v>
      </c>
      <c r="H54" s="29">
        <f t="shared" si="119"/>
        <v>26.51806363206731</v>
      </c>
      <c r="I54" s="29">
        <f t="shared" si="120"/>
        <v>15.086449190977561</v>
      </c>
      <c r="J54" s="29">
        <f t="shared" si="121"/>
        <v>111.41700000000128</v>
      </c>
      <c r="K54" s="29"/>
      <c r="L54" s="29">
        <f t="shared" si="122"/>
        <v>124.61050143794216</v>
      </c>
      <c r="M54" s="29">
        <f t="shared" si="123"/>
        <v>78.5354519386064</v>
      </c>
      <c r="N54" s="29">
        <f t="shared" si="124"/>
        <v>23.136046623451534</v>
      </c>
      <c r="O54" s="29">
        <f t="shared" si="125"/>
        <v>226.28200000000015</v>
      </c>
      <c r="Q54" s="24" t="str">
        <f>$A$18</f>
        <v>All occupations</v>
      </c>
      <c r="R54" s="29">
        <f t="shared" ref="R54" si="132">W18-R18</f>
        <v>28.851795341457319</v>
      </c>
      <c r="S54" s="29">
        <f t="shared" ref="S54" si="133">X18-S18</f>
        <v>25.106613956206303</v>
      </c>
      <c r="T54" s="29">
        <f t="shared" ref="T54" si="134">Y18-T18</f>
        <v>-3.181586522345583</v>
      </c>
      <c r="U54" s="29">
        <f t="shared" ref="U54" si="135">Z18-U18</f>
        <v>50.77682277531801</v>
      </c>
      <c r="V54" s="29"/>
      <c r="W54" s="29">
        <f t="shared" ref="W54" si="136">AB18-W18</f>
        <v>21.375197239140789</v>
      </c>
      <c r="X54" s="29">
        <f t="shared" ref="X54" si="137">AC18-X18</f>
        <v>15.151910441340959</v>
      </c>
      <c r="Y54" s="29">
        <f t="shared" ref="Y54" si="138">AD18-Y18</f>
        <v>7.6498939852786663</v>
      </c>
      <c r="Z54" s="29">
        <f t="shared" ref="Z54" si="139">AE18-Z18</f>
        <v>44.177001665760486</v>
      </c>
      <c r="AA54" s="29"/>
      <c r="AB54" s="29">
        <f t="shared" ref="AB54" si="140">AB18-R18</f>
        <v>50.226992580598107</v>
      </c>
      <c r="AC54" s="29">
        <f t="shared" ref="AC54" si="141">AC18-S18</f>
        <v>40.258524397547262</v>
      </c>
      <c r="AD54" s="29">
        <f t="shared" ref="AD54" si="142">AD18-T18</f>
        <v>4.4683074629330832</v>
      </c>
      <c r="AE54" s="29">
        <f t="shared" ref="AE54" si="143">AE18-U18</f>
        <v>94.953824441078496</v>
      </c>
      <c r="AG54" s="24" t="str">
        <f>$A$18</f>
        <v>All occupations</v>
      </c>
      <c r="AH54" s="29">
        <f t="shared" ref="AH54" si="144">AM18-AH18</f>
        <v>25.946218919528576</v>
      </c>
      <c r="AI54" s="29">
        <f t="shared" ref="AI54" si="145">AN18-AI18</f>
        <v>26.910774350333043</v>
      </c>
      <c r="AJ54" s="29">
        <f t="shared" ref="AJ54" si="146">AO18-AJ18</f>
        <v>11.231183954819564</v>
      </c>
      <c r="AK54" s="29">
        <f t="shared" ref="AK54" si="147">AP18-AK18</f>
        <v>64.08817722468109</v>
      </c>
      <c r="AL54" s="29"/>
      <c r="AM54" s="29">
        <f t="shared" ref="AM54" si="148">AR18-AM18</f>
        <v>48.437289937815535</v>
      </c>
      <c r="AN54" s="29">
        <f t="shared" ref="AN54" si="149">AS18-AN18</f>
        <v>11.366153190726266</v>
      </c>
      <c r="AO54" s="29">
        <f t="shared" ref="AO54" si="150">AT18-AO18</f>
        <v>7.4365552056989301</v>
      </c>
      <c r="AP54" s="29">
        <f t="shared" ref="AP54" si="151">AU18-AP18</f>
        <v>67.239998334240795</v>
      </c>
      <c r="AQ54" s="29"/>
      <c r="AR54" s="29">
        <f t="shared" ref="AR54" si="152">AR18-AH18</f>
        <v>74.383508857344111</v>
      </c>
      <c r="AS54" s="29">
        <f t="shared" ref="AS54" si="153">AS18-AI18</f>
        <v>38.276927541059308</v>
      </c>
      <c r="AT54" s="29">
        <f t="shared" ref="AT54" si="154">AT18-AJ18</f>
        <v>18.667739160518494</v>
      </c>
      <c r="AU54" s="29">
        <f t="shared" ref="AU54" si="155">AU18-AK18</f>
        <v>131.32817555892188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Manchester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1.6201128167602441</v>
      </c>
      <c r="N7" s="91">
        <f>'Occ T2'!I180</f>
        <v>0.48264683667569308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-0.87441773661571798</v>
      </c>
      <c r="N9" s="91">
        <f>'Occ T2'!I178</f>
        <v>-1.0149699830927172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-4.0872144234256442</v>
      </c>
      <c r="N10" s="91">
        <f>'Occ T2'!I177</f>
        <v>5.031287447784627</v>
      </c>
    </row>
    <row r="11" spans="1:14" x14ac:dyDescent="0.2">
      <c r="L11" s="114" t="str">
        <f>"["&amp;'Occ T3'!A47&amp;"]"</f>
        <v>[Elementary occupations]</v>
      </c>
      <c r="M11" s="91">
        <f>'Occ T1'!H88</f>
        <v>-1.344526315904726</v>
      </c>
      <c r="N11" s="91">
        <f>'Occ T1'!I88</f>
        <v>0.15388195086465384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1.9212577767762973</v>
      </c>
      <c r="N13" s="91">
        <f>'Occ T2'!I176</f>
        <v>0.13117586411894866</v>
      </c>
    </row>
    <row r="14" spans="1:14" x14ac:dyDescent="0.2">
      <c r="L14" s="91" t="str">
        <f>'Occ T3'!A44</f>
        <v>81 Process, plant and machine operatives</v>
      </c>
      <c r="M14" s="91">
        <f>'Occ T2'!H175</f>
        <v>-3.4286320756388156</v>
      </c>
      <c r="N14" s="91">
        <f>'Occ T2'!I175</f>
        <v>-0.55240847853120778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9.5455950475176188E-2</v>
      </c>
      <c r="N15" s="91">
        <f>'Occ T1'!I87</f>
        <v>-7.0927540122012189E-2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3.0775503834422846</v>
      </c>
      <c r="N17" s="91">
        <f>'Occ T2'!I174</f>
        <v>1.6403133183416019</v>
      </c>
    </row>
    <row r="18" spans="12:14" x14ac:dyDescent="0.2">
      <c r="L18" s="91" t="str">
        <f>'Occ T3'!A40</f>
        <v>71 Sales occupations</v>
      </c>
      <c r="M18" s="91">
        <f>'Occ T2'!H173</f>
        <v>0.31254475010842331</v>
      </c>
      <c r="N18" s="91">
        <f>'Occ T2'!I173</f>
        <v>-0.21521586699903006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0.90419157263237349</v>
      </c>
      <c r="N19" s="91">
        <f>'Occ T1'!I86</f>
        <v>0.25186739992211216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2.2474807947526987</v>
      </c>
      <c r="N21" s="91">
        <f>'Occ T2'!I172</f>
        <v>-1.6429907590878146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-0.84401313943595069</v>
      </c>
      <c r="N22" s="91">
        <f>'Occ T2'!I171</f>
        <v>-0.7670313486237923</v>
      </c>
    </row>
    <row r="23" spans="12:14" x14ac:dyDescent="0.2">
      <c r="L23" s="91" t="str">
        <f>'Occ T3'!A35</f>
        <v>61 Caring personal service occupations</v>
      </c>
      <c r="M23" s="91">
        <f>'Occ T2'!H170</f>
        <v>0.81026765258587208</v>
      </c>
      <c r="N23" s="91">
        <f>'Occ T2'!I170</f>
        <v>0.98191782004359851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0.47176391983152488</v>
      </c>
      <c r="N24" s="91">
        <f>'Occ T1'!I85</f>
        <v>0.63304768367515862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-2.2996645230102142</v>
      </c>
      <c r="N26" s="91">
        <f>'Occ T2'!I169</f>
        <v>0.44528454870440548</v>
      </c>
    </row>
    <row r="27" spans="12:14" x14ac:dyDescent="0.2">
      <c r="L27" s="91" t="str">
        <f>'Occ T3'!A31</f>
        <v>53 Skilled construction and building trades</v>
      </c>
      <c r="M27" s="91">
        <f>'Occ T2'!H168</f>
        <v>-1.7637095172361117</v>
      </c>
      <c r="N27" s="91">
        <f>'Occ T2'!I168</f>
        <v>-0.83937690339263016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-1.5438831939528996</v>
      </c>
      <c r="N28" s="91">
        <f>'Occ T2'!I167</f>
        <v>-0.82427852964205295</v>
      </c>
    </row>
    <row r="29" spans="12:14" x14ac:dyDescent="0.2">
      <c r="L29" s="91" t="str">
        <f>'Occ T3'!A29</f>
        <v>51 Skilled agricultural and related trades</v>
      </c>
      <c r="M29" s="91">
        <f>'Occ T2'!H166</f>
        <v>0.64093523805583974</v>
      </c>
      <c r="N29" s="91">
        <f>'Occ T2'!I166</f>
        <v>0.57771560558330659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-1.5717201082376397</v>
      </c>
      <c r="N30" s="91">
        <f>'Occ T1'!I84</f>
        <v>-0.4108659738209508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-1.170910320085905</v>
      </c>
      <c r="N32" s="91">
        <f>'Occ T2'!I165</f>
        <v>-2.9119970489385527</v>
      </c>
    </row>
    <row r="33" spans="12:14" x14ac:dyDescent="0.2">
      <c r="L33" s="91" t="str">
        <f>'Occ T3'!A25</f>
        <v>41 Administrative occupations</v>
      </c>
      <c r="M33" s="91">
        <f>'Occ T2'!H164</f>
        <v>1.7966155083771529</v>
      </c>
      <c r="N33" s="91">
        <f>'Occ T2'!I164</f>
        <v>0.41885262308185567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1.2898564402181067</v>
      </c>
      <c r="N34" s="91">
        <f>'Occ T1'!I83</f>
        <v>-1.5359084830157688E-2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2.9295455992097263</v>
      </c>
      <c r="N36" s="91">
        <f>'Occ T2'!I163</f>
        <v>0.38025002178030398</v>
      </c>
    </row>
    <row r="37" spans="12:14" x14ac:dyDescent="0.2">
      <c r="L37" s="91" t="str">
        <f>'Occ T3'!A21</f>
        <v>34 Culture, media and sports occupations</v>
      </c>
      <c r="M37" s="91">
        <f>'Occ T2'!H162</f>
        <v>3.4289883494959872</v>
      </c>
      <c r="N37" s="91">
        <f>'Occ T2'!I162</f>
        <v>-0.3035643785531783</v>
      </c>
    </row>
    <row r="38" spans="12:14" x14ac:dyDescent="0.2">
      <c r="L38" s="91" t="str">
        <f>'Occ T3'!A20</f>
        <v>33 Protective service occupations</v>
      </c>
      <c r="M38" s="91">
        <f>'Occ T2'!H161</f>
        <v>2.2601367360407076</v>
      </c>
      <c r="N38" s="91">
        <f>'Occ T2'!I161</f>
        <v>-1.1523496343569972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3.5951797814630648</v>
      </c>
      <c r="N39" s="91">
        <f>'Occ T2'!I160</f>
        <v>4.4553971167952788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5.5472156787094606</v>
      </c>
      <c r="N40" s="91">
        <f>'Occ T2'!I159</f>
        <v>8.244434154343061E-2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3.4778146644093733</v>
      </c>
      <c r="N41" s="91">
        <f>'Occ T1'!I82</f>
        <v>1.0086982325974381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5.8904086316995619</v>
      </c>
      <c r="N43" s="91">
        <f>'Occ T2'!I158</f>
        <v>0.97588272930813069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3.712244651878116</v>
      </c>
      <c r="N44" s="91">
        <f>'Occ T2'!I157</f>
        <v>0.72276180416217528</v>
      </c>
    </row>
    <row r="45" spans="12:14" x14ac:dyDescent="0.2">
      <c r="L45" s="91" t="str">
        <f>'Occ T3'!A13</f>
        <v>22 Health professionals</v>
      </c>
      <c r="M45" s="91">
        <f>'Occ T2'!H156</f>
        <v>3.457605259694807</v>
      </c>
      <c r="N45" s="91">
        <f>'Occ T2'!I156</f>
        <v>0.4936159876996804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3.8050655789323873</v>
      </c>
      <c r="N46" s="91">
        <f>'Occ T2'!I155</f>
        <v>2.2128811799423165</v>
      </c>
    </row>
    <row r="47" spans="12:14" x14ac:dyDescent="0.2">
      <c r="L47" s="114" t="str">
        <f>"["&amp;'Occ T3'!A11&amp;"]"</f>
        <v>[Professional occupations]</v>
      </c>
      <c r="M47" s="91">
        <f>'Occ T1'!H81</f>
        <v>4.2750048113568306</v>
      </c>
      <c r="N47" s="91">
        <f>'Occ T1'!I81</f>
        <v>1.1773216677537501</v>
      </c>
    </row>
    <row r="49" spans="12:14" x14ac:dyDescent="0.2">
      <c r="L49" s="107" t="str">
        <f>'Occ T3'!A9</f>
        <v>12 Other managers and proprietors</v>
      </c>
      <c r="M49" s="91">
        <f>'Occ T2'!H154</f>
        <v>2.5197685404261483</v>
      </c>
      <c r="N49" s="91">
        <f>'Occ T2'!I154</f>
        <v>1.0393924908929542</v>
      </c>
    </row>
    <row r="50" spans="12:14" x14ac:dyDescent="0.2">
      <c r="L50" s="107" t="str">
        <f>'Occ T3'!A8</f>
        <v>11 Corporate managers and directors</v>
      </c>
      <c r="M50" s="91">
        <f>'Occ T2'!H153</f>
        <v>4.5307207971941876</v>
      </c>
      <c r="N50" s="91">
        <f>'Occ T2'!I153</f>
        <v>-0.13032389991903814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3.8471221940014289</v>
      </c>
      <c r="N51" s="91">
        <f>'Occ T1'!I80</f>
        <v>0.27349780915526534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Manchester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18.705587301790914</v>
      </c>
      <c r="N82" s="94">
        <f>'Occ T2'!F119</f>
        <v>-1.8233550180683551</v>
      </c>
    </row>
    <row r="83" spans="12:14" x14ac:dyDescent="0.2">
      <c r="L83" s="10" t="str">
        <f>name!D5</f>
        <v>12 Other managers and proprietors</v>
      </c>
      <c r="M83" s="94">
        <f>'Occ T2'!D9-'Occ T2'!B9</f>
        <v>5.3498623367995748</v>
      </c>
      <c r="N83" s="94">
        <f>'Occ T2'!F120</f>
        <v>7.6719385464916243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14.562904220374165</v>
      </c>
      <c r="N84" s="94">
        <f>'Occ T2'!F121</f>
        <v>33.227284800073036</v>
      </c>
    </row>
    <row r="85" spans="12:14" x14ac:dyDescent="0.2">
      <c r="L85" s="10" t="str">
        <f>name!D7</f>
        <v>22 Health professionals</v>
      </c>
      <c r="M85" s="94">
        <f>'Occ T2'!D11-'Occ T2'!B11</f>
        <v>9.9002258052464356</v>
      </c>
      <c r="N85" s="94">
        <f>'Occ T2'!F122</f>
        <v>4.8554930900857372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13.540157821780582</v>
      </c>
      <c r="N86" s="94">
        <f>'Occ T2'!F123</f>
        <v>9.2708686754802869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22.617871042332098</v>
      </c>
      <c r="N87" s="94">
        <f>'Occ T2'!F124</f>
        <v>14.252112598224272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7.59268607293534</v>
      </c>
      <c r="N88" s="94">
        <f>'Occ T2'!F125</f>
        <v>0.39919571576222523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4.7484429597724613</v>
      </c>
      <c r="N89" s="94">
        <f>'Occ T2'!F126</f>
        <v>27.071101586321781</v>
      </c>
    </row>
    <row r="90" spans="12:14" x14ac:dyDescent="0.2">
      <c r="L90" s="10" t="str">
        <f>name!D12</f>
        <v>33 Protective service occupations</v>
      </c>
      <c r="M90" s="94">
        <f>'Occ T2'!D16-'Occ T2'!B16</f>
        <v>1.5062175663904878</v>
      </c>
      <c r="N90" s="94">
        <f>'Occ T2'!F127</f>
        <v>-2.2733670149475333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3.087585898801894</v>
      </c>
      <c r="N91" s="94">
        <f>'Occ T2'!F128</f>
        <v>-0.88726484718037923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11.363794316154838</v>
      </c>
      <c r="N92" s="94">
        <f>'Occ T2'!F129</f>
        <v>4.9518564240545828</v>
      </c>
    </row>
    <row r="93" spans="12:14" x14ac:dyDescent="0.2">
      <c r="L93" s="10" t="str">
        <f>name!D15</f>
        <v>41 Administrative occupations</v>
      </c>
      <c r="M93" s="94">
        <f>'Occ T2'!D19-'Occ T2'!B19</f>
        <v>13.86333800383926</v>
      </c>
      <c r="N93" s="94">
        <f>'Occ T2'!F130</f>
        <v>10.53016267801118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-1.8592512603621927</v>
      </c>
      <c r="N94" s="94">
        <f>'Occ T2'!F131</f>
        <v>-10.97523850978866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0.36288824825962074</v>
      </c>
      <c r="N95" s="94">
        <f>'Occ T2'!F132</f>
        <v>1.0417109862041318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-3.7292021693230524</v>
      </c>
      <c r="N96" s="94">
        <f>'Occ T2'!F133</f>
        <v>-5.3818915338536684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-3.4978698465005706</v>
      </c>
      <c r="N97" s="94">
        <f>'Occ T2'!F134</f>
        <v>-4.4647372439048567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-2.9707688183206784</v>
      </c>
      <c r="N98" s="94">
        <f>'Occ T2'!F135</f>
        <v>1.6595993602001045</v>
      </c>
    </row>
    <row r="99" spans="12:14" x14ac:dyDescent="0.2">
      <c r="L99" s="10" t="str">
        <f>name!D21</f>
        <v>61 Caring personal service occupations</v>
      </c>
      <c r="M99" s="94">
        <f>'Occ T2'!D25-'Occ T2'!B25</f>
        <v>4.4301123880890003</v>
      </c>
      <c r="N99" s="94">
        <f>'Occ T2'!F136</f>
        <v>17.683201784399401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-1.2655047336013503</v>
      </c>
      <c r="N100" s="94">
        <f>'Occ T2'!F137</f>
        <v>-3.1886491698778912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0.15495416003468199</v>
      </c>
      <c r="N101" s="94">
        <f>'Occ T2'!F138</f>
        <v>-0.32415746442120441</v>
      </c>
    </row>
    <row r="102" spans="12:14" x14ac:dyDescent="0.2">
      <c r="L102" s="10" t="str">
        <f>name!D24</f>
        <v>71 Sales occupations</v>
      </c>
      <c r="M102" s="94">
        <f>'Occ T2'!D28-'Occ T2'!B28</f>
        <v>1.7500045987227679</v>
      </c>
      <c r="N102" s="94">
        <f>'Occ T2'!F139</f>
        <v>-3.5946210025792311</v>
      </c>
    </row>
    <row r="103" spans="12:14" x14ac:dyDescent="0.2">
      <c r="L103" s="10" t="str">
        <f>name!D25</f>
        <v>72 Customer service occupations</v>
      </c>
      <c r="M103" s="94">
        <f>'Occ T2'!D29-'Occ T2'!B29</f>
        <v>4.6932726728555352</v>
      </c>
      <c r="N103" s="94">
        <f>'Occ T2'!F140</f>
        <v>9.2245764701361708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-5.5338024192562898</v>
      </c>
      <c r="N104" s="94">
        <f>'Occ T2'!F141</f>
        <v>-2.315182842546065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5.9858548218980729</v>
      </c>
      <c r="N105" s="94">
        <f>'Occ T2'!F142</f>
        <v>1.3096189873241855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-4.6702911749138281</v>
      </c>
      <c r="N106" s="94">
        <f>'Occ T2'!F143</f>
        <v>21.905065700162822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-5.8240698137997811</v>
      </c>
      <c r="N107" s="94">
        <f>'Occ T2'!F144</f>
        <v>-18.40832275576274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114.86500000000001</v>
      </c>
      <c r="N109" s="94">
        <f>'Occ T2'!F146</f>
        <v>111.41700000000105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Manchester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24.055449638590474</v>
      </c>
      <c r="N153" s="94">
        <f>'Occ T1'!H8</f>
        <v>5.8485835284232905</v>
      </c>
    </row>
    <row r="154" spans="1:14" x14ac:dyDescent="0.2">
      <c r="L154" s="10" t="str">
        <f>name!E5</f>
        <v>Professional occupations</v>
      </c>
      <c r="M154" s="94">
        <f>'Occ T1'!D9-'Occ T1'!B9</f>
        <v>60.621158889733238</v>
      </c>
      <c r="N154" s="94">
        <f>'Occ T1'!H9</f>
        <v>61.605759163863411</v>
      </c>
    </row>
    <row r="155" spans="1:14" x14ac:dyDescent="0.2">
      <c r="L155" s="10" t="str">
        <f>name!E6</f>
        <v>Associate professional occupations</v>
      </c>
      <c r="M155" s="94">
        <f>'Occ T1'!D10-'Occ T1'!B10</f>
        <v>28.298726814055016</v>
      </c>
      <c r="N155" s="94">
        <f>'Occ T1'!H10</f>
        <v>29.26152186401066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12.004086743477075</v>
      </c>
      <c r="N156" s="94">
        <f>'Occ T1'!H11</f>
        <v>-0.44507583177747279</v>
      </c>
    </row>
    <row r="157" spans="1:14" x14ac:dyDescent="0.2">
      <c r="L157" s="10" t="str">
        <f>name!E8</f>
        <v>Skilled trades occupations</v>
      </c>
      <c r="M157" s="94">
        <f>'Occ T1'!D12-'Occ T1'!B12</f>
        <v>-9.8349525858847073</v>
      </c>
      <c r="N157" s="94">
        <f>'Occ T1'!H12</f>
        <v>-7.1453184313542835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3.3195618145223591</v>
      </c>
      <c r="N158" s="94">
        <f>'Occ T1'!H13</f>
        <v>14.17039515010029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6.4432772715783244</v>
      </c>
      <c r="N159" s="94">
        <f>'Occ T1'!H14</f>
        <v>5.6299554675569254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0.45205240264178315</v>
      </c>
      <c r="N160" s="94">
        <f>'Occ T1'!H15</f>
        <v>-1.0055638552218795</v>
      </c>
    </row>
    <row r="161" spans="12:14" x14ac:dyDescent="0.2">
      <c r="L161" s="10" t="str">
        <f>name!E12</f>
        <v>Elementary occupations</v>
      </c>
      <c r="M161" s="94">
        <f>'Occ T1'!D16-'Occ T1'!B16</f>
        <v>-10.494360988713595</v>
      </c>
      <c r="N161" s="94">
        <f>'Occ T1'!H16</f>
        <v>3.4967429444000686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114.86500000000001</v>
      </c>
      <c r="N163" s="94">
        <f>'Occ T1'!H18</f>
        <v>111.41700000000101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Manchester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96.220815749974079</v>
      </c>
      <c r="N5" s="87">
        <f>SUM(N6:N7)</f>
        <v>104.78265351579471</v>
      </c>
      <c r="O5" s="87">
        <f t="shared" ref="O5:AL5" si="1">SUM(O6:O7)</f>
        <v>106.95025378356809</v>
      </c>
      <c r="P5" s="87">
        <f t="shared" si="1"/>
        <v>110.45696261236796</v>
      </c>
      <c r="Q5" s="87">
        <f t="shared" si="1"/>
        <v>109.93556766210158</v>
      </c>
      <c r="R5" s="87">
        <f t="shared" si="1"/>
        <v>115.79768248255702</v>
      </c>
      <c r="S5" s="87">
        <f t="shared" si="1"/>
        <v>118.2185982148778</v>
      </c>
      <c r="T5" s="87">
        <f t="shared" si="1"/>
        <v>125.50390376217574</v>
      </c>
      <c r="U5" s="87">
        <f t="shared" si="1"/>
        <v>130.14215204282502</v>
      </c>
      <c r="V5" s="87">
        <f t="shared" si="1"/>
        <v>136.25971817280168</v>
      </c>
      <c r="W5" s="87">
        <f t="shared" si="1"/>
        <v>139.8531321211475</v>
      </c>
      <c r="X5" s="87">
        <f t="shared" si="1"/>
        <v>126.3760014650602</v>
      </c>
      <c r="Y5" s="87">
        <f t="shared" si="1"/>
        <v>127.36641715797057</v>
      </c>
      <c r="Z5" s="87">
        <f t="shared" si="1"/>
        <v>128.67271776267177</v>
      </c>
      <c r="AA5" s="87">
        <f t="shared" si="1"/>
        <v>130.22472516409698</v>
      </c>
      <c r="AB5" s="87">
        <f t="shared" si="1"/>
        <v>131.5607631306849</v>
      </c>
      <c r="AC5" s="87">
        <f t="shared" si="1"/>
        <v>132.85179462809234</v>
      </c>
      <c r="AD5" s="87">
        <f t="shared" si="1"/>
        <v>134.14463654795662</v>
      </c>
      <c r="AE5" s="87">
        <f t="shared" si="1"/>
        <v>135.48102463422435</v>
      </c>
      <c r="AF5" s="87">
        <f t="shared" si="1"/>
        <v>136.83742483875815</v>
      </c>
      <c r="AG5" s="87">
        <f t="shared" si="1"/>
        <v>138.2496820372798</v>
      </c>
      <c r="AH5" s="87">
        <f t="shared" si="1"/>
        <v>139.64459422200622</v>
      </c>
      <c r="AI5" s="87">
        <f t="shared" si="1"/>
        <v>141.05822519468859</v>
      </c>
      <c r="AJ5" s="87">
        <f t="shared" si="1"/>
        <v>142.56859059182131</v>
      </c>
      <c r="AK5" s="87">
        <f t="shared" si="1"/>
        <v>144.12685943634344</v>
      </c>
      <c r="AL5" s="87">
        <f t="shared" si="1"/>
        <v>145.70171564957079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63.355452161195799</v>
      </c>
      <c r="N6" s="11">
        <v>69.062620168789365</v>
      </c>
      <c r="O6" s="11">
        <v>69.3530900084275</v>
      </c>
      <c r="P6" s="11">
        <v>72.496109896390465</v>
      </c>
      <c r="Q6" s="11">
        <v>69.789216137223335</v>
      </c>
      <c r="R6" s="11">
        <v>75.421263101201461</v>
      </c>
      <c r="S6" s="11">
        <v>80.097035871066993</v>
      </c>
      <c r="T6" s="11">
        <v>84.277898894704578</v>
      </c>
      <c r="U6" s="11">
        <v>88.195508990760786</v>
      </c>
      <c r="V6" s="11">
        <v>92.526541798683326</v>
      </c>
      <c r="W6" s="11">
        <v>94.126850402992375</v>
      </c>
      <c r="X6" s="11">
        <v>81.914405055092189</v>
      </c>
      <c r="Y6" s="11">
        <v>82.473350970181997</v>
      </c>
      <c r="Z6" s="11">
        <v>83.166378200523965</v>
      </c>
      <c r="AA6" s="11">
        <v>84.019403881610671</v>
      </c>
      <c r="AB6" s="11">
        <v>84.756741491215394</v>
      </c>
      <c r="AC6" s="11">
        <v>85.46825032918079</v>
      </c>
      <c r="AD6" s="11">
        <v>86.163383989317865</v>
      </c>
      <c r="AE6" s="11">
        <v>86.882122289266533</v>
      </c>
      <c r="AF6" s="11">
        <v>87.615912124368393</v>
      </c>
      <c r="AG6" s="11">
        <v>88.372276358510803</v>
      </c>
      <c r="AH6" s="11">
        <v>89.11697345220928</v>
      </c>
      <c r="AI6" s="11">
        <v>89.876754616138484</v>
      </c>
      <c r="AJ6" s="11">
        <v>90.694222581460465</v>
      </c>
      <c r="AK6" s="11">
        <v>91.489799747731396</v>
      </c>
      <c r="AL6" s="11">
        <v>92.30349538492402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32.86536358877828</v>
      </c>
      <c r="N7" s="11">
        <v>35.720033347005341</v>
      </c>
      <c r="O7" s="11">
        <v>37.597163775140579</v>
      </c>
      <c r="P7" s="11">
        <v>37.960852715977495</v>
      </c>
      <c r="Q7" s="11">
        <v>40.146351524878241</v>
      </c>
      <c r="R7" s="11">
        <v>40.376419381355561</v>
      </c>
      <c r="S7" s="11">
        <v>38.121562343810808</v>
      </c>
      <c r="T7" s="11">
        <v>41.226004867471161</v>
      </c>
      <c r="U7" s="11">
        <v>41.946643052064239</v>
      </c>
      <c r="V7" s="11">
        <v>43.733176374118365</v>
      </c>
      <c r="W7" s="11">
        <v>45.726281718155136</v>
      </c>
      <c r="X7" s="11">
        <v>44.461596409968003</v>
      </c>
      <c r="Y7" s="11">
        <v>44.893066187788584</v>
      </c>
      <c r="Z7" s="11">
        <v>45.506339562147815</v>
      </c>
      <c r="AA7" s="11">
        <v>46.20532128248631</v>
      </c>
      <c r="AB7" s="11">
        <v>46.804021639469504</v>
      </c>
      <c r="AC7" s="11">
        <v>47.383544298911538</v>
      </c>
      <c r="AD7" s="11">
        <v>47.981252558638758</v>
      </c>
      <c r="AE7" s="11">
        <v>48.598902344957835</v>
      </c>
      <c r="AF7" s="11">
        <v>49.221512714389767</v>
      </c>
      <c r="AG7" s="11">
        <v>49.877405678768994</v>
      </c>
      <c r="AH7" s="11">
        <v>50.527620769796926</v>
      </c>
      <c r="AI7" s="11">
        <v>51.181470578550105</v>
      </c>
      <c r="AJ7" s="11">
        <v>51.87436801036084</v>
      </c>
      <c r="AK7" s="11">
        <v>52.637059688612048</v>
      </c>
      <c r="AL7" s="11">
        <v>53.39822026464676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250.87435481161623</v>
      </c>
      <c r="N9" s="87">
        <f>SUM(N10:N13)</f>
        <v>244.36878348836331</v>
      </c>
      <c r="O9" s="87">
        <f t="shared" ref="O9:AL9" si="3">SUM(O10:O13)</f>
        <v>240.46939442955266</v>
      </c>
      <c r="P9" s="87">
        <f t="shared" si="3"/>
        <v>248.04913638160738</v>
      </c>
      <c r="Q9" s="87">
        <f t="shared" si="3"/>
        <v>261.48637213536068</v>
      </c>
      <c r="R9" s="87">
        <f t="shared" si="3"/>
        <v>260.37328519320522</v>
      </c>
      <c r="S9" s="87">
        <f t="shared" si="3"/>
        <v>273.24699974160973</v>
      </c>
      <c r="T9" s="87">
        <f t="shared" si="3"/>
        <v>278.70599908646238</v>
      </c>
      <c r="U9" s="87">
        <f t="shared" si="3"/>
        <v>292.61451997901599</v>
      </c>
      <c r="V9" s="87">
        <f t="shared" si="3"/>
        <v>305.53575210128639</v>
      </c>
      <c r="W9" s="87">
        <f t="shared" si="3"/>
        <v>320.99444408293846</v>
      </c>
      <c r="X9" s="87">
        <f t="shared" si="3"/>
        <v>328.32285095486537</v>
      </c>
      <c r="Y9" s="87">
        <f t="shared" si="3"/>
        <v>332.13815799526583</v>
      </c>
      <c r="Z9" s="87">
        <f t="shared" si="3"/>
        <v>336.17972313021096</v>
      </c>
      <c r="AA9" s="87">
        <f t="shared" si="3"/>
        <v>340.65210686921841</v>
      </c>
      <c r="AB9" s="87">
        <f t="shared" si="3"/>
        <v>344.42236663898069</v>
      </c>
      <c r="AC9" s="87">
        <f t="shared" si="3"/>
        <v>348.04362306915664</v>
      </c>
      <c r="AD9" s="87">
        <f t="shared" si="3"/>
        <v>351.74601458223918</v>
      </c>
      <c r="AE9" s="87">
        <f t="shared" si="3"/>
        <v>355.57695017730475</v>
      </c>
      <c r="AF9" s="87">
        <f t="shared" si="3"/>
        <v>359.37649127149507</v>
      </c>
      <c r="AG9" s="87">
        <f t="shared" si="3"/>
        <v>363.2248096347156</v>
      </c>
      <c r="AH9" s="87">
        <f t="shared" si="3"/>
        <v>367.04243105255694</v>
      </c>
      <c r="AI9" s="87">
        <f t="shared" si="3"/>
        <v>370.85432706668627</v>
      </c>
      <c r="AJ9" s="87">
        <f t="shared" si="3"/>
        <v>374.7371725762863</v>
      </c>
      <c r="AK9" s="87">
        <f t="shared" si="3"/>
        <v>378.55514822807817</v>
      </c>
      <c r="AL9" s="87">
        <f t="shared" si="3"/>
        <v>382.60020324680187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63.576521360425787</v>
      </c>
      <c r="N10" s="11">
        <v>62.305023990966163</v>
      </c>
      <c r="O10" s="11">
        <v>61.60598579945124</v>
      </c>
      <c r="P10" s="11">
        <v>63.659506545866762</v>
      </c>
      <c r="Q10" s="11">
        <v>67.877453887738866</v>
      </c>
      <c r="R10" s="11">
        <v>70.937071660150181</v>
      </c>
      <c r="S10" s="11">
        <v>72.674811692774</v>
      </c>
      <c r="T10" s="11">
        <v>74.188696849773436</v>
      </c>
      <c r="U10" s="11">
        <v>80.886527182342178</v>
      </c>
      <c r="V10" s="11">
        <v>83.689870995078536</v>
      </c>
      <c r="W10" s="11">
        <v>85.499975880524346</v>
      </c>
      <c r="X10" s="11">
        <v>98.828410459091643</v>
      </c>
      <c r="Y10" s="11">
        <v>100.07584039913758</v>
      </c>
      <c r="Z10" s="11">
        <v>101.46351132879364</v>
      </c>
      <c r="AA10" s="11">
        <v>103.01110924321334</v>
      </c>
      <c r="AB10" s="11">
        <v>104.41152316249016</v>
      </c>
      <c r="AC10" s="11">
        <v>105.74369952404777</v>
      </c>
      <c r="AD10" s="11">
        <v>107.12061152919372</v>
      </c>
      <c r="AE10" s="11">
        <v>108.53508451706884</v>
      </c>
      <c r="AF10" s="11">
        <v>109.9775171714325</v>
      </c>
      <c r="AG10" s="11">
        <v>111.41836291691067</v>
      </c>
      <c r="AH10" s="11">
        <v>112.85027081700937</v>
      </c>
      <c r="AI10" s="11">
        <v>114.27896226054015</v>
      </c>
      <c r="AJ10" s="11">
        <v>115.74398884506962</v>
      </c>
      <c r="AK10" s="11">
        <v>117.19630696038016</v>
      </c>
      <c r="AL10" s="11">
        <v>118.72726068059738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49.041121135604207</v>
      </c>
      <c r="N11" s="11">
        <v>50.455281324543513</v>
      </c>
      <c r="O11" s="11">
        <v>50.270646822247784</v>
      </c>
      <c r="P11" s="11">
        <v>49.666476800212919</v>
      </c>
      <c r="Q11" s="11">
        <v>52.877312044620766</v>
      </c>
      <c r="R11" s="11">
        <v>53.4408267003136</v>
      </c>
      <c r="S11" s="11">
        <v>55.184772281592593</v>
      </c>
      <c r="T11" s="11">
        <v>57.506293184582411</v>
      </c>
      <c r="U11" s="11">
        <v>59.28295156822977</v>
      </c>
      <c r="V11" s="11">
        <v>61.817833682458286</v>
      </c>
      <c r="W11" s="11">
        <v>63.341052505560036</v>
      </c>
      <c r="X11" s="11">
        <v>60.275370170803988</v>
      </c>
      <c r="Y11" s="11">
        <v>60.777193061789056</v>
      </c>
      <c r="Z11" s="11">
        <v>61.355480995042697</v>
      </c>
      <c r="AA11" s="11">
        <v>62.039175530227958</v>
      </c>
      <c r="AB11" s="11">
        <v>62.562032167417861</v>
      </c>
      <c r="AC11" s="11">
        <v>63.072231950843104</v>
      </c>
      <c r="AD11" s="11">
        <v>63.600378234839098</v>
      </c>
      <c r="AE11" s="11">
        <v>64.19136409844387</v>
      </c>
      <c r="AF11" s="11">
        <v>64.737081576593695</v>
      </c>
      <c r="AG11" s="11">
        <v>65.306033582099033</v>
      </c>
      <c r="AH11" s="11">
        <v>65.863529740364072</v>
      </c>
      <c r="AI11" s="11">
        <v>66.420962147715869</v>
      </c>
      <c r="AJ11" s="11">
        <v>66.986414592372014</v>
      </c>
      <c r="AK11" s="11">
        <v>67.552265182526554</v>
      </c>
      <c r="AL11" s="11">
        <v>68.196545595645773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68.234804578835664</v>
      </c>
      <c r="N12" s="11">
        <v>66.817629510094775</v>
      </c>
      <c r="O12" s="11">
        <v>65.063935659324443</v>
      </c>
      <c r="P12" s="11">
        <v>66.284315095325795</v>
      </c>
      <c r="Q12" s="11">
        <v>71.031429277204452</v>
      </c>
      <c r="R12" s="11">
        <v>67.729867418666927</v>
      </c>
      <c r="S12" s="11">
        <v>71.588783301354866</v>
      </c>
      <c r="T12" s="11">
        <v>71.83411931090599</v>
      </c>
      <c r="U12" s="11">
        <v>73.443375735518984</v>
      </c>
      <c r="V12" s="11">
        <v>76.974933456646937</v>
      </c>
      <c r="W12" s="11">
        <v>81.270025240447509</v>
      </c>
      <c r="X12" s="11">
        <v>78.352263128362665</v>
      </c>
      <c r="Y12" s="11">
        <v>79.665308945450278</v>
      </c>
      <c r="Z12" s="11">
        <v>80.730297709725434</v>
      </c>
      <c r="AA12" s="11">
        <v>81.798865286607437</v>
      </c>
      <c r="AB12" s="11">
        <v>82.636977416650623</v>
      </c>
      <c r="AC12" s="11">
        <v>83.425022993065681</v>
      </c>
      <c r="AD12" s="11">
        <v>84.217378523533185</v>
      </c>
      <c r="AE12" s="11">
        <v>85.021238657166052</v>
      </c>
      <c r="AF12" s="11">
        <v>85.790303683980852</v>
      </c>
      <c r="AG12" s="11">
        <v>86.584927600972023</v>
      </c>
      <c r="AH12" s="11">
        <v>87.375027310568001</v>
      </c>
      <c r="AI12" s="11">
        <v>88.167758370602371</v>
      </c>
      <c r="AJ12" s="11">
        <v>88.962947202734654</v>
      </c>
      <c r="AK12" s="11">
        <v>89.727396868108144</v>
      </c>
      <c r="AL12" s="11">
        <v>90.540893915927796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70.021907736750563</v>
      </c>
      <c r="N13" s="11">
        <v>64.790848662758862</v>
      </c>
      <c r="O13" s="11">
        <v>63.528826148529191</v>
      </c>
      <c r="P13" s="11">
        <v>68.438837940201921</v>
      </c>
      <c r="Q13" s="11">
        <v>69.700176925796583</v>
      </c>
      <c r="R13" s="11">
        <v>68.26551941407449</v>
      </c>
      <c r="S13" s="11">
        <v>73.798632465888275</v>
      </c>
      <c r="T13" s="11">
        <v>75.176889741200597</v>
      </c>
      <c r="U13" s="11">
        <v>79.001665492925028</v>
      </c>
      <c r="V13" s="11">
        <v>83.053113967102618</v>
      </c>
      <c r="W13" s="11">
        <v>90.883390456406588</v>
      </c>
      <c r="X13" s="11">
        <v>90.866807196607098</v>
      </c>
      <c r="Y13" s="11">
        <v>91.619815588888898</v>
      </c>
      <c r="Z13" s="11">
        <v>92.63043309664917</v>
      </c>
      <c r="AA13" s="11">
        <v>93.802956809169729</v>
      </c>
      <c r="AB13" s="11">
        <v>94.811833892422044</v>
      </c>
      <c r="AC13" s="11">
        <v>95.802668601200054</v>
      </c>
      <c r="AD13" s="11">
        <v>96.807646294673177</v>
      </c>
      <c r="AE13" s="11">
        <v>97.829262904626006</v>
      </c>
      <c r="AF13" s="11">
        <v>98.871588839488012</v>
      </c>
      <c r="AG13" s="11">
        <v>99.915485534733875</v>
      </c>
      <c r="AH13" s="11">
        <v>100.95360318461549</v>
      </c>
      <c r="AI13" s="11">
        <v>101.98664428782786</v>
      </c>
      <c r="AJ13" s="11">
        <v>103.04382193611001</v>
      </c>
      <c r="AK13" s="11">
        <v>104.07917921706331</v>
      </c>
      <c r="AL13" s="11">
        <v>105.13550305463086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144.82481705402665</v>
      </c>
      <c r="N15" s="87">
        <f>SUM(N16:N20)</f>
        <v>143.81527489797855</v>
      </c>
      <c r="O15" s="87">
        <f t="shared" ref="O15:AL15" si="5">SUM(O16:O20)</f>
        <v>145.76453670315979</v>
      </c>
      <c r="P15" s="87">
        <f t="shared" si="5"/>
        <v>148.89992759904004</v>
      </c>
      <c r="Q15" s="87">
        <f t="shared" si="5"/>
        <v>152.73779393135021</v>
      </c>
      <c r="R15" s="87">
        <f t="shared" si="5"/>
        <v>151.80584937731717</v>
      </c>
      <c r="S15" s="87">
        <f t="shared" si="5"/>
        <v>159.75238078189443</v>
      </c>
      <c r="T15" s="87">
        <f t="shared" si="5"/>
        <v>167.32116508331978</v>
      </c>
      <c r="U15" s="87">
        <f t="shared" si="5"/>
        <v>174.01582669576118</v>
      </c>
      <c r="V15" s="87">
        <f t="shared" si="5"/>
        <v>175.76822187573879</v>
      </c>
      <c r="W15" s="87">
        <f t="shared" si="5"/>
        <v>180.10457619137219</v>
      </c>
      <c r="X15" s="87">
        <f t="shared" si="5"/>
        <v>183.19434479205447</v>
      </c>
      <c r="Y15" s="87">
        <f t="shared" si="5"/>
        <v>184.50929146313644</v>
      </c>
      <c r="Z15" s="87">
        <f t="shared" si="5"/>
        <v>186.30230005871329</v>
      </c>
      <c r="AA15" s="87">
        <f t="shared" si="5"/>
        <v>188.47853122976511</v>
      </c>
      <c r="AB15" s="87">
        <f t="shared" si="5"/>
        <v>190.38213680666692</v>
      </c>
      <c r="AC15" s="87">
        <f t="shared" si="5"/>
        <v>192.17079470542916</v>
      </c>
      <c r="AD15" s="87">
        <f t="shared" si="5"/>
        <v>193.93629745777659</v>
      </c>
      <c r="AE15" s="87">
        <f t="shared" si="5"/>
        <v>195.69470829393163</v>
      </c>
      <c r="AF15" s="87">
        <f t="shared" si="5"/>
        <v>197.57551123439475</v>
      </c>
      <c r="AG15" s="87">
        <f t="shared" si="5"/>
        <v>199.46263640385837</v>
      </c>
      <c r="AH15" s="87">
        <f t="shared" si="5"/>
        <v>201.39674579153225</v>
      </c>
      <c r="AI15" s="87">
        <f t="shared" si="5"/>
        <v>203.31313458259876</v>
      </c>
      <c r="AJ15" s="87">
        <f t="shared" si="5"/>
        <v>205.31034225718065</v>
      </c>
      <c r="AK15" s="87">
        <f t="shared" si="5"/>
        <v>207.28951740415351</v>
      </c>
      <c r="AL15" s="87">
        <f t="shared" si="5"/>
        <v>209.36609805538285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24.418258725064572</v>
      </c>
      <c r="N16" s="11">
        <v>24.385888895698791</v>
      </c>
      <c r="O16" s="11">
        <v>24.639065037959568</v>
      </c>
      <c r="P16" s="11">
        <v>25.906917502440564</v>
      </c>
      <c r="Q16" s="11">
        <v>24.426938070871444</v>
      </c>
      <c r="R16" s="11">
        <v>24.501449293016595</v>
      </c>
      <c r="S16" s="11">
        <v>25.684463354580572</v>
      </c>
      <c r="T16" s="11">
        <v>29.51588893223224</v>
      </c>
      <c r="U16" s="11">
        <v>30.672905985637534</v>
      </c>
      <c r="V16" s="11">
        <v>30.131044344776104</v>
      </c>
      <c r="W16" s="11">
        <v>32.094135365951935</v>
      </c>
      <c r="X16" s="11">
        <v>29.028903084579696</v>
      </c>
      <c r="Y16" s="11">
        <v>29.263990264824422</v>
      </c>
      <c r="Z16" s="11">
        <v>29.520632110668906</v>
      </c>
      <c r="AA16" s="11">
        <v>29.804515377569686</v>
      </c>
      <c r="AB16" s="11">
        <v>30.055397765955036</v>
      </c>
      <c r="AC16" s="11">
        <v>30.2849349051282</v>
      </c>
      <c r="AD16" s="11">
        <v>30.492229321970179</v>
      </c>
      <c r="AE16" s="11">
        <v>30.71086279518882</v>
      </c>
      <c r="AF16" s="11">
        <v>30.971482667711687</v>
      </c>
      <c r="AG16" s="11">
        <v>31.234414430699527</v>
      </c>
      <c r="AH16" s="11">
        <v>31.488111769427256</v>
      </c>
      <c r="AI16" s="11">
        <v>31.727326752431097</v>
      </c>
      <c r="AJ16" s="11">
        <v>31.978807129261121</v>
      </c>
      <c r="AK16" s="11">
        <v>32.232705439761034</v>
      </c>
      <c r="AL16" s="11">
        <v>32.49333108171416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19.074672862682313</v>
      </c>
      <c r="N17" s="11">
        <v>24.002599950085468</v>
      </c>
      <c r="O17" s="11">
        <v>23.398521588396854</v>
      </c>
      <c r="P17" s="11">
        <v>22.761558177999348</v>
      </c>
      <c r="Q17" s="11">
        <v>24.047038508267065</v>
      </c>
      <c r="R17" s="11">
        <v>24.583281579572748</v>
      </c>
      <c r="S17" s="11">
        <v>25.252841966334042</v>
      </c>
      <c r="T17" s="11">
        <v>25.261543083392773</v>
      </c>
      <c r="U17" s="11">
        <v>28.028842397037099</v>
      </c>
      <c r="V17" s="11">
        <v>28.084633772336662</v>
      </c>
      <c r="W17" s="11">
        <v>29.33172453934521</v>
      </c>
      <c r="X17" s="11">
        <v>43.148903576959327</v>
      </c>
      <c r="Y17" s="11">
        <v>44.050824982331157</v>
      </c>
      <c r="Z17" s="11">
        <v>44.993664847660384</v>
      </c>
      <c r="AA17" s="11">
        <v>46.018277360318343</v>
      </c>
      <c r="AB17" s="11">
        <v>46.942479522403481</v>
      </c>
      <c r="AC17" s="11">
        <v>47.854021932908616</v>
      </c>
      <c r="AD17" s="11">
        <v>48.782570211203854</v>
      </c>
      <c r="AE17" s="11">
        <v>49.685607025609066</v>
      </c>
      <c r="AF17" s="11">
        <v>50.629920860648113</v>
      </c>
      <c r="AG17" s="11">
        <v>51.587423228913373</v>
      </c>
      <c r="AH17" s="11">
        <v>52.608150875448963</v>
      </c>
      <c r="AI17" s="11">
        <v>53.597722223756868</v>
      </c>
      <c r="AJ17" s="11">
        <v>54.545443639415396</v>
      </c>
      <c r="AK17" s="11">
        <v>55.488726436806132</v>
      </c>
      <c r="AL17" s="11">
        <v>56.402826125666991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13.11704347917707</v>
      </c>
      <c r="N18" s="11">
        <v>14.468769241605875</v>
      </c>
      <c r="O18" s="11">
        <v>13.737910046203204</v>
      </c>
      <c r="P18" s="11">
        <v>12.850956654401312</v>
      </c>
      <c r="Q18" s="11">
        <v>12.772740987141832</v>
      </c>
      <c r="R18" s="11">
        <v>12.739528070086291</v>
      </c>
      <c r="S18" s="11">
        <v>14.0045232453437</v>
      </c>
      <c r="T18" s="11">
        <v>13.84664541332242</v>
      </c>
      <c r="U18" s="11">
        <v>13.864885663299138</v>
      </c>
      <c r="V18" s="11">
        <v>13.922837175696388</v>
      </c>
      <c r="W18" s="11">
        <v>14.245745636476778</v>
      </c>
      <c r="X18" s="11">
        <v>11.408030754987273</v>
      </c>
      <c r="Y18" s="11">
        <v>11.372747549461579</v>
      </c>
      <c r="Z18" s="11">
        <v>11.409842616300493</v>
      </c>
      <c r="AA18" s="11">
        <v>11.456836267818895</v>
      </c>
      <c r="AB18" s="11">
        <v>11.527396924801117</v>
      </c>
      <c r="AC18" s="11">
        <v>11.577935279030557</v>
      </c>
      <c r="AD18" s="11">
        <v>11.623138273268932</v>
      </c>
      <c r="AE18" s="11">
        <v>11.652608472187829</v>
      </c>
      <c r="AF18" s="11">
        <v>11.709068666552721</v>
      </c>
      <c r="AG18" s="11">
        <v>11.746114748835531</v>
      </c>
      <c r="AH18" s="11">
        <v>11.789904291805339</v>
      </c>
      <c r="AI18" s="11">
        <v>11.836392751492971</v>
      </c>
      <c r="AJ18" s="11">
        <v>11.898593789787769</v>
      </c>
      <c r="AK18" s="11">
        <v>11.917650961057134</v>
      </c>
      <c r="AL18" s="11">
        <v>11.972378621529245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15.301347762055137</v>
      </c>
      <c r="N19" s="11">
        <v>13.446787365509079</v>
      </c>
      <c r="O19" s="11">
        <v>14.966730407541094</v>
      </c>
      <c r="P19" s="11">
        <v>16.479446524200107</v>
      </c>
      <c r="Q19" s="11">
        <v>18.586287310749444</v>
      </c>
      <c r="R19" s="11">
        <v>16.815312283337605</v>
      </c>
      <c r="S19" s="11">
        <v>18.747503916635445</v>
      </c>
      <c r="T19" s="11">
        <v>19.377630889657972</v>
      </c>
      <c r="U19" s="11">
        <v>21.887448356572627</v>
      </c>
      <c r="V19" s="11">
        <v>20.721602450902225</v>
      </c>
      <c r="W19" s="11">
        <v>19.902898182139499</v>
      </c>
      <c r="X19" s="11">
        <v>16.993706838525121</v>
      </c>
      <c r="Y19" s="11">
        <v>16.834009228890739</v>
      </c>
      <c r="Z19" s="11">
        <v>16.887317699978496</v>
      </c>
      <c r="AA19" s="11">
        <v>17.070683218471775</v>
      </c>
      <c r="AB19" s="11">
        <v>17.24023386581926</v>
      </c>
      <c r="AC19" s="11">
        <v>17.385002590543934</v>
      </c>
      <c r="AD19" s="11">
        <v>17.52935679877114</v>
      </c>
      <c r="AE19" s="11">
        <v>17.683882887176221</v>
      </c>
      <c r="AF19" s="11">
        <v>17.841979142947789</v>
      </c>
      <c r="AG19" s="11">
        <v>18.003396992042141</v>
      </c>
      <c r="AH19" s="11">
        <v>18.164823896278467</v>
      </c>
      <c r="AI19" s="11">
        <v>18.328665745055059</v>
      </c>
      <c r="AJ19" s="11">
        <v>18.531935385191847</v>
      </c>
      <c r="AK19" s="11">
        <v>18.760459502987242</v>
      </c>
      <c r="AL19" s="11">
        <v>19.015633334959119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72.913494225047572</v>
      </c>
      <c r="N20" s="11">
        <v>67.511229445079337</v>
      </c>
      <c r="O20" s="11">
        <v>69.022309623059073</v>
      </c>
      <c r="P20" s="11">
        <v>70.9010487399987</v>
      </c>
      <c r="Q20" s="11">
        <v>72.904789054320432</v>
      </c>
      <c r="R20" s="11">
        <v>73.166278151303928</v>
      </c>
      <c r="S20" s="11">
        <v>76.06304829900067</v>
      </c>
      <c r="T20" s="11">
        <v>79.319456764714374</v>
      </c>
      <c r="U20" s="11">
        <v>79.561744293214772</v>
      </c>
      <c r="V20" s="11">
        <v>82.908104132027418</v>
      </c>
      <c r="W20" s="11">
        <v>84.530072467458766</v>
      </c>
      <c r="X20" s="11">
        <v>82.614800537003049</v>
      </c>
      <c r="Y20" s="11">
        <v>82.987719437628556</v>
      </c>
      <c r="Z20" s="11">
        <v>83.490842784104998</v>
      </c>
      <c r="AA20" s="11">
        <v>84.128219005586402</v>
      </c>
      <c r="AB20" s="11">
        <v>84.616628727688024</v>
      </c>
      <c r="AC20" s="11">
        <v>85.068899997817851</v>
      </c>
      <c r="AD20" s="11">
        <v>85.509002852562475</v>
      </c>
      <c r="AE20" s="11">
        <v>85.961747113769704</v>
      </c>
      <c r="AF20" s="11">
        <v>86.423059896534454</v>
      </c>
      <c r="AG20" s="11">
        <v>86.891287003367808</v>
      </c>
      <c r="AH20" s="11">
        <v>87.345754958572229</v>
      </c>
      <c r="AI20" s="11">
        <v>87.823027109862764</v>
      </c>
      <c r="AJ20" s="11">
        <v>88.355562313524501</v>
      </c>
      <c r="AK20" s="11">
        <v>88.889975063541968</v>
      </c>
      <c r="AL20" s="11">
        <v>89.481928891513348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170.39579453751298</v>
      </c>
      <c r="N22" s="87">
        <f>SUM(N23:N24)</f>
        <v>169.56645714836779</v>
      </c>
      <c r="O22" s="87">
        <f t="shared" ref="O22:AL22" si="7">SUM(O23:O24)</f>
        <v>173.76946234295067</v>
      </c>
      <c r="P22" s="87">
        <f t="shared" si="7"/>
        <v>174.04259368095597</v>
      </c>
      <c r="Q22" s="87">
        <f t="shared" si="7"/>
        <v>180.45768449746868</v>
      </c>
      <c r="R22" s="87">
        <f t="shared" si="7"/>
        <v>181.39048492986751</v>
      </c>
      <c r="S22" s="87">
        <f t="shared" si="7"/>
        <v>179.35583870316884</v>
      </c>
      <c r="T22" s="87">
        <f t="shared" si="7"/>
        <v>191.98685551067177</v>
      </c>
      <c r="U22" s="87">
        <f t="shared" si="7"/>
        <v>187.89578921564518</v>
      </c>
      <c r="V22" s="87">
        <f t="shared" si="7"/>
        <v>188.76321834733756</v>
      </c>
      <c r="W22" s="87">
        <f t="shared" si="7"/>
        <v>193.39457167334459</v>
      </c>
      <c r="X22" s="87">
        <f t="shared" si="7"/>
        <v>198.6843534453115</v>
      </c>
      <c r="Y22" s="87">
        <f t="shared" si="7"/>
        <v>198.89061086527653</v>
      </c>
      <c r="Z22" s="87">
        <f t="shared" si="7"/>
        <v>199.05359860150273</v>
      </c>
      <c r="AA22" s="87">
        <f t="shared" si="7"/>
        <v>199.53296825805876</v>
      </c>
      <c r="AB22" s="87">
        <f t="shared" si="7"/>
        <v>199.56570768451706</v>
      </c>
      <c r="AC22" s="87">
        <f t="shared" si="7"/>
        <v>199.31555701197578</v>
      </c>
      <c r="AD22" s="87">
        <f t="shared" si="7"/>
        <v>198.7523767817477</v>
      </c>
      <c r="AE22" s="87">
        <f t="shared" si="7"/>
        <v>198.22367445169036</v>
      </c>
      <c r="AF22" s="87">
        <f t="shared" si="7"/>
        <v>197.54806187437347</v>
      </c>
      <c r="AG22" s="87">
        <f t="shared" si="7"/>
        <v>196.9148137724253</v>
      </c>
      <c r="AH22" s="87">
        <f t="shared" si="7"/>
        <v>196.271792083598</v>
      </c>
      <c r="AI22" s="87">
        <f t="shared" si="7"/>
        <v>195.66963364980231</v>
      </c>
      <c r="AJ22" s="87">
        <f t="shared" si="7"/>
        <v>194.92734278691719</v>
      </c>
      <c r="AK22" s="87">
        <f t="shared" si="7"/>
        <v>194.09189742828102</v>
      </c>
      <c r="AL22" s="87">
        <f t="shared" si="7"/>
        <v>192.94949584156711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133.92186607805144</v>
      </c>
      <c r="N23" s="11">
        <v>136.43996311323181</v>
      </c>
      <c r="O23" s="11">
        <v>140.79992234642654</v>
      </c>
      <c r="P23" s="11">
        <v>139.79436918014056</v>
      </c>
      <c r="Q23" s="11">
        <v>144.96503277006337</v>
      </c>
      <c r="R23" s="11">
        <v>148.88066153635503</v>
      </c>
      <c r="S23" s="11">
        <v>148.14209599717341</v>
      </c>
      <c r="T23" s="11">
        <v>158.04067528385968</v>
      </c>
      <c r="U23" s="11">
        <v>154.17997469791885</v>
      </c>
      <c r="V23" s="11">
        <v>156.95531445882736</v>
      </c>
      <c r="W23" s="11">
        <v>162.7439995401943</v>
      </c>
      <c r="X23" s="11">
        <v>168.39819458050744</v>
      </c>
      <c r="Y23" s="11">
        <v>169.03115691488898</v>
      </c>
      <c r="Z23" s="11">
        <v>169.61802350393754</v>
      </c>
      <c r="AA23" s="11">
        <v>170.50481968037644</v>
      </c>
      <c r="AB23" s="11">
        <v>171.08113465551031</v>
      </c>
      <c r="AC23" s="11">
        <v>171.57639813784436</v>
      </c>
      <c r="AD23" s="11">
        <v>171.94718523970394</v>
      </c>
      <c r="AE23" s="11">
        <v>172.24555740535743</v>
      </c>
      <c r="AF23" s="11">
        <v>172.44121191724111</v>
      </c>
      <c r="AG23" s="11">
        <v>172.6317998076259</v>
      </c>
      <c r="AH23" s="11">
        <v>172.76357378613733</v>
      </c>
      <c r="AI23" s="11">
        <v>172.83681152649311</v>
      </c>
      <c r="AJ23" s="11">
        <v>172.90467353383988</v>
      </c>
      <c r="AK23" s="11">
        <v>173.05210190821538</v>
      </c>
      <c r="AL23" s="11">
        <v>173.27416221820548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36.473928459461561</v>
      </c>
      <c r="N24" s="11">
        <v>33.12649403513597</v>
      </c>
      <c r="O24" s="11">
        <v>32.969539996524126</v>
      </c>
      <c r="P24" s="11">
        <v>34.248224500815397</v>
      </c>
      <c r="Q24" s="11">
        <v>35.492651727405303</v>
      </c>
      <c r="R24" s="11">
        <v>32.509823393512477</v>
      </c>
      <c r="S24" s="11">
        <v>31.213742705995418</v>
      </c>
      <c r="T24" s="11">
        <v>33.946180226812096</v>
      </c>
      <c r="U24" s="11">
        <v>33.715814517726336</v>
      </c>
      <c r="V24" s="11">
        <v>31.807903888510189</v>
      </c>
      <c r="W24" s="11">
        <v>30.650572133150284</v>
      </c>
      <c r="X24" s="11">
        <v>30.286158864804051</v>
      </c>
      <c r="Y24" s="11">
        <v>29.859453950387547</v>
      </c>
      <c r="Z24" s="11">
        <v>29.435575097565195</v>
      </c>
      <c r="AA24" s="11">
        <v>29.028148577682305</v>
      </c>
      <c r="AB24" s="11">
        <v>28.484573029006761</v>
      </c>
      <c r="AC24" s="11">
        <v>27.739158874131412</v>
      </c>
      <c r="AD24" s="11">
        <v>26.805191542043747</v>
      </c>
      <c r="AE24" s="11">
        <v>25.978117046332926</v>
      </c>
      <c r="AF24" s="11">
        <v>25.106849957132376</v>
      </c>
      <c r="AG24" s="11">
        <v>24.283013964799395</v>
      </c>
      <c r="AH24" s="11">
        <v>23.508218297460669</v>
      </c>
      <c r="AI24" s="11">
        <v>22.83282212330921</v>
      </c>
      <c r="AJ24" s="11">
        <v>22.022669253077304</v>
      </c>
      <c r="AK24" s="11">
        <v>21.039795520065645</v>
      </c>
      <c r="AL24" s="11">
        <v>19.675333623361624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133.43487349950695</v>
      </c>
      <c r="N26" s="87">
        <f>SUM(N27:N30)</f>
        <v>122.49457714930163</v>
      </c>
      <c r="O26" s="87">
        <f t="shared" ref="O26:AL26" si="9">SUM(O27:O30)</f>
        <v>124.41587811680637</v>
      </c>
      <c r="P26" s="87">
        <f t="shared" si="9"/>
        <v>124.99194145749924</v>
      </c>
      <c r="Q26" s="87">
        <f t="shared" si="9"/>
        <v>131.73332639319719</v>
      </c>
      <c r="R26" s="87">
        <f>SUM(R27:R30)</f>
        <v>129.14520225407159</v>
      </c>
      <c r="S26" s="87">
        <f t="shared" si="9"/>
        <v>128.01887026966929</v>
      </c>
      <c r="T26" s="87">
        <f t="shared" si="9"/>
        <v>129.87674459412676</v>
      </c>
      <c r="U26" s="87">
        <f t="shared" si="9"/>
        <v>131.23530910940607</v>
      </c>
      <c r="V26" s="87">
        <f t="shared" si="9"/>
        <v>136.62477222269442</v>
      </c>
      <c r="W26" s="87">
        <f t="shared" si="9"/>
        <v>119.31024966818688</v>
      </c>
      <c r="X26" s="87">
        <f t="shared" si="9"/>
        <v>120.29655131786569</v>
      </c>
      <c r="Y26" s="87">
        <f t="shared" si="9"/>
        <v>119.47859502650169</v>
      </c>
      <c r="Z26" s="87">
        <f t="shared" si="9"/>
        <v>118.73763898843126</v>
      </c>
      <c r="AA26" s="87">
        <f t="shared" si="9"/>
        <v>118.29829299620968</v>
      </c>
      <c r="AB26" s="87">
        <f t="shared" si="9"/>
        <v>117.82813710820757</v>
      </c>
      <c r="AC26" s="87">
        <f t="shared" si="9"/>
        <v>117.32509066856359</v>
      </c>
      <c r="AD26" s="87">
        <f t="shared" si="9"/>
        <v>116.74010753480084</v>
      </c>
      <c r="AE26" s="87">
        <f t="shared" si="9"/>
        <v>116.1217207519378</v>
      </c>
      <c r="AF26" s="87">
        <f t="shared" si="9"/>
        <v>115.47093355273749</v>
      </c>
      <c r="AG26" s="87">
        <f t="shared" si="9"/>
        <v>114.87427617472368</v>
      </c>
      <c r="AH26" s="87">
        <f t="shared" si="9"/>
        <v>114.28077134202714</v>
      </c>
      <c r="AI26" s="87">
        <f t="shared" si="9"/>
        <v>113.69555524496099</v>
      </c>
      <c r="AJ26" s="87">
        <f t="shared" si="9"/>
        <v>113.16406578229248</v>
      </c>
      <c r="AK26" s="87">
        <f t="shared" si="9"/>
        <v>112.67124311205097</v>
      </c>
      <c r="AL26" s="87">
        <f t="shared" si="9"/>
        <v>112.1649312368326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9.9863641855667353</v>
      </c>
      <c r="N27" s="11">
        <v>7.9308077774273205</v>
      </c>
      <c r="O27" s="11">
        <v>9.0316187711807583</v>
      </c>
      <c r="P27" s="11">
        <v>10.177693156602446</v>
      </c>
      <c r="Q27" s="11">
        <v>11.007607888034578</v>
      </c>
      <c r="R27" s="11">
        <v>11.179482380044462</v>
      </c>
      <c r="S27" s="11">
        <v>11.35557510744464</v>
      </c>
      <c r="T27" s="11">
        <v>10.076120921843092</v>
      </c>
      <c r="U27" s="11">
        <v>9.8714000354343927</v>
      </c>
      <c r="V27" s="11">
        <v>12.332605129953045</v>
      </c>
      <c r="W27" s="11">
        <v>11.542370628304083</v>
      </c>
      <c r="X27" s="11">
        <v>10.884093113744068</v>
      </c>
      <c r="Y27" s="11">
        <v>10.923269010349371</v>
      </c>
      <c r="Z27" s="11">
        <v>11.065096798296143</v>
      </c>
      <c r="AA27" s="11">
        <v>11.236594131455174</v>
      </c>
      <c r="AB27" s="11">
        <v>11.374622614705734</v>
      </c>
      <c r="AC27" s="11">
        <v>11.503719931375503</v>
      </c>
      <c r="AD27" s="11">
        <v>11.627838514495393</v>
      </c>
      <c r="AE27" s="11">
        <v>11.749387794594465</v>
      </c>
      <c r="AF27" s="11">
        <v>11.867949138491586</v>
      </c>
      <c r="AG27" s="11">
        <v>11.987258939918627</v>
      </c>
      <c r="AH27" s="11">
        <v>12.091373011792031</v>
      </c>
      <c r="AI27" s="11">
        <v>12.206948113633098</v>
      </c>
      <c r="AJ27" s="11">
        <v>12.327579819421455</v>
      </c>
      <c r="AK27" s="11">
        <v>12.456898231004113</v>
      </c>
      <c r="AL27" s="11">
        <v>12.584081614508214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50.527668425674236</v>
      </c>
      <c r="N28" s="11">
        <v>49.096436127300862</v>
      </c>
      <c r="O28" s="11">
        <v>46.356305029236395</v>
      </c>
      <c r="P28" s="11">
        <v>47.921975625449214</v>
      </c>
      <c r="Q28" s="11">
        <v>51.249820774059287</v>
      </c>
      <c r="R28" s="11">
        <v>49.824270134652473</v>
      </c>
      <c r="S28" s="11">
        <v>48.683288225367868</v>
      </c>
      <c r="T28" s="11">
        <v>51.013409920954707</v>
      </c>
      <c r="U28" s="11">
        <v>51.900322074410624</v>
      </c>
      <c r="V28" s="11">
        <v>55.184935748792142</v>
      </c>
      <c r="W28" s="11">
        <v>46.09506796532942</v>
      </c>
      <c r="X28" s="11">
        <v>45.966797598612658</v>
      </c>
      <c r="Y28" s="11">
        <v>45.560288899760188</v>
      </c>
      <c r="Z28" s="11">
        <v>45.171123663168189</v>
      </c>
      <c r="AA28" s="11">
        <v>44.872267754263909</v>
      </c>
      <c r="AB28" s="11">
        <v>44.536258572289327</v>
      </c>
      <c r="AC28" s="11">
        <v>44.175966533508777</v>
      </c>
      <c r="AD28" s="11">
        <v>43.787957842692855</v>
      </c>
      <c r="AE28" s="11">
        <v>43.403629812608351</v>
      </c>
      <c r="AF28" s="11">
        <v>43.022393546432006</v>
      </c>
      <c r="AG28" s="11">
        <v>42.650660370532513</v>
      </c>
      <c r="AH28" s="11">
        <v>42.274517503518965</v>
      </c>
      <c r="AI28" s="11">
        <v>41.888205012697739</v>
      </c>
      <c r="AJ28" s="11">
        <v>41.497968139666696</v>
      </c>
      <c r="AK28" s="11">
        <v>41.101603152495038</v>
      </c>
      <c r="AL28" s="11">
        <v>40.713176431475752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46.940182425249745</v>
      </c>
      <c r="N29" s="11">
        <v>40.124869866952984</v>
      </c>
      <c r="O29" s="11">
        <v>42.717533420871156</v>
      </c>
      <c r="P29" s="11">
        <v>40.762315150185536</v>
      </c>
      <c r="Q29" s="11">
        <v>42.966822606970879</v>
      </c>
      <c r="R29" s="11">
        <v>41.088961650446151</v>
      </c>
      <c r="S29" s="11">
        <v>40.380797784618963</v>
      </c>
      <c r="T29" s="11">
        <v>41.52945259181481</v>
      </c>
      <c r="U29" s="11">
        <v>42.875572730404706</v>
      </c>
      <c r="V29" s="11">
        <v>44.295791249456329</v>
      </c>
      <c r="W29" s="11">
        <v>37.591091803945581</v>
      </c>
      <c r="X29" s="11">
        <v>38.244711746105267</v>
      </c>
      <c r="Y29" s="11">
        <v>37.862003435473262</v>
      </c>
      <c r="Z29" s="11">
        <v>37.34646579102025</v>
      </c>
      <c r="AA29" s="11">
        <v>36.971344907676844</v>
      </c>
      <c r="AB29" s="11">
        <v>36.660575467022042</v>
      </c>
      <c r="AC29" s="11">
        <v>36.330440029247796</v>
      </c>
      <c r="AD29" s="11">
        <v>35.991891796273244</v>
      </c>
      <c r="AE29" s="11">
        <v>35.63417717301266</v>
      </c>
      <c r="AF29" s="11">
        <v>35.255784171726987</v>
      </c>
      <c r="AG29" s="11">
        <v>34.887215710271761</v>
      </c>
      <c r="AH29" s="11">
        <v>34.52546148084879</v>
      </c>
      <c r="AI29" s="11">
        <v>34.180760740218197</v>
      </c>
      <c r="AJ29" s="11">
        <v>33.858548359246655</v>
      </c>
      <c r="AK29" s="11">
        <v>33.495396623317895</v>
      </c>
      <c r="AL29" s="11">
        <v>33.126354560040724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25.98065846301623</v>
      </c>
      <c r="N30" s="11">
        <v>25.342463377620465</v>
      </c>
      <c r="O30" s="11">
        <v>26.310420895518057</v>
      </c>
      <c r="P30" s="11">
        <v>26.129957525262039</v>
      </c>
      <c r="Q30" s="11">
        <v>26.50907512413243</v>
      </c>
      <c r="R30" s="11">
        <v>27.052488088928488</v>
      </c>
      <c r="S30" s="11">
        <v>27.59920915223783</v>
      </c>
      <c r="T30" s="11">
        <v>27.257761159514146</v>
      </c>
      <c r="U30" s="11">
        <v>26.588014269156353</v>
      </c>
      <c r="V30" s="11">
        <v>24.811440094492887</v>
      </c>
      <c r="W30" s="11">
        <v>24.08171927060781</v>
      </c>
      <c r="X30" s="11">
        <v>25.200948859403695</v>
      </c>
      <c r="Y30" s="11">
        <v>25.133033680918867</v>
      </c>
      <c r="Z30" s="11">
        <v>25.154952735946672</v>
      </c>
      <c r="AA30" s="11">
        <v>25.218086202813772</v>
      </c>
      <c r="AB30" s="11">
        <v>25.256680454190459</v>
      </c>
      <c r="AC30" s="11">
        <v>25.314964174431505</v>
      </c>
      <c r="AD30" s="11">
        <v>25.332419381339342</v>
      </c>
      <c r="AE30" s="11">
        <v>25.334525971722332</v>
      </c>
      <c r="AF30" s="11">
        <v>25.324806696086906</v>
      </c>
      <c r="AG30" s="11">
        <v>25.349141154000773</v>
      </c>
      <c r="AH30" s="11">
        <v>25.389419345867353</v>
      </c>
      <c r="AI30" s="11">
        <v>25.419641378411956</v>
      </c>
      <c r="AJ30" s="11">
        <v>25.479969463957669</v>
      </c>
      <c r="AK30" s="11">
        <v>25.617345105233944</v>
      </c>
      <c r="AL30" s="11">
        <v>25.741318630807914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135.45796194624674</v>
      </c>
      <c r="N32" s="87">
        <f t="shared" si="10"/>
        <v>126.1878580402045</v>
      </c>
      <c r="O32" s="87">
        <f t="shared" si="10"/>
        <v>125.26809731290484</v>
      </c>
      <c r="P32" s="87">
        <f t="shared" si="10"/>
        <v>127.38912972655018</v>
      </c>
      <c r="Q32" s="87">
        <f t="shared" si="10"/>
        <v>139.52634366877263</v>
      </c>
      <c r="R32" s="87">
        <f t="shared" si="10"/>
        <v>139.40821239940595</v>
      </c>
      <c r="S32" s="87">
        <f t="shared" si="10"/>
        <v>141.30152808841677</v>
      </c>
      <c r="T32" s="87">
        <f t="shared" si="10"/>
        <v>143.50756310084381</v>
      </c>
      <c r="U32" s="87">
        <f t="shared" si="10"/>
        <v>144.45087560556937</v>
      </c>
      <c r="V32" s="87">
        <f t="shared" si="10"/>
        <v>147.86410434139421</v>
      </c>
      <c r="W32" s="87">
        <f t="shared" si="10"/>
        <v>142.72777421392831</v>
      </c>
      <c r="X32" s="87">
        <f t="shared" si="10"/>
        <v>140.72971442859239</v>
      </c>
      <c r="Y32" s="87">
        <f t="shared" si="10"/>
        <v>142.07969792800685</v>
      </c>
      <c r="Z32" s="87">
        <f t="shared" si="10"/>
        <v>143.44067929650424</v>
      </c>
      <c r="AA32" s="87">
        <f t="shared" si="10"/>
        <v>145.0251072511891</v>
      </c>
      <c r="AB32" s="87">
        <f t="shared" si="10"/>
        <v>146.19950941317242</v>
      </c>
      <c r="AC32" s="87">
        <f t="shared" si="10"/>
        <v>147.31479120276524</v>
      </c>
      <c r="AD32" s="87">
        <f t="shared" si="10"/>
        <v>148.38688919556128</v>
      </c>
      <c r="AE32" s="87">
        <f t="shared" ref="AE32" si="11">SUM(AE33:AE35)</f>
        <v>149.33473909173838</v>
      </c>
      <c r="AF32" s="87">
        <f t="shared" ref="AF32" si="12">SUM(AF33:AF35)</f>
        <v>150.38278712327937</v>
      </c>
      <c r="AG32" s="87">
        <f t="shared" ref="AG32" si="13">SUM(AG33:AG35)</f>
        <v>151.48298517746994</v>
      </c>
      <c r="AH32" s="87">
        <f t="shared" ref="AH32" si="14">SUM(AH33:AH35)</f>
        <v>152.62446408034879</v>
      </c>
      <c r="AI32" s="87">
        <f t="shared" ref="AI32" si="15">SUM(AI33:AI35)</f>
        <v>153.76831867280083</v>
      </c>
      <c r="AJ32" s="87">
        <f t="shared" ref="AJ32" si="16">SUM(AJ33:AJ35)</f>
        <v>154.85824373816203</v>
      </c>
      <c r="AK32" s="87">
        <f t="shared" ref="AK32" si="17">SUM(AK33:AK35)</f>
        <v>155.90515528272735</v>
      </c>
      <c r="AL32" s="87">
        <f t="shared" ref="AL32" si="18">SUM(AL33:AL35)</f>
        <v>156.8981693640286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105.39967592017891</v>
      </c>
      <c r="N33" s="11">
        <v>96.724536797953064</v>
      </c>
      <c r="O33" s="11">
        <v>96.365336380788889</v>
      </c>
      <c r="P33" s="11">
        <v>98.277753749126404</v>
      </c>
      <c r="Q33" s="11">
        <v>106.84860177589917</v>
      </c>
      <c r="R33" s="11">
        <v>107.59161326714968</v>
      </c>
      <c r="S33" s="11">
        <v>110.96152674585402</v>
      </c>
      <c r="T33" s="11">
        <v>111.40812595132644</v>
      </c>
      <c r="U33" s="11">
        <v>109.66688419850355</v>
      </c>
      <c r="V33" s="11">
        <v>112.82538511085721</v>
      </c>
      <c r="W33" s="11">
        <v>112.02172565523868</v>
      </c>
      <c r="X33" s="11">
        <v>113.14800296081637</v>
      </c>
      <c r="Y33" s="11">
        <v>114.50951083350687</v>
      </c>
      <c r="Z33" s="11">
        <v>115.83757974909493</v>
      </c>
      <c r="AA33" s="11">
        <v>117.3293472824361</v>
      </c>
      <c r="AB33" s="11">
        <v>118.51844585740088</v>
      </c>
      <c r="AC33" s="11">
        <v>119.68681818329901</v>
      </c>
      <c r="AD33" s="11">
        <v>120.83016295133834</v>
      </c>
      <c r="AE33" s="11">
        <v>121.85960127253813</v>
      </c>
      <c r="AF33" s="11">
        <v>122.96412727233898</v>
      </c>
      <c r="AG33" s="11">
        <v>124.10532074062456</v>
      </c>
      <c r="AH33" s="11">
        <v>125.29411104632976</v>
      </c>
      <c r="AI33" s="11">
        <v>126.49826080116821</v>
      </c>
      <c r="AJ33" s="11">
        <v>127.62002911280389</v>
      </c>
      <c r="AK33" s="11">
        <v>128.68687215996175</v>
      </c>
      <c r="AL33" s="11">
        <v>129.70492743963808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28.000531196656532</v>
      </c>
      <c r="N34" s="11">
        <v>28.078473832608651</v>
      </c>
      <c r="O34" s="11">
        <v>27.567643134481585</v>
      </c>
      <c r="P34" s="11">
        <v>27.860307915447205</v>
      </c>
      <c r="Q34" s="11">
        <v>31.265988497131634</v>
      </c>
      <c r="R34" s="11">
        <v>30.498289280148196</v>
      </c>
      <c r="S34" s="11">
        <v>29.184971034115929</v>
      </c>
      <c r="T34" s="11">
        <v>30.843051620754345</v>
      </c>
      <c r="U34" s="11">
        <v>33.462660596535706</v>
      </c>
      <c r="V34" s="11">
        <v>33.833132795505527</v>
      </c>
      <c r="W34" s="11">
        <v>29.232784546546846</v>
      </c>
      <c r="X34" s="11">
        <v>26.586368106221666</v>
      </c>
      <c r="Y34" s="11">
        <v>26.568837240377597</v>
      </c>
      <c r="Z34" s="11">
        <v>26.591243929586931</v>
      </c>
      <c r="AA34" s="11">
        <v>26.671946786108375</v>
      </c>
      <c r="AB34" s="11">
        <v>26.644054372283392</v>
      </c>
      <c r="AC34" s="11">
        <v>26.579818290531318</v>
      </c>
      <c r="AD34" s="11">
        <v>26.497239589623536</v>
      </c>
      <c r="AE34" s="11">
        <v>26.40552047037178</v>
      </c>
      <c r="AF34" s="11">
        <v>26.336274648829988</v>
      </c>
      <c r="AG34" s="11">
        <v>26.284133346288623</v>
      </c>
      <c r="AH34" s="11">
        <v>26.225477972898911</v>
      </c>
      <c r="AI34" s="11">
        <v>26.154550794328763</v>
      </c>
      <c r="AJ34" s="11">
        <v>26.110446914671883</v>
      </c>
      <c r="AK34" s="11">
        <v>26.081161351347053</v>
      </c>
      <c r="AL34" s="11">
        <v>26.044135376668955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2.0577548294112979</v>
      </c>
      <c r="N35" s="11">
        <v>1.3848474096427814</v>
      </c>
      <c r="O35" s="11">
        <v>1.3351177976343644</v>
      </c>
      <c r="P35" s="11">
        <v>1.2510680619765639</v>
      </c>
      <c r="Q35" s="11">
        <v>1.4117533957418202</v>
      </c>
      <c r="R35" s="11">
        <v>1.3183098521080954</v>
      </c>
      <c r="S35" s="11">
        <v>1.1550303084468279</v>
      </c>
      <c r="T35" s="11">
        <v>1.2563855287630319</v>
      </c>
      <c r="U35" s="11">
        <v>1.3213308105300905</v>
      </c>
      <c r="V35" s="11">
        <v>1.2055864350314756</v>
      </c>
      <c r="W35" s="11">
        <v>1.4732640121427774</v>
      </c>
      <c r="X35" s="11">
        <v>0.99534336155434999</v>
      </c>
      <c r="Y35" s="11">
        <v>1.0013498541223831</v>
      </c>
      <c r="Z35" s="11">
        <v>1.0118556178223983</v>
      </c>
      <c r="AA35" s="11">
        <v>1.0238131826446426</v>
      </c>
      <c r="AB35" s="11">
        <v>1.0370091834881408</v>
      </c>
      <c r="AC35" s="11">
        <v>1.0481547289349238</v>
      </c>
      <c r="AD35" s="11">
        <v>1.0594866545993902</v>
      </c>
      <c r="AE35" s="11">
        <v>1.0696173488284695</v>
      </c>
      <c r="AF35" s="11">
        <v>1.0823852021104137</v>
      </c>
      <c r="AG35" s="11">
        <v>1.093531090556751</v>
      </c>
      <c r="AH35" s="11">
        <v>1.104875061120117</v>
      </c>
      <c r="AI35" s="11">
        <v>1.115507077303832</v>
      </c>
      <c r="AJ35" s="11">
        <v>1.1277677106862414</v>
      </c>
      <c r="AK35" s="11">
        <v>1.137121771418552</v>
      </c>
      <c r="AL35" s="11">
        <v>1.1491065477215729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122.18584214941026</v>
      </c>
      <c r="N37" s="87">
        <f t="shared" ref="N37:AL37" si="19">SUM(N38:N39)</f>
        <v>127.7451872901577</v>
      </c>
      <c r="O37" s="87">
        <f t="shared" si="19"/>
        <v>136.53157774065525</v>
      </c>
      <c r="P37" s="87">
        <f t="shared" si="19"/>
        <v>134.58733887611541</v>
      </c>
      <c r="Q37" s="87">
        <f t="shared" si="19"/>
        <v>137.36522298504838</v>
      </c>
      <c r="R37" s="87">
        <f t="shared" si="19"/>
        <v>139.96606709865341</v>
      </c>
      <c r="S37" s="87">
        <f t="shared" si="19"/>
        <v>144.5025315826982</v>
      </c>
      <c r="T37" s="87">
        <f t="shared" si="19"/>
        <v>149.51866896007996</v>
      </c>
      <c r="U37" s="87">
        <f t="shared" si="19"/>
        <v>150.44156713052135</v>
      </c>
      <c r="V37" s="87">
        <f t="shared" si="19"/>
        <v>152.85624480420722</v>
      </c>
      <c r="W37" s="87">
        <f t="shared" si="19"/>
        <v>146.40934437023174</v>
      </c>
      <c r="X37" s="87">
        <f t="shared" si="19"/>
        <v>147.25218147868128</v>
      </c>
      <c r="Y37" s="87">
        <f t="shared" si="19"/>
        <v>147.9651928304971</v>
      </c>
      <c r="Z37" s="87">
        <f t="shared" si="19"/>
        <v>148.49496821036561</v>
      </c>
      <c r="AA37" s="87">
        <f t="shared" si="19"/>
        <v>149.29571772671733</v>
      </c>
      <c r="AB37" s="87">
        <f t="shared" si="19"/>
        <v>149.77730029954</v>
      </c>
      <c r="AC37" s="87">
        <f t="shared" si="19"/>
        <v>150.15874086918694</v>
      </c>
      <c r="AD37" s="87">
        <f t="shared" si="19"/>
        <v>150.53372871950089</v>
      </c>
      <c r="AE37" s="87">
        <f t="shared" si="19"/>
        <v>150.82955604371418</v>
      </c>
      <c r="AF37" s="87">
        <f t="shared" si="19"/>
        <v>151.08035606068967</v>
      </c>
      <c r="AG37" s="87">
        <f t="shared" si="19"/>
        <v>151.30955074207859</v>
      </c>
      <c r="AH37" s="87">
        <f t="shared" si="19"/>
        <v>151.4053773993638</v>
      </c>
      <c r="AI37" s="87">
        <f t="shared" si="19"/>
        <v>151.54404677456074</v>
      </c>
      <c r="AJ37" s="87">
        <f t="shared" si="19"/>
        <v>151.72194164459185</v>
      </c>
      <c r="AK37" s="87">
        <f t="shared" si="19"/>
        <v>151.88607081569705</v>
      </c>
      <c r="AL37" s="87">
        <f t="shared" si="19"/>
        <v>152.03929983778866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97.092179654274929</v>
      </c>
      <c r="N38" s="11">
        <v>102.2124721378329</v>
      </c>
      <c r="O38" s="11">
        <v>110.59491803116187</v>
      </c>
      <c r="P38" s="11">
        <v>107.82892066841877</v>
      </c>
      <c r="Q38" s="11">
        <v>111.68668563476272</v>
      </c>
      <c r="R38" s="11">
        <v>111.28644069208411</v>
      </c>
      <c r="S38" s="11">
        <v>115.70498517129201</v>
      </c>
      <c r="T38" s="11">
        <v>117.49256881707497</v>
      </c>
      <c r="U38" s="11">
        <v>116.64763405609186</v>
      </c>
      <c r="V38" s="11">
        <v>119.09458232681644</v>
      </c>
      <c r="W38" s="11">
        <v>113.03644529080688</v>
      </c>
      <c r="X38" s="11">
        <v>111.77915294238133</v>
      </c>
      <c r="Y38" s="11">
        <v>111.98327547556676</v>
      </c>
      <c r="Z38" s="11">
        <v>112.0222184516464</v>
      </c>
      <c r="AA38" s="11">
        <v>112.25226452935927</v>
      </c>
      <c r="AB38" s="11">
        <v>112.2477023167839</v>
      </c>
      <c r="AC38" s="11">
        <v>112.15179723395049</v>
      </c>
      <c r="AD38" s="11">
        <v>112.04125620605762</v>
      </c>
      <c r="AE38" s="11">
        <v>111.82267247241543</v>
      </c>
      <c r="AF38" s="11">
        <v>111.59775108825627</v>
      </c>
      <c r="AG38" s="11">
        <v>111.32507406130175</v>
      </c>
      <c r="AH38" s="11">
        <v>110.91205199105346</v>
      </c>
      <c r="AI38" s="11">
        <v>110.50579210763348</v>
      </c>
      <c r="AJ38" s="11">
        <v>110.17602836034126</v>
      </c>
      <c r="AK38" s="11">
        <v>109.79934751562702</v>
      </c>
      <c r="AL38" s="11">
        <v>109.44182428822765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25.093662495135327</v>
      </c>
      <c r="N39" s="11">
        <v>25.532715152324794</v>
      </c>
      <c r="O39" s="11">
        <v>25.936659709493384</v>
      </c>
      <c r="P39" s="11">
        <v>26.758418207696643</v>
      </c>
      <c r="Q39" s="11">
        <v>25.678537350285637</v>
      </c>
      <c r="R39" s="11">
        <v>28.679626406569305</v>
      </c>
      <c r="S39" s="11">
        <v>28.797546411406184</v>
      </c>
      <c r="T39" s="11">
        <v>32.026100143004989</v>
      </c>
      <c r="U39" s="11">
        <v>33.793933074429489</v>
      </c>
      <c r="V39" s="11">
        <v>33.761662477390793</v>
      </c>
      <c r="W39" s="11">
        <v>33.37289907942484</v>
      </c>
      <c r="X39" s="11">
        <v>35.473028536299935</v>
      </c>
      <c r="Y39" s="11">
        <v>35.981917354930353</v>
      </c>
      <c r="Z39" s="11">
        <v>36.472749758719225</v>
      </c>
      <c r="AA39" s="11">
        <v>37.043453197358048</v>
      </c>
      <c r="AB39" s="11">
        <v>37.529597982756108</v>
      </c>
      <c r="AC39" s="11">
        <v>38.006943635236446</v>
      </c>
      <c r="AD39" s="11">
        <v>38.492472513443268</v>
      </c>
      <c r="AE39" s="11">
        <v>39.006883571298744</v>
      </c>
      <c r="AF39" s="11">
        <v>39.482604972433379</v>
      </c>
      <c r="AG39" s="11">
        <v>39.984476680776837</v>
      </c>
      <c r="AH39" s="11">
        <v>40.493325408310341</v>
      </c>
      <c r="AI39" s="11">
        <v>41.038254666927266</v>
      </c>
      <c r="AJ39" s="11">
        <v>41.545913284250595</v>
      </c>
      <c r="AK39" s="11">
        <v>42.086723300070041</v>
      </c>
      <c r="AL39" s="11">
        <v>42.597475549561011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97.446513994687962</v>
      </c>
      <c r="N41" s="87">
        <f t="shared" ref="N41" si="20">SUM(N42:N43)</f>
        <v>93.757489054416098</v>
      </c>
      <c r="O41" s="87">
        <f t="shared" ref="O41" si="21">SUM(O42:O43)</f>
        <v>90.639487112633319</v>
      </c>
      <c r="P41" s="87">
        <f t="shared" ref="P41" si="22">SUM(P42:P43)</f>
        <v>91.799705461782423</v>
      </c>
      <c r="Q41" s="87">
        <f t="shared" ref="Q41" si="23">SUM(Q42:Q43)</f>
        <v>97.624020414330175</v>
      </c>
      <c r="R41" s="87">
        <f t="shared" ref="R41" si="24">SUM(R42:R43)</f>
        <v>94.533698941347524</v>
      </c>
      <c r="S41" s="87">
        <f t="shared" ref="S41" si="25">SUM(S42:S43)</f>
        <v>101.97120660245812</v>
      </c>
      <c r="T41" s="87">
        <f t="shared" ref="T41" si="26">SUM(T42:T43)</f>
        <v>105.30743490608731</v>
      </c>
      <c r="U41" s="87">
        <f t="shared" ref="U41" si="27">SUM(U42:U43)</f>
        <v>110.71836583027579</v>
      </c>
      <c r="V41" s="87">
        <f t="shared" ref="V41" si="28">SUM(V42:V43)</f>
        <v>107.83063315752779</v>
      </c>
      <c r="W41" s="87">
        <f t="shared" ref="W41" si="29">SUM(W42:W43)</f>
        <v>94.985751343989307</v>
      </c>
      <c r="X41" s="87">
        <f t="shared" ref="X41" si="30">SUM(X42:X43)</f>
        <v>98.069278311460678</v>
      </c>
      <c r="Y41" s="87">
        <f t="shared" ref="Y41" si="31">SUM(Y42:Y43)</f>
        <v>97.849179097848776</v>
      </c>
      <c r="Z41" s="87">
        <f t="shared" ref="Z41" si="32">SUM(Z42:Z43)</f>
        <v>97.669896954798816</v>
      </c>
      <c r="AA41" s="87">
        <f t="shared" ref="AA41" si="33">SUM(AA42:AA43)</f>
        <v>97.606084646513068</v>
      </c>
      <c r="AB41" s="87">
        <f t="shared" ref="AB41" si="34">SUM(AB42:AB43)</f>
        <v>97.406113615516261</v>
      </c>
      <c r="AC41" s="87">
        <f t="shared" ref="AC41" si="35">SUM(AC42:AC43)</f>
        <v>97.067900730841572</v>
      </c>
      <c r="AD41" s="87">
        <f t="shared" ref="AD41" si="36">SUM(AD42:AD43)</f>
        <v>96.648683807773708</v>
      </c>
      <c r="AE41" s="87">
        <f t="shared" ref="AE41" si="37">SUM(AE42:AE43)</f>
        <v>96.28363873966731</v>
      </c>
      <c r="AF41" s="87">
        <f t="shared" ref="AF41" si="38">SUM(AF42:AF43)</f>
        <v>95.91540632110987</v>
      </c>
      <c r="AG41" s="87">
        <f t="shared" ref="AG41" si="39">SUM(AG42:AG43)</f>
        <v>95.625809056034271</v>
      </c>
      <c r="AH41" s="87">
        <f t="shared" ref="AH41" si="40">SUM(AH42:AH43)</f>
        <v>95.340676295444979</v>
      </c>
      <c r="AI41" s="87">
        <f t="shared" ref="AI41" si="41">SUM(AI42:AI43)</f>
        <v>95.000765148119882</v>
      </c>
      <c r="AJ41" s="87">
        <f t="shared" ref="AJ41" si="42">SUM(AJ42:AJ43)</f>
        <v>94.602737691977453</v>
      </c>
      <c r="AK41" s="87">
        <f t="shared" ref="AK41" si="43">SUM(AK42:AK43)</f>
        <v>94.277348662661311</v>
      </c>
      <c r="AL41" s="87">
        <f t="shared" ref="AL41" si="44">SUM(AL42:AL43)</f>
        <v>93.980187488767427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35.14386860192559</v>
      </c>
      <c r="N42" s="11">
        <v>33.245411605905829</v>
      </c>
      <c r="O42" s="11">
        <v>32.701326937048428</v>
      </c>
      <c r="P42" s="11">
        <v>34.806236680722598</v>
      </c>
      <c r="Q42" s="11">
        <v>34.462208681167255</v>
      </c>
      <c r="R42" s="11">
        <v>34.570648456392448</v>
      </c>
      <c r="S42" s="11">
        <v>34.11251123025297</v>
      </c>
      <c r="T42" s="11">
        <v>35.249593414373294</v>
      </c>
      <c r="U42" s="11">
        <v>36.28337524519435</v>
      </c>
      <c r="V42" s="11">
        <v>34.037139510786069</v>
      </c>
      <c r="W42" s="11">
        <v>29.036846037136158</v>
      </c>
      <c r="X42" s="11">
        <v>30.906288155753845</v>
      </c>
      <c r="Y42" s="11">
        <v>30.540875869983665</v>
      </c>
      <c r="Z42" s="11">
        <v>30.246543301869277</v>
      </c>
      <c r="AA42" s="11">
        <v>29.993166311570391</v>
      </c>
      <c r="AB42" s="11">
        <v>29.750753316815718</v>
      </c>
      <c r="AC42" s="11">
        <v>29.452844385912197</v>
      </c>
      <c r="AD42" s="11">
        <v>29.104054584755399</v>
      </c>
      <c r="AE42" s="11">
        <v>28.795608820482691</v>
      </c>
      <c r="AF42" s="11">
        <v>28.482530813097238</v>
      </c>
      <c r="AG42" s="11">
        <v>28.186731592557305</v>
      </c>
      <c r="AH42" s="11">
        <v>27.889512594197129</v>
      </c>
      <c r="AI42" s="11">
        <v>27.55670624794886</v>
      </c>
      <c r="AJ42" s="11">
        <v>27.207993076815526</v>
      </c>
      <c r="AK42" s="11">
        <v>26.953325668657087</v>
      </c>
      <c r="AL42" s="11">
        <v>26.721663194590093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62.302645392762372</v>
      </c>
      <c r="N43" s="11">
        <v>60.512077448510269</v>
      </c>
      <c r="O43" s="11">
        <v>57.938160175584891</v>
      </c>
      <c r="P43" s="11">
        <v>56.993468781059825</v>
      </c>
      <c r="Q43" s="11">
        <v>63.161811733162914</v>
      </c>
      <c r="R43" s="11">
        <v>59.963050484955076</v>
      </c>
      <c r="S43" s="11">
        <v>67.858695372205162</v>
      </c>
      <c r="T43" s="11">
        <v>70.057841491714015</v>
      </c>
      <c r="U43" s="11">
        <v>74.434990585081437</v>
      </c>
      <c r="V43" s="11">
        <v>73.793493646741723</v>
      </c>
      <c r="W43" s="11">
        <v>65.948905306853149</v>
      </c>
      <c r="X43" s="11">
        <v>67.162990155706837</v>
      </c>
      <c r="Y43" s="11">
        <v>67.30830322786511</v>
      </c>
      <c r="Z43" s="11">
        <v>67.423353652929535</v>
      </c>
      <c r="AA43" s="11">
        <v>67.612918334942677</v>
      </c>
      <c r="AB43" s="11">
        <v>67.655360298700543</v>
      </c>
      <c r="AC43" s="11">
        <v>67.615056344929371</v>
      </c>
      <c r="AD43" s="11">
        <v>67.544629223018305</v>
      </c>
      <c r="AE43" s="11">
        <v>67.488029919184626</v>
      </c>
      <c r="AF43" s="11">
        <v>67.432875508012629</v>
      </c>
      <c r="AG43" s="11">
        <v>67.439077463476963</v>
      </c>
      <c r="AH43" s="11">
        <v>67.45116370124785</v>
      </c>
      <c r="AI43" s="11">
        <v>67.444058900171029</v>
      </c>
      <c r="AJ43" s="11">
        <v>67.394744615161926</v>
      </c>
      <c r="AK43" s="11">
        <v>67.324022994004224</v>
      </c>
      <c r="AL43" s="11">
        <v>67.258524294177334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155.93002625701777</v>
      </c>
      <c r="N45" s="87">
        <f t="shared" ref="N45" si="45">SUM(N46:N47)</f>
        <v>148.80571941541592</v>
      </c>
      <c r="O45" s="87">
        <f t="shared" ref="O45" si="46">SUM(O46:O47)</f>
        <v>145.43531245776853</v>
      </c>
      <c r="P45" s="87">
        <f t="shared" ref="P45" si="47">SUM(P46:P47)</f>
        <v>151.86826420408141</v>
      </c>
      <c r="Q45" s="87">
        <f t="shared" ref="Q45" si="48">SUM(Q46:Q47)</f>
        <v>161.2166683123711</v>
      </c>
      <c r="R45" s="87">
        <f t="shared" ref="R45" si="49">SUM(R46:R47)</f>
        <v>160.35951732357472</v>
      </c>
      <c r="S45" s="87">
        <f t="shared" ref="S45" si="50">SUM(S46:S47)</f>
        <v>167.94104601520618</v>
      </c>
      <c r="T45" s="87">
        <f t="shared" ref="T45" si="51">SUM(T46:T47)</f>
        <v>159.75066499623276</v>
      </c>
      <c r="U45" s="87">
        <f t="shared" ref="U45" si="52">SUM(U46:U47)</f>
        <v>167.66859439097857</v>
      </c>
      <c r="V45" s="87">
        <f t="shared" ref="V45" si="53">SUM(V46:V47)</f>
        <v>171.44533497701252</v>
      </c>
      <c r="W45" s="87">
        <f t="shared" ref="W45" si="54">SUM(W46:W47)</f>
        <v>149.86515633486113</v>
      </c>
      <c r="X45" s="87">
        <f t="shared" ref="X45" si="55">SUM(X46:X47)</f>
        <v>154.58572380610832</v>
      </c>
      <c r="Y45" s="87">
        <f t="shared" ref="Y45" si="56">SUM(Y46:Y47)</f>
        <v>154.41385763549567</v>
      </c>
      <c r="Z45" s="87">
        <f t="shared" ref="Z45" si="57">SUM(Z46:Z47)</f>
        <v>154.52747699680228</v>
      </c>
      <c r="AA45" s="87">
        <f t="shared" ref="AA45" si="58">SUM(AA46:AA47)</f>
        <v>154.9094658582319</v>
      </c>
      <c r="AB45" s="87">
        <f t="shared" ref="AB45" si="59">SUM(AB46:AB47)</f>
        <v>154.95196530271434</v>
      </c>
      <c r="AC45" s="87">
        <f t="shared" ref="AC45" si="60">SUM(AC46:AC47)</f>
        <v>154.85870711398852</v>
      </c>
      <c r="AD45" s="87">
        <f t="shared" ref="AD45" si="61">SUM(AD46:AD47)</f>
        <v>154.74726537264368</v>
      </c>
      <c r="AE45" s="87">
        <f t="shared" ref="AE45" si="62">SUM(AE46:AE47)</f>
        <v>154.54598781579119</v>
      </c>
      <c r="AF45" s="87">
        <f t="shared" ref="AF45" si="63">SUM(AF46:AF47)</f>
        <v>154.33102772316121</v>
      </c>
      <c r="AG45" s="87">
        <f t="shared" ref="AG45" si="64">SUM(AG46:AG47)</f>
        <v>154.16943700141388</v>
      </c>
      <c r="AH45" s="87">
        <f t="shared" ref="AH45" si="65">SUM(AH46:AH47)</f>
        <v>154.00214773312121</v>
      </c>
      <c r="AI45" s="87">
        <f t="shared" ref="AI45" si="66">SUM(AI46:AI47)</f>
        <v>153.81299366578048</v>
      </c>
      <c r="AJ45" s="87">
        <f t="shared" ref="AJ45" si="67">SUM(AJ46:AJ47)</f>
        <v>153.64056293077141</v>
      </c>
      <c r="AK45" s="87">
        <f t="shared" ref="AK45" si="68">SUM(AK46:AK47)</f>
        <v>153.4937596300071</v>
      </c>
      <c r="AL45" s="87">
        <f t="shared" ref="AL45" si="69">SUM(AL46:AL47)</f>
        <v>153.36189927926119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21.894524360641213</v>
      </c>
      <c r="N46" s="11">
        <v>21.166086300079058</v>
      </c>
      <c r="O46" s="11">
        <v>21.482489418225178</v>
      </c>
      <c r="P46" s="11">
        <v>22.407122802651664</v>
      </c>
      <c r="Q46" s="11">
        <v>23.475880732168115</v>
      </c>
      <c r="R46" s="11">
        <v>24.799190135984503</v>
      </c>
      <c r="S46" s="11">
        <v>25.921040796225771</v>
      </c>
      <c r="T46" s="11">
        <v>23.229843121634271</v>
      </c>
      <c r="U46" s="11">
        <v>24.600111360689166</v>
      </c>
      <c r="V46" s="11">
        <v>24.04793072059293</v>
      </c>
      <c r="W46" s="11">
        <v>20.128898961070675</v>
      </c>
      <c r="X46" s="11">
        <v>34.764769562392097</v>
      </c>
      <c r="Y46" s="11">
        <v>35.27454084297915</v>
      </c>
      <c r="Z46" s="11">
        <v>35.760729384576571</v>
      </c>
      <c r="AA46" s="11">
        <v>36.324862063726826</v>
      </c>
      <c r="AB46" s="11">
        <v>36.843271611072929</v>
      </c>
      <c r="AC46" s="11">
        <v>37.332843812044125</v>
      </c>
      <c r="AD46" s="11">
        <v>37.758196413738105</v>
      </c>
      <c r="AE46" s="11">
        <v>38.231194381625961</v>
      </c>
      <c r="AF46" s="11">
        <v>38.708818660024797</v>
      </c>
      <c r="AG46" s="11">
        <v>39.239510958088545</v>
      </c>
      <c r="AH46" s="11">
        <v>39.782447851194803</v>
      </c>
      <c r="AI46" s="11">
        <v>40.334713433090045</v>
      </c>
      <c r="AJ46" s="11">
        <v>40.898018370568977</v>
      </c>
      <c r="AK46" s="11">
        <v>41.444755475434263</v>
      </c>
      <c r="AL46" s="11">
        <v>42.033964661233497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134.03550189637656</v>
      </c>
      <c r="N47" s="11">
        <v>127.63963311533688</v>
      </c>
      <c r="O47" s="11">
        <v>123.95282303954336</v>
      </c>
      <c r="P47" s="11">
        <v>129.46114140142976</v>
      </c>
      <c r="Q47" s="11">
        <v>137.74078758020298</v>
      </c>
      <c r="R47" s="11">
        <v>135.56032718759022</v>
      </c>
      <c r="S47" s="11">
        <v>142.0200052189804</v>
      </c>
      <c r="T47" s="11">
        <v>136.52082187459848</v>
      </c>
      <c r="U47" s="11">
        <v>143.0684830302894</v>
      </c>
      <c r="V47" s="11">
        <v>147.39740425641961</v>
      </c>
      <c r="W47" s="11">
        <v>129.73625737379044</v>
      </c>
      <c r="X47" s="11">
        <v>119.82095424371622</v>
      </c>
      <c r="Y47" s="11">
        <v>119.13931679251651</v>
      </c>
      <c r="Z47" s="11">
        <v>118.7667476122257</v>
      </c>
      <c r="AA47" s="11">
        <v>118.58460379450506</v>
      </c>
      <c r="AB47" s="11">
        <v>118.10869369164141</v>
      </c>
      <c r="AC47" s="11">
        <v>117.5258633019444</v>
      </c>
      <c r="AD47" s="11">
        <v>116.98906895890558</v>
      </c>
      <c r="AE47" s="11">
        <v>116.31479343416524</v>
      </c>
      <c r="AF47" s="11">
        <v>115.62220906313641</v>
      </c>
      <c r="AG47" s="11">
        <v>114.92992604332535</v>
      </c>
      <c r="AH47" s="11">
        <v>114.21969988192642</v>
      </c>
      <c r="AI47" s="11">
        <v>113.47828023269042</v>
      </c>
      <c r="AJ47" s="11">
        <v>112.74254456020242</v>
      </c>
      <c r="AK47" s="11">
        <v>112.04900415457284</v>
      </c>
      <c r="AL47" s="11">
        <v>111.3279346180277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1306.7709999999997</v>
      </c>
      <c r="N49" s="87">
        <f t="shared" si="70"/>
        <v>1281.5240000000003</v>
      </c>
      <c r="O49" s="87">
        <f t="shared" si="70"/>
        <v>1289.2439999999995</v>
      </c>
      <c r="P49" s="87">
        <f t="shared" si="70"/>
        <v>1312.085</v>
      </c>
      <c r="Q49" s="87">
        <f t="shared" si="70"/>
        <v>1372.0830000000005</v>
      </c>
      <c r="R49" s="87">
        <f t="shared" si="70"/>
        <v>1372.78</v>
      </c>
      <c r="S49" s="87">
        <f t="shared" si="70"/>
        <v>1414.3089999999993</v>
      </c>
      <c r="T49" s="87">
        <f t="shared" si="70"/>
        <v>1451.4790000000005</v>
      </c>
      <c r="U49" s="87">
        <f t="shared" si="70"/>
        <v>1489.1829999999989</v>
      </c>
      <c r="V49" s="87">
        <f t="shared" si="70"/>
        <v>1522.9480000000003</v>
      </c>
      <c r="W49" s="87">
        <f t="shared" si="70"/>
        <v>1487.645</v>
      </c>
      <c r="X49" s="87">
        <f t="shared" si="70"/>
        <v>1497.5109999999997</v>
      </c>
      <c r="Y49" s="87">
        <f t="shared" si="70"/>
        <v>1504.6909999999993</v>
      </c>
      <c r="Z49" s="87">
        <f t="shared" si="70"/>
        <v>1513.0790000000011</v>
      </c>
      <c r="AA49" s="87">
        <f t="shared" si="70"/>
        <v>1524.0230000000004</v>
      </c>
      <c r="AB49" s="87">
        <f t="shared" si="70"/>
        <v>1532.0940000000001</v>
      </c>
      <c r="AC49" s="87">
        <f t="shared" si="70"/>
        <v>1539.1069999999995</v>
      </c>
      <c r="AD49" s="87">
        <f t="shared" si="70"/>
        <v>1545.6360000000004</v>
      </c>
      <c r="AE49" s="87">
        <f t="shared" ref="AE49:AL49" si="71">SUM(AE5,AE9,AE15,AE22,AE26,AE32,AE37,AE41,AE45)</f>
        <v>1552.0920000000001</v>
      </c>
      <c r="AF49" s="87">
        <f t="shared" si="71"/>
        <v>1558.5179999999991</v>
      </c>
      <c r="AG49" s="87">
        <f t="shared" si="71"/>
        <v>1565.3139999999994</v>
      </c>
      <c r="AH49" s="87">
        <f t="shared" si="71"/>
        <v>1572.0089999999996</v>
      </c>
      <c r="AI49" s="87">
        <f t="shared" si="71"/>
        <v>1578.7169999999987</v>
      </c>
      <c r="AJ49" s="87">
        <f t="shared" si="71"/>
        <v>1585.5310000000006</v>
      </c>
      <c r="AK49" s="87">
        <f t="shared" si="71"/>
        <v>1592.297</v>
      </c>
      <c r="AL49" s="87">
        <f t="shared" si="71"/>
        <v>1599.0620000000008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7.3632500070765342E-2</v>
      </c>
      <c r="N52" s="337">
        <f t="shared" si="73"/>
        <v>8.1764097680413844E-2</v>
      </c>
      <c r="O52" s="337">
        <f t="shared" si="73"/>
        <v>8.2955789426647039E-2</v>
      </c>
      <c r="P52" s="337">
        <f t="shared" si="73"/>
        <v>8.418430407509267E-2</v>
      </c>
      <c r="Q52" s="337">
        <f t="shared" si="73"/>
        <v>8.0123117670069188E-2</v>
      </c>
      <c r="R52" s="337">
        <f t="shared" si="73"/>
        <v>8.4352687599292694E-2</v>
      </c>
      <c r="S52" s="337">
        <f t="shared" si="73"/>
        <v>8.3587531589545044E-2</v>
      </c>
      <c r="T52" s="337">
        <f t="shared" si="73"/>
        <v>8.646622084244808E-2</v>
      </c>
      <c r="U52" s="337">
        <f t="shared" si="73"/>
        <v>8.7391644977699259E-2</v>
      </c>
      <c r="V52" s="337">
        <f t="shared" si="73"/>
        <v>8.9471024731508669E-2</v>
      </c>
      <c r="W52" s="337">
        <f t="shared" si="73"/>
        <v>9.4009748374879423E-2</v>
      </c>
      <c r="X52" s="337">
        <f t="shared" si="73"/>
        <v>8.439069994481524E-2</v>
      </c>
      <c r="Y52" s="337">
        <f t="shared" si="73"/>
        <v>8.4646227802233562E-2</v>
      </c>
      <c r="Z52" s="337">
        <f t="shared" si="73"/>
        <v>8.5040316971335711E-2</v>
      </c>
      <c r="AA52" s="337">
        <f t="shared" si="73"/>
        <v>8.5448005157466089E-2</v>
      </c>
      <c r="AB52" s="337">
        <f t="shared" si="73"/>
        <v>8.5869902976374105E-2</v>
      </c>
      <c r="AC52" s="337">
        <f t="shared" si="73"/>
        <v>8.6317452021264521E-2</v>
      </c>
      <c r="AD52" s="337">
        <f t="shared" si="73"/>
        <v>8.6789280624905596E-2</v>
      </c>
      <c r="AE52" s="337">
        <f t="shared" ref="AE52:AL52" si="74">AE5/AE$49</f>
        <v>8.7289300269716194E-2</v>
      </c>
      <c r="AF52" s="337">
        <f t="shared" si="74"/>
        <v>8.7799707695874044E-2</v>
      </c>
      <c r="AG52" s="337">
        <f t="shared" si="74"/>
        <v>8.8320734394044809E-2</v>
      </c>
      <c r="AH52" s="337">
        <f t="shared" si="74"/>
        <v>8.883193049276833E-2</v>
      </c>
      <c r="AI52" s="337">
        <f t="shared" si="74"/>
        <v>8.9349912108812851E-2</v>
      </c>
      <c r="AJ52" s="337">
        <f t="shared" si="74"/>
        <v>8.9918513477075662E-2</v>
      </c>
      <c r="AK52" s="337">
        <f t="shared" si="74"/>
        <v>9.051506059255493E-2</v>
      </c>
      <c r="AL52" s="337">
        <f t="shared" si="74"/>
        <v>9.1116989616144159E-2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4.8482444254728495E-2</v>
      </c>
      <c r="N53" s="336">
        <f t="shared" si="75"/>
        <v>5.3891008025436393E-2</v>
      </c>
      <c r="O53" s="336">
        <f t="shared" si="75"/>
        <v>5.3793610835829002E-2</v>
      </c>
      <c r="P53" s="336">
        <f t="shared" si="75"/>
        <v>5.5252601696071872E-2</v>
      </c>
      <c r="Q53" s="336">
        <f t="shared" si="75"/>
        <v>5.0863698578893043E-2</v>
      </c>
      <c r="R53" s="336">
        <f t="shared" si="75"/>
        <v>5.4940531695684275E-2</v>
      </c>
      <c r="S53" s="336">
        <f t="shared" si="75"/>
        <v>5.663333533977867E-2</v>
      </c>
      <c r="T53" s="336">
        <f t="shared" si="75"/>
        <v>5.806346415945704E-2</v>
      </c>
      <c r="U53" s="336">
        <f t="shared" si="75"/>
        <v>5.9224090652902198E-2</v>
      </c>
      <c r="V53" s="336">
        <f t="shared" si="75"/>
        <v>6.0754892352649796E-2</v>
      </c>
      <c r="W53" s="336">
        <f t="shared" si="75"/>
        <v>6.3272387164271304E-2</v>
      </c>
      <c r="X53" s="336">
        <f t="shared" si="75"/>
        <v>5.4700369516545923E-2</v>
      </c>
      <c r="Y53" s="336">
        <f t="shared" si="75"/>
        <v>5.4810822268613314E-2</v>
      </c>
      <c r="Z53" s="336">
        <f t="shared" si="75"/>
        <v>5.4964994029078396E-2</v>
      </c>
      <c r="AA53" s="336">
        <f t="shared" si="75"/>
        <v>5.5130010427408678E-2</v>
      </c>
      <c r="AB53" s="336">
        <f t="shared" si="75"/>
        <v>5.532084943300828E-2</v>
      </c>
      <c r="AC53" s="336">
        <f t="shared" si="75"/>
        <v>5.5531064655791197E-2</v>
      </c>
      <c r="AD53" s="336">
        <f t="shared" si="75"/>
        <v>5.5746232611894292E-2</v>
      </c>
      <c r="AE53" s="336">
        <f t="shared" ref="AE53:AL53" si="76">AE6/AE$49</f>
        <v>5.5977430647968375E-2</v>
      </c>
      <c r="AF53" s="336">
        <f t="shared" si="76"/>
        <v>5.6217452813742567E-2</v>
      </c>
      <c r="AG53" s="336">
        <f t="shared" si="76"/>
        <v>5.6456580825643185E-2</v>
      </c>
      <c r="AH53" s="336">
        <f t="shared" si="76"/>
        <v>5.6689862114154117E-2</v>
      </c>
      <c r="AI53" s="336">
        <f t="shared" si="76"/>
        <v>5.6930250713800229E-2</v>
      </c>
      <c r="AJ53" s="336">
        <f t="shared" si="76"/>
        <v>5.7201166411417016E-2</v>
      </c>
      <c r="AK53" s="336">
        <f t="shared" si="76"/>
        <v>5.7457747987800893E-2</v>
      </c>
      <c r="AL53" s="336">
        <f t="shared" si="76"/>
        <v>5.7723525032127569E-2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2.5150055816036847E-2</v>
      </c>
      <c r="N54" s="336">
        <f t="shared" si="77"/>
        <v>2.7873089654977458E-2</v>
      </c>
      <c r="O54" s="336">
        <f t="shared" si="77"/>
        <v>2.9162178590818027E-2</v>
      </c>
      <c r="P54" s="336">
        <f t="shared" si="77"/>
        <v>2.8931702379020791E-2</v>
      </c>
      <c r="Q54" s="336">
        <f t="shared" si="77"/>
        <v>2.9259419091176134E-2</v>
      </c>
      <c r="R54" s="336">
        <f t="shared" si="77"/>
        <v>2.9412155903608416E-2</v>
      </c>
      <c r="S54" s="336">
        <f t="shared" si="77"/>
        <v>2.695419624976637E-2</v>
      </c>
      <c r="T54" s="336">
        <f t="shared" si="77"/>
        <v>2.8402756682991036E-2</v>
      </c>
      <c r="U54" s="336">
        <f t="shared" si="77"/>
        <v>2.8167554324797069E-2</v>
      </c>
      <c r="V54" s="336">
        <f t="shared" si="77"/>
        <v>2.871613237885887E-2</v>
      </c>
      <c r="W54" s="336">
        <f t="shared" si="77"/>
        <v>3.0737361210608133E-2</v>
      </c>
      <c r="X54" s="336">
        <f t="shared" si="77"/>
        <v>2.9690330428269317E-2</v>
      </c>
      <c r="Y54" s="336">
        <f t="shared" si="77"/>
        <v>2.9835405533620261E-2</v>
      </c>
      <c r="Z54" s="336">
        <f t="shared" si="77"/>
        <v>3.0075322942257333E-2</v>
      </c>
      <c r="AA54" s="336">
        <f t="shared" si="77"/>
        <v>3.0317994730057418E-2</v>
      </c>
      <c r="AB54" s="336">
        <f t="shared" si="77"/>
        <v>3.0549053543365814E-2</v>
      </c>
      <c r="AC54" s="336">
        <f t="shared" si="77"/>
        <v>3.0786387365473324E-2</v>
      </c>
      <c r="AD54" s="336">
        <f t="shared" si="77"/>
        <v>3.1043048013011307E-2</v>
      </c>
      <c r="AE54" s="336">
        <f t="shared" ref="AE54:AL54" si="78">AE7/AE$49</f>
        <v>3.1311869621747833E-2</v>
      </c>
      <c r="AF54" s="336">
        <f t="shared" si="78"/>
        <v>3.1582254882131483E-2</v>
      </c>
      <c r="AG54" s="336">
        <f t="shared" si="78"/>
        <v>3.1864153568401617E-2</v>
      </c>
      <c r="AH54" s="336">
        <f t="shared" si="78"/>
        <v>3.2142068378614205E-2</v>
      </c>
      <c r="AI54" s="336">
        <f t="shared" si="78"/>
        <v>3.2419661395012622E-2</v>
      </c>
      <c r="AJ54" s="336">
        <f t="shared" si="78"/>
        <v>3.2717347065658646E-2</v>
      </c>
      <c r="AK54" s="336">
        <f t="shared" si="78"/>
        <v>3.3057312604754044E-2</v>
      </c>
      <c r="AL54" s="336">
        <f t="shared" si="78"/>
        <v>3.339346458401659E-2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0.19198035065946237</v>
      </c>
      <c r="N56" s="337">
        <f t="shared" si="79"/>
        <v>0.19068607649046232</v>
      </c>
      <c r="O56" s="337">
        <f t="shared" si="79"/>
        <v>0.18651969249385902</v>
      </c>
      <c r="P56" s="337">
        <f t="shared" si="79"/>
        <v>0.18904959387662185</v>
      </c>
      <c r="Q56" s="337">
        <f t="shared" si="79"/>
        <v>0.19057620576551168</v>
      </c>
      <c r="R56" s="337">
        <f t="shared" si="79"/>
        <v>0.18966861783621936</v>
      </c>
      <c r="S56" s="337">
        <f t="shared" si="79"/>
        <v>0.19320176831343777</v>
      </c>
      <c r="T56" s="337">
        <f t="shared" si="79"/>
        <v>0.1920151783707944</v>
      </c>
      <c r="U56" s="337">
        <f t="shared" si="79"/>
        <v>0.19649332552078302</v>
      </c>
      <c r="V56" s="337">
        <f t="shared" si="79"/>
        <v>0.20062126356335627</v>
      </c>
      <c r="W56" s="337">
        <f t="shared" si="79"/>
        <v>0.21577355086928565</v>
      </c>
      <c r="X56" s="337">
        <f t="shared" si="79"/>
        <v>0.21924570233865756</v>
      </c>
      <c r="Y56" s="337">
        <f t="shared" si="79"/>
        <v>0.22073512634505421</v>
      </c>
      <c r="Z56" s="337">
        <f t="shared" si="79"/>
        <v>0.22218253186397452</v>
      </c>
      <c r="AA56" s="337">
        <f t="shared" si="79"/>
        <v>0.2235216311494107</v>
      </c>
      <c r="AB56" s="337">
        <f t="shared" si="79"/>
        <v>0.22480498366221699</v>
      </c>
      <c r="AC56" s="337">
        <f t="shared" si="79"/>
        <v>0.22613348069312708</v>
      </c>
      <c r="AD56" s="337">
        <f t="shared" si="79"/>
        <v>0.22757364255377016</v>
      </c>
      <c r="AE56" s="337">
        <f t="shared" ref="AE56:AL56" si="80">AE9/AE$49</f>
        <v>0.22909527926005979</v>
      </c>
      <c r="AF56" s="337">
        <f t="shared" si="80"/>
        <v>0.23058860486147434</v>
      </c>
      <c r="AG56" s="337">
        <f t="shared" si="80"/>
        <v>0.23204597265131197</v>
      </c>
      <c r="AH56" s="337">
        <f t="shared" si="80"/>
        <v>0.23348621480701259</v>
      </c>
      <c r="AI56" s="337">
        <f t="shared" si="80"/>
        <v>0.23490868031869333</v>
      </c>
      <c r="AJ56" s="337">
        <f t="shared" si="80"/>
        <v>0.23634805789119617</v>
      </c>
      <c r="AK56" s="337">
        <f t="shared" si="80"/>
        <v>0.23774154459129054</v>
      </c>
      <c r="AL56" s="337">
        <f t="shared" si="80"/>
        <v>0.23926539636787172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4.8651616358509488E-2</v>
      </c>
      <c r="N57" s="336">
        <f t="shared" si="81"/>
        <v>4.8617914288742271E-2</v>
      </c>
      <c r="O57" s="336">
        <f t="shared" si="81"/>
        <v>4.77845821267745E-2</v>
      </c>
      <c r="P57" s="336">
        <f t="shared" si="81"/>
        <v>4.8517822051061296E-2</v>
      </c>
      <c r="Q57" s="336">
        <f t="shared" si="81"/>
        <v>4.9470370150886525E-2</v>
      </c>
      <c r="R57" s="336">
        <f t="shared" si="81"/>
        <v>5.1674027637458431E-2</v>
      </c>
      <c r="S57" s="336">
        <f t="shared" si="81"/>
        <v>5.1385384447651845E-2</v>
      </c>
      <c r="T57" s="336">
        <f t="shared" si="81"/>
        <v>5.111248378362581E-2</v>
      </c>
      <c r="U57" s="336">
        <f t="shared" si="81"/>
        <v>5.4316042543020061E-2</v>
      </c>
      <c r="V57" s="336">
        <f t="shared" si="81"/>
        <v>5.495254663657493E-2</v>
      </c>
      <c r="W57" s="336">
        <f t="shared" si="81"/>
        <v>5.7473372935427702E-2</v>
      </c>
      <c r="X57" s="336">
        <f t="shared" si="81"/>
        <v>6.5995114866663193E-2</v>
      </c>
      <c r="Y57" s="336">
        <f t="shared" si="81"/>
        <v>6.650923039955553E-2</v>
      </c>
      <c r="Z57" s="336">
        <f t="shared" si="81"/>
        <v>6.7057642944481799E-2</v>
      </c>
      <c r="AA57" s="336">
        <f t="shared" si="81"/>
        <v>6.759157128416915E-2</v>
      </c>
      <c r="AB57" s="336">
        <f t="shared" si="81"/>
        <v>6.814955424568607E-2</v>
      </c>
      <c r="AC57" s="336">
        <f t="shared" si="81"/>
        <v>6.8704579684224554E-2</v>
      </c>
      <c r="AD57" s="336">
        <f t="shared" si="81"/>
        <v>6.9305199626039829E-2</v>
      </c>
      <c r="AE57" s="336">
        <f t="shared" ref="AE57:AL57" si="82">AE10/AE$49</f>
        <v>6.9928254586112695E-2</v>
      </c>
      <c r="AF57" s="336">
        <f t="shared" si="82"/>
        <v>7.0565445616561737E-2</v>
      </c>
      <c r="AG57" s="336">
        <f t="shared" si="82"/>
        <v>7.1179560725139313E-2</v>
      </c>
      <c r="AH57" s="336">
        <f t="shared" si="82"/>
        <v>7.1787293086114271E-2</v>
      </c>
      <c r="AI57" s="336">
        <f t="shared" si="82"/>
        <v>7.2387237396278267E-2</v>
      </c>
      <c r="AJ57" s="336">
        <f t="shared" si="82"/>
        <v>7.3000142441282806E-2</v>
      </c>
      <c r="AK57" s="336">
        <f t="shared" si="82"/>
        <v>7.3602039669973723E-2</v>
      </c>
      <c r="AL57" s="336">
        <f t="shared" si="82"/>
        <v>7.4248065853980222E-2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Manchester</v>
      </c>
      <c r="L58" s="232" t="str">
        <f>'Occ T3'!A13</f>
        <v>22 Health professionals</v>
      </c>
      <c r="M58" s="336">
        <f t="shared" ref="M58:AD58" si="83">M11/M$49</f>
        <v>3.7528473723096256E-2</v>
      </c>
      <c r="N58" s="336">
        <f t="shared" si="83"/>
        <v>3.9371312066370588E-2</v>
      </c>
      <c r="O58" s="336">
        <f t="shared" si="83"/>
        <v>3.8992344988417867E-2</v>
      </c>
      <c r="P58" s="336">
        <f t="shared" si="83"/>
        <v>3.7853093968921919E-2</v>
      </c>
      <c r="Q58" s="336">
        <f t="shared" si="83"/>
        <v>3.8537983521857458E-2</v>
      </c>
      <c r="R58" s="336">
        <f t="shared" si="83"/>
        <v>3.8928908273950381E-2</v>
      </c>
      <c r="S58" s="336">
        <f t="shared" si="83"/>
        <v>3.9018893524394332E-2</v>
      </c>
      <c r="T58" s="336">
        <f t="shared" si="83"/>
        <v>3.9619101058012134E-2</v>
      </c>
      <c r="U58" s="336">
        <f t="shared" si="83"/>
        <v>3.9809043998104879E-2</v>
      </c>
      <c r="V58" s="336">
        <f t="shared" si="83"/>
        <v>4.059090243557776E-2</v>
      </c>
      <c r="W58" s="336">
        <f t="shared" si="83"/>
        <v>4.2578069704506137E-2</v>
      </c>
      <c r="X58" s="336">
        <f t="shared" si="83"/>
        <v>4.0250368892651871E-2</v>
      </c>
      <c r="Y58" s="336">
        <f t="shared" si="83"/>
        <v>4.039181005388421E-2</v>
      </c>
      <c r="Z58" s="336">
        <f t="shared" si="83"/>
        <v>4.055008429503195E-2</v>
      </c>
      <c r="AA58" s="336">
        <f t="shared" si="83"/>
        <v>4.0707506074532961E-2</v>
      </c>
      <c r="AB58" s="336">
        <f t="shared" si="83"/>
        <v>4.0834330117745947E-2</v>
      </c>
      <c r="AC58" s="336">
        <f t="shared" si="83"/>
        <v>4.0979757710700504E-2</v>
      </c>
      <c r="AD58" s="336">
        <f t="shared" si="83"/>
        <v>4.1148354615730402E-2</v>
      </c>
      <c r="AE58" s="336">
        <f t="shared" ref="AE58:AL58" si="84">AE11/AE$49</f>
        <v>4.1357963380034085E-2</v>
      </c>
      <c r="AF58" s="336">
        <f t="shared" si="84"/>
        <v>4.15375899261951E-2</v>
      </c>
      <c r="AG58" s="336">
        <f t="shared" si="84"/>
        <v>4.1720724137201265E-2</v>
      </c>
      <c r="AH58" s="336">
        <f t="shared" si="84"/>
        <v>4.1897679809952799E-2</v>
      </c>
      <c r="AI58" s="336">
        <f t="shared" si="84"/>
        <v>4.2072747774120331E-2</v>
      </c>
      <c r="AJ58" s="336">
        <f t="shared" si="84"/>
        <v>4.2248568203568385E-2</v>
      </c>
      <c r="AK58" s="336">
        <f t="shared" si="84"/>
        <v>4.2424412771314993E-2</v>
      </c>
      <c r="AL58" s="336">
        <f t="shared" si="84"/>
        <v>4.264784329541052E-2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5.221634439303878E-2</v>
      </c>
      <c r="N59" s="336">
        <f t="shared" si="85"/>
        <v>5.2139194825921914E-2</v>
      </c>
      <c r="O59" s="336">
        <f t="shared" si="85"/>
        <v>5.0466735279997017E-2</v>
      </c>
      <c r="P59" s="336">
        <f t="shared" si="85"/>
        <v>5.0518308718814554E-2</v>
      </c>
      <c r="Q59" s="336">
        <f t="shared" si="85"/>
        <v>5.1769046972526024E-2</v>
      </c>
      <c r="R59" s="336">
        <f t="shared" si="85"/>
        <v>4.9337743424778133E-2</v>
      </c>
      <c r="S59" s="336">
        <f t="shared" si="85"/>
        <v>5.0617498228007388E-2</v>
      </c>
      <c r="T59" s="336">
        <f t="shared" si="85"/>
        <v>4.9490291840878144E-2</v>
      </c>
      <c r="U59" s="336">
        <f t="shared" si="85"/>
        <v>4.9317898294245259E-2</v>
      </c>
      <c r="V59" s="336">
        <f t="shared" si="85"/>
        <v>5.0543376042154378E-2</v>
      </c>
      <c r="W59" s="336">
        <f t="shared" si="85"/>
        <v>5.4629985810087427E-2</v>
      </c>
      <c r="X59" s="336">
        <f t="shared" si="85"/>
        <v>5.2321661161996595E-2</v>
      </c>
      <c r="Y59" s="336">
        <f t="shared" si="85"/>
        <v>5.2944630455987518E-2</v>
      </c>
      <c r="Z59" s="336">
        <f t="shared" si="85"/>
        <v>5.3354978629486877E-2</v>
      </c>
      <c r="AA59" s="336">
        <f t="shared" si="85"/>
        <v>5.3672986094440447E-2</v>
      </c>
      <c r="AB59" s="336">
        <f t="shared" si="85"/>
        <v>5.3937276313757915E-2</v>
      </c>
      <c r="AC59" s="336">
        <f t="shared" si="85"/>
        <v>5.4203523857058483E-2</v>
      </c>
      <c r="AD59" s="336">
        <f t="shared" si="85"/>
        <v>5.4487200429812171E-2</v>
      </c>
      <c r="AE59" s="336">
        <f t="shared" ref="AE59:AL59" si="86">AE12/AE$49</f>
        <v>5.4778478761030945E-2</v>
      </c>
      <c r="AF59" s="336">
        <f t="shared" si="86"/>
        <v>5.5046078187086005E-2</v>
      </c>
      <c r="AG59" s="336">
        <f t="shared" si="86"/>
        <v>5.5314734041203267E-2</v>
      </c>
      <c r="AH59" s="336">
        <f t="shared" si="86"/>
        <v>5.5581760225652671E-2</v>
      </c>
      <c r="AI59" s="336">
        <f t="shared" si="86"/>
        <v>5.5847728484967503E-2</v>
      </c>
      <c r="AJ59" s="336">
        <f t="shared" si="86"/>
        <v>5.6109244917150546E-2</v>
      </c>
      <c r="AK59" s="336">
        <f t="shared" si="86"/>
        <v>5.6350917490963146E-2</v>
      </c>
      <c r="AL59" s="336">
        <f t="shared" si="86"/>
        <v>5.6621252906971557E-2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5.358391618481783E-2</v>
      </c>
      <c r="N60" s="336">
        <f t="shared" si="87"/>
        <v>5.055765530942756E-2</v>
      </c>
      <c r="O60" s="336">
        <f t="shared" si="87"/>
        <v>4.927603009866962E-2</v>
      </c>
      <c r="P60" s="336">
        <f t="shared" si="87"/>
        <v>5.2160369137824091E-2</v>
      </c>
      <c r="Q60" s="336">
        <f t="shared" si="87"/>
        <v>5.0798805120241673E-2</v>
      </c>
      <c r="R60" s="336">
        <f t="shared" si="87"/>
        <v>4.9727938500032411E-2</v>
      </c>
      <c r="S60" s="336">
        <f t="shared" si="87"/>
        <v>5.2179992113384213E-2</v>
      </c>
      <c r="T60" s="336">
        <f t="shared" si="87"/>
        <v>5.1793301688278351E-2</v>
      </c>
      <c r="U60" s="336">
        <f t="shared" si="87"/>
        <v>5.3050340685412797E-2</v>
      </c>
      <c r="V60" s="336">
        <f t="shared" si="87"/>
        <v>5.4534438449049212E-2</v>
      </c>
      <c r="W60" s="336">
        <f t="shared" si="87"/>
        <v>6.10921224192644E-2</v>
      </c>
      <c r="X60" s="336">
        <f t="shared" si="87"/>
        <v>6.0678557417345923E-2</v>
      </c>
      <c r="Y60" s="336">
        <f t="shared" si="87"/>
        <v>6.0889455435626939E-2</v>
      </c>
      <c r="Z60" s="336">
        <f t="shared" si="87"/>
        <v>6.1219825994973893E-2</v>
      </c>
      <c r="AA60" s="336">
        <f t="shared" si="87"/>
        <v>6.1549567696268168E-2</v>
      </c>
      <c r="AB60" s="336">
        <f t="shared" si="87"/>
        <v>6.1883822985027058E-2</v>
      </c>
      <c r="AC60" s="336">
        <f t="shared" si="87"/>
        <v>6.224561944114352E-2</v>
      </c>
      <c r="AD60" s="336">
        <f t="shared" si="87"/>
        <v>6.2632887882187752E-2</v>
      </c>
      <c r="AE60" s="336">
        <f t="shared" ref="AE60:AL60" si="88">AE13/AE$49</f>
        <v>6.3030582532882073E-2</v>
      </c>
      <c r="AF60" s="336">
        <f t="shared" si="88"/>
        <v>6.3439491131631498E-2</v>
      </c>
      <c r="AG60" s="336">
        <f t="shared" si="88"/>
        <v>6.3830953747768121E-2</v>
      </c>
      <c r="AH60" s="336">
        <f t="shared" si="88"/>
        <v>6.4219481685292845E-2</v>
      </c>
      <c r="AI60" s="336">
        <f t="shared" si="88"/>
        <v>6.4600966663327208E-2</v>
      </c>
      <c r="AJ60" s="336">
        <f t="shared" si="88"/>
        <v>6.499010232919443E-2</v>
      </c>
      <c r="AK60" s="336">
        <f t="shared" si="88"/>
        <v>6.5364174659038682E-2</v>
      </c>
      <c r="AL60" s="336">
        <f t="shared" si="88"/>
        <v>6.5748234311509376E-2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0.11082647001963365</v>
      </c>
      <c r="N62" s="337">
        <f t="shared" si="89"/>
        <v>0.11222206911300804</v>
      </c>
      <c r="O62" s="337">
        <f t="shared" si="89"/>
        <v>0.1130620244912211</v>
      </c>
      <c r="P62" s="337">
        <f t="shared" si="89"/>
        <v>0.1134834462698987</v>
      </c>
      <c r="Q62" s="337">
        <f t="shared" si="89"/>
        <v>0.11131818842690286</v>
      </c>
      <c r="R62" s="337">
        <f t="shared" si="89"/>
        <v>0.11058279504167978</v>
      </c>
      <c r="S62" s="337">
        <f t="shared" si="89"/>
        <v>0.11295436908192942</v>
      </c>
      <c r="T62" s="337">
        <f t="shared" si="89"/>
        <v>0.11527632510240915</v>
      </c>
      <c r="U62" s="337">
        <f t="shared" si="89"/>
        <v>0.11685321864120213</v>
      </c>
      <c r="V62" s="337">
        <f t="shared" si="89"/>
        <v>0.11541314731411627</v>
      </c>
      <c r="W62" s="337">
        <f t="shared" si="89"/>
        <v>0.12106690520344046</v>
      </c>
      <c r="X62" s="337">
        <f t="shared" si="89"/>
        <v>0.12233255367877398</v>
      </c>
      <c r="Y62" s="337">
        <f t="shared" si="89"/>
        <v>0.12262271221342888</v>
      </c>
      <c r="Z62" s="337">
        <f t="shared" si="89"/>
        <v>0.12312793982251631</v>
      </c>
      <c r="AA62" s="337">
        <f t="shared" si="89"/>
        <v>0.12367171048584245</v>
      </c>
      <c r="AB62" s="337">
        <f t="shared" si="89"/>
        <v>0.12426269981258782</v>
      </c>
      <c r="AC62" s="337">
        <f t="shared" si="89"/>
        <v>0.12485863211942329</v>
      </c>
      <c r="AD62" s="337">
        <f t="shared" si="89"/>
        <v>0.12547346041226817</v>
      </c>
      <c r="AE62" s="337">
        <f t="shared" ref="AE62:AL62" si="90">AE15/AE$49</f>
        <v>0.12608447714048626</v>
      </c>
      <c r="AF62" s="337">
        <f t="shared" si="90"/>
        <v>0.12677140157148961</v>
      </c>
      <c r="AG62" s="337">
        <f t="shared" si="90"/>
        <v>0.1274265970941667</v>
      </c>
      <c r="AH62" s="337">
        <f t="shared" si="90"/>
        <v>0.12811424476038771</v>
      </c>
      <c r="AI62" s="337">
        <f t="shared" si="90"/>
        <v>0.12878377478838762</v>
      </c>
      <c r="AJ62" s="337">
        <f t="shared" si="90"/>
        <v>0.12948995778523445</v>
      </c>
      <c r="AK62" s="337">
        <f t="shared" si="90"/>
        <v>0.13018269669801144</v>
      </c>
      <c r="AL62" s="337">
        <f t="shared" si="90"/>
        <v>0.13093056933088446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1.8685950885858789E-2</v>
      </c>
      <c r="N63" s="336">
        <f t="shared" si="91"/>
        <v>1.9028819511533755E-2</v>
      </c>
      <c r="O63" s="336">
        <f t="shared" si="91"/>
        <v>1.9111250498710545E-2</v>
      </c>
      <c r="P63" s="336">
        <f t="shared" si="91"/>
        <v>1.97448469439408E-2</v>
      </c>
      <c r="Q63" s="336">
        <f t="shared" si="91"/>
        <v>1.7802813729833715E-2</v>
      </c>
      <c r="R63" s="336">
        <f t="shared" si="91"/>
        <v>1.7848052341246663E-2</v>
      </c>
      <c r="S63" s="336">
        <f t="shared" si="91"/>
        <v>1.816043265975157E-2</v>
      </c>
      <c r="T63" s="336">
        <f t="shared" si="91"/>
        <v>2.0335043725904563E-2</v>
      </c>
      <c r="U63" s="336">
        <f t="shared" si="91"/>
        <v>2.0597136809671852E-2</v>
      </c>
      <c r="V63" s="336">
        <f t="shared" si="91"/>
        <v>1.9784683616759138E-2</v>
      </c>
      <c r="W63" s="336">
        <f t="shared" si="91"/>
        <v>2.1573786330711921E-2</v>
      </c>
      <c r="X63" s="336">
        <f t="shared" si="91"/>
        <v>1.938476784783531E-2</v>
      </c>
      <c r="Y63" s="336">
        <f t="shared" si="91"/>
        <v>1.9448504885604043E-2</v>
      </c>
      <c r="Z63" s="336">
        <f t="shared" si="91"/>
        <v>1.9510304558234489E-2</v>
      </c>
      <c r="AA63" s="336">
        <f t="shared" si="91"/>
        <v>1.9556473476823957E-2</v>
      </c>
      <c r="AB63" s="336">
        <f t="shared" si="91"/>
        <v>1.9617202185998401E-2</v>
      </c>
      <c r="AC63" s="336">
        <f t="shared" si="91"/>
        <v>1.9676952223028163E-2</v>
      </c>
      <c r="AD63" s="336">
        <f t="shared" si="91"/>
        <v>1.9727949738470228E-2</v>
      </c>
      <c r="AE63" s="336">
        <f t="shared" ref="AE63:AL63" si="92">AE16/AE$49</f>
        <v>1.9786754132608646E-2</v>
      </c>
      <c r="AF63" s="336">
        <f t="shared" si="92"/>
        <v>1.9872393304223437E-2</v>
      </c>
      <c r="AG63" s="336">
        <f t="shared" si="92"/>
        <v>1.9954088720026485E-2</v>
      </c>
      <c r="AH63" s="336">
        <f t="shared" si="92"/>
        <v>2.0030490772907319E-2</v>
      </c>
      <c r="AI63" s="336">
        <f t="shared" si="92"/>
        <v>2.0096905748421739E-2</v>
      </c>
      <c r="AJ63" s="336">
        <f t="shared" si="92"/>
        <v>2.0169146569358219E-2</v>
      </c>
      <c r="AK63" s="336">
        <f t="shared" si="92"/>
        <v>2.02428978009511E-2</v>
      </c>
      <c r="AL63" s="336">
        <f t="shared" si="92"/>
        <v>2.0320244669508838E-2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1.4596798415852753E-2</v>
      </c>
      <c r="N64" s="336">
        <f t="shared" si="93"/>
        <v>1.8729731124883704E-2</v>
      </c>
      <c r="O64" s="336">
        <f t="shared" si="93"/>
        <v>1.814902500100591E-2</v>
      </c>
      <c r="P64" s="336">
        <f t="shared" si="93"/>
        <v>1.734762471791031E-2</v>
      </c>
      <c r="Q64" s="336">
        <f t="shared" si="93"/>
        <v>1.7525935754810061E-2</v>
      </c>
      <c r="R64" s="336">
        <f t="shared" si="93"/>
        <v>1.7907662975547974E-2</v>
      </c>
      <c r="S64" s="336">
        <f t="shared" si="93"/>
        <v>1.7855250844287955E-2</v>
      </c>
      <c r="T64" s="336">
        <f t="shared" si="93"/>
        <v>1.7404001768811513E-2</v>
      </c>
      <c r="U64" s="336">
        <f t="shared" si="93"/>
        <v>1.8821623935431121E-2</v>
      </c>
      <c r="V64" s="336">
        <f t="shared" si="93"/>
        <v>1.8440966974799307E-2</v>
      </c>
      <c r="W64" s="336">
        <f t="shared" si="93"/>
        <v>1.9716884430993422E-2</v>
      </c>
      <c r="X64" s="336">
        <f t="shared" si="93"/>
        <v>2.8813747329374764E-2</v>
      </c>
      <c r="Y64" s="336">
        <f t="shared" si="93"/>
        <v>2.9275661901567284E-2</v>
      </c>
      <c r="Z64" s="336">
        <f t="shared" si="93"/>
        <v>2.9736494160358021E-2</v>
      </c>
      <c r="AA64" s="336">
        <f t="shared" si="93"/>
        <v>3.0195264349893888E-2</v>
      </c>
      <c r="AB64" s="336">
        <f t="shared" si="93"/>
        <v>3.063942520654965E-2</v>
      </c>
      <c r="AC64" s="336">
        <f t="shared" si="93"/>
        <v>3.1092069578598908E-2</v>
      </c>
      <c r="AD64" s="336">
        <f t="shared" si="93"/>
        <v>3.1561486799740586E-2</v>
      </c>
      <c r="AE64" s="336">
        <f t="shared" ref="AE64:AL64" si="94">AE17/AE$49</f>
        <v>3.2012024432578133E-2</v>
      </c>
      <c r="AF64" s="336">
        <f t="shared" si="94"/>
        <v>3.2485939116935536E-2</v>
      </c>
      <c r="AG64" s="336">
        <f t="shared" si="94"/>
        <v>3.2956597352935831E-2</v>
      </c>
      <c r="AH64" s="336">
        <f t="shared" si="94"/>
        <v>3.3465553235031718E-2</v>
      </c>
      <c r="AI64" s="336">
        <f t="shared" si="94"/>
        <v>3.3950177405929566E-2</v>
      </c>
      <c r="AJ64" s="336">
        <f t="shared" si="94"/>
        <v>3.4402003896117687E-2</v>
      </c>
      <c r="AK64" s="336">
        <f t="shared" si="94"/>
        <v>3.4848226453234626E-2</v>
      </c>
      <c r="AL64" s="336">
        <f t="shared" si="94"/>
        <v>3.5272444799305441E-2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1.0037752199258381E-2</v>
      </c>
      <c r="N65" s="336">
        <f t="shared" si="95"/>
        <v>1.1290283476240687E-2</v>
      </c>
      <c r="O65" s="336">
        <f t="shared" si="95"/>
        <v>1.0655787458544085E-2</v>
      </c>
      <c r="P65" s="336">
        <f t="shared" si="95"/>
        <v>9.7943019350128311E-3</v>
      </c>
      <c r="Q65" s="336">
        <f t="shared" si="95"/>
        <v>9.3090148242794546E-3</v>
      </c>
      <c r="R65" s="336">
        <f t="shared" si="95"/>
        <v>9.2800944580240761E-3</v>
      </c>
      <c r="S65" s="336">
        <f t="shared" si="95"/>
        <v>9.9020251199304441E-3</v>
      </c>
      <c r="T65" s="336">
        <f t="shared" si="95"/>
        <v>9.5396801561182867E-3</v>
      </c>
      <c r="U65" s="336">
        <f t="shared" si="95"/>
        <v>9.3103974886223836E-3</v>
      </c>
      <c r="V65" s="336">
        <f t="shared" si="95"/>
        <v>9.1420305720854456E-3</v>
      </c>
      <c r="W65" s="336">
        <f t="shared" si="95"/>
        <v>9.5760383938888506E-3</v>
      </c>
      <c r="X65" s="336">
        <f t="shared" si="95"/>
        <v>7.6179946290793688E-3</v>
      </c>
      <c r="Y65" s="336">
        <f t="shared" si="95"/>
        <v>7.5581947053990376E-3</v>
      </c>
      <c r="Z65" s="336">
        <f t="shared" si="95"/>
        <v>7.5408109003564814E-3</v>
      </c>
      <c r="AA65" s="336">
        <f t="shared" si="95"/>
        <v>7.5174956466004068E-3</v>
      </c>
      <c r="AB65" s="336">
        <f t="shared" si="95"/>
        <v>7.523948873111648E-3</v>
      </c>
      <c r="AC65" s="336">
        <f t="shared" si="95"/>
        <v>7.5225018657121053E-3</v>
      </c>
      <c r="AD65" s="336">
        <f t="shared" si="95"/>
        <v>7.5199712437268081E-3</v>
      </c>
      <c r="AE65" s="336">
        <f t="shared" ref="AE65:AL65" si="96">AE18/AE$49</f>
        <v>7.5076789727592363E-3</v>
      </c>
      <c r="AF65" s="336">
        <f t="shared" si="96"/>
        <v>7.5129505508134825E-3</v>
      </c>
      <c r="AG65" s="336">
        <f t="shared" si="96"/>
        <v>7.5039990371487996E-3</v>
      </c>
      <c r="AH65" s="336">
        <f t="shared" si="96"/>
        <v>7.4998961785876176E-3</v>
      </c>
      <c r="AI65" s="336">
        <f t="shared" si="96"/>
        <v>7.4974759576877806E-3</v>
      </c>
      <c r="AJ65" s="336">
        <f t="shared" si="96"/>
        <v>7.5044851155781659E-3</v>
      </c>
      <c r="AK65" s="336">
        <f t="shared" si="96"/>
        <v>7.4845653549916466E-3</v>
      </c>
      <c r="AL65" s="336">
        <f t="shared" si="96"/>
        <v>7.4871259660533734E-3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1.1709280173844644E-2</v>
      </c>
      <c r="N66" s="336">
        <f t="shared" si="97"/>
        <v>1.0492809627840818E-2</v>
      </c>
      <c r="O66" s="336">
        <f t="shared" si="97"/>
        <v>1.1608919962040623E-2</v>
      </c>
      <c r="P66" s="336">
        <f t="shared" si="97"/>
        <v>1.2559740050530344E-2</v>
      </c>
      <c r="Q66" s="336">
        <f t="shared" si="97"/>
        <v>1.3546037164478707E-2</v>
      </c>
      <c r="R66" s="336">
        <f t="shared" si="97"/>
        <v>1.224909474448754E-2</v>
      </c>
      <c r="S66" s="336">
        <f t="shared" si="97"/>
        <v>1.3255592601500417E-2</v>
      </c>
      <c r="T66" s="336">
        <f t="shared" si="97"/>
        <v>1.3350266100755136E-2</v>
      </c>
      <c r="U66" s="336">
        <f t="shared" si="97"/>
        <v>1.4697621686906607E-2</v>
      </c>
      <c r="V66" s="336">
        <f t="shared" si="97"/>
        <v>1.360624423874106E-2</v>
      </c>
      <c r="W66" s="336">
        <f t="shared" si="97"/>
        <v>1.3378795466754164E-2</v>
      </c>
      <c r="X66" s="336">
        <f t="shared" si="97"/>
        <v>1.1347967953841491E-2</v>
      </c>
      <c r="Y66" s="336">
        <f t="shared" si="97"/>
        <v>1.1187685198416649E-2</v>
      </c>
      <c r="Z66" s="336">
        <f t="shared" si="97"/>
        <v>1.1160896225496807E-2</v>
      </c>
      <c r="AA66" s="336">
        <f t="shared" si="97"/>
        <v>1.1201066662689323E-2</v>
      </c>
      <c r="AB66" s="336">
        <f t="shared" si="97"/>
        <v>1.1252725920093192E-2</v>
      </c>
      <c r="AC66" s="336">
        <f t="shared" si="97"/>
        <v>1.1295512651520616E-2</v>
      </c>
      <c r="AD66" s="336">
        <f t="shared" si="97"/>
        <v>1.1341193397909427E-2</v>
      </c>
      <c r="AE66" s="336">
        <f t="shared" ref="AE66:AL66" si="98">AE19/AE$49</f>
        <v>1.1393579045041286E-2</v>
      </c>
      <c r="AF66" s="336">
        <f t="shared" si="98"/>
        <v>1.1448041756943327E-2</v>
      </c>
      <c r="AG66" s="336">
        <f t="shared" si="98"/>
        <v>1.1501460404776389E-2</v>
      </c>
      <c r="AH66" s="336">
        <f t="shared" si="98"/>
        <v>1.1555165330655532E-2</v>
      </c>
      <c r="AI66" s="336">
        <f t="shared" si="98"/>
        <v>1.1609848848815255E-2</v>
      </c>
      <c r="AJ66" s="336">
        <f t="shared" si="98"/>
        <v>1.1688157081250282E-2</v>
      </c>
      <c r="AK66" s="336">
        <f t="shared" si="98"/>
        <v>1.1782010204746502E-2</v>
      </c>
      <c r="AL66" s="336">
        <f t="shared" si="98"/>
        <v>1.1891742368312867E-2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5.5796688344819087E-2</v>
      </c>
      <c r="N67" s="336">
        <f t="shared" si="99"/>
        <v>5.2680425372509075E-2</v>
      </c>
      <c r="O67" s="336">
        <f t="shared" si="99"/>
        <v>5.3537041570919937E-2</v>
      </c>
      <c r="P67" s="336">
        <f t="shared" si="99"/>
        <v>5.4036932622504412E-2</v>
      </c>
      <c r="Q67" s="336">
        <f t="shared" si="99"/>
        <v>5.3134386953500923E-2</v>
      </c>
      <c r="R67" s="336">
        <f t="shared" si="99"/>
        <v>5.3297890522373527E-2</v>
      </c>
      <c r="S67" s="336">
        <f t="shared" si="99"/>
        <v>5.3781067856459024E-2</v>
      </c>
      <c r="T67" s="336">
        <f t="shared" si="99"/>
        <v>5.4647333350819643E-2</v>
      </c>
      <c r="U67" s="336">
        <f t="shared" si="99"/>
        <v>5.3426438720570159E-2</v>
      </c>
      <c r="V67" s="336">
        <f t="shared" si="99"/>
        <v>5.4439221911731325E-2</v>
      </c>
      <c r="W67" s="336">
        <f t="shared" si="99"/>
        <v>5.6821400581092106E-2</v>
      </c>
      <c r="X67" s="336">
        <f t="shared" si="99"/>
        <v>5.5168075918643041E-2</v>
      </c>
      <c r="Y67" s="336">
        <f t="shared" si="99"/>
        <v>5.5152665522441878E-2</v>
      </c>
      <c r="Z67" s="336">
        <f t="shared" si="99"/>
        <v>5.51794339780705E-2</v>
      </c>
      <c r="AA67" s="336">
        <f t="shared" si="99"/>
        <v>5.5201410349834869E-2</v>
      </c>
      <c r="AB67" s="336">
        <f t="shared" si="99"/>
        <v>5.5229397626834924E-2</v>
      </c>
      <c r="AC67" s="336">
        <f t="shared" si="99"/>
        <v>5.5271595800563497E-2</v>
      </c>
      <c r="AD67" s="336">
        <f t="shared" si="99"/>
        <v>5.5322859232421119E-2</v>
      </c>
      <c r="AE67" s="336">
        <f t="shared" ref="AE67:AL67" si="100">AE20/AE$49</f>
        <v>5.5384440557498978E-2</v>
      </c>
      <c r="AF67" s="336">
        <f t="shared" si="100"/>
        <v>5.5452076842573847E-2</v>
      </c>
      <c r="AG67" s="336">
        <f t="shared" si="100"/>
        <v>5.5510451579279196E-2</v>
      </c>
      <c r="AH67" s="336">
        <f t="shared" si="100"/>
        <v>5.5563139243205509E-2</v>
      </c>
      <c r="AI67" s="336">
        <f t="shared" si="100"/>
        <v>5.5629366827533264E-2</v>
      </c>
      <c r="AJ67" s="336">
        <f t="shared" si="100"/>
        <v>5.5726165122930091E-2</v>
      </c>
      <c r="AK67" s="336">
        <f t="shared" si="100"/>
        <v>5.5824996884087555E-2</v>
      </c>
      <c r="AL67" s="336">
        <f t="shared" si="100"/>
        <v>5.5959011527703932E-2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0.13039453319480843</v>
      </c>
      <c r="N69" s="337">
        <f t="shared" si="101"/>
        <v>0.13231625560533219</v>
      </c>
      <c r="O69" s="337">
        <f t="shared" si="101"/>
        <v>0.13478399926076889</v>
      </c>
      <c r="P69" s="337">
        <f t="shared" si="101"/>
        <v>0.13264582224547644</v>
      </c>
      <c r="Q69" s="337">
        <f t="shared" si="101"/>
        <v>0.13152096811743066</v>
      </c>
      <c r="R69" s="337">
        <f t="shared" si="101"/>
        <v>0.13213368852246354</v>
      </c>
      <c r="S69" s="337">
        <f t="shared" si="101"/>
        <v>0.1268151717221406</v>
      </c>
      <c r="T69" s="337">
        <f t="shared" si="101"/>
        <v>0.1322698127294103</v>
      </c>
      <c r="U69" s="337">
        <f t="shared" si="101"/>
        <v>0.12617374037686793</v>
      </c>
      <c r="V69" s="337">
        <f t="shared" si="101"/>
        <v>0.12394593797512293</v>
      </c>
      <c r="W69" s="337">
        <f t="shared" si="101"/>
        <v>0.13000048511126283</v>
      </c>
      <c r="X69" s="337">
        <f t="shared" si="101"/>
        <v>0.1326763899866589</v>
      </c>
      <c r="Y69" s="337">
        <f t="shared" si="101"/>
        <v>0.13218036850441495</v>
      </c>
      <c r="Z69" s="337">
        <f t="shared" si="101"/>
        <v>0.13155532434294745</v>
      </c>
      <c r="AA69" s="337">
        <f t="shared" si="101"/>
        <v>0.13092516862150946</v>
      </c>
      <c r="AB69" s="337">
        <f t="shared" si="101"/>
        <v>0.1302568299885758</v>
      </c>
      <c r="AC69" s="337">
        <f t="shared" si="101"/>
        <v>0.12950078000553297</v>
      </c>
      <c r="AD69" s="337">
        <f t="shared" si="101"/>
        <v>0.12858938118790431</v>
      </c>
      <c r="AE69" s="337">
        <f t="shared" ref="AE69:AL69" si="102">AE22/AE$49</f>
        <v>0.12771386905653168</v>
      </c>
      <c r="AF69" s="337">
        <f t="shared" si="102"/>
        <v>0.12675378909603455</v>
      </c>
      <c r="AG69" s="337">
        <f t="shared" si="102"/>
        <v>0.12579892198780909</v>
      </c>
      <c r="AH69" s="337">
        <f t="shared" si="102"/>
        <v>0.12485411475608477</v>
      </c>
      <c r="AI69" s="337">
        <f t="shared" si="102"/>
        <v>0.12394218447625664</v>
      </c>
      <c r="AJ69" s="337">
        <f t="shared" si="102"/>
        <v>0.12294136335834312</v>
      </c>
      <c r="AK69" s="337">
        <f t="shared" si="102"/>
        <v>0.12189428067017712</v>
      </c>
      <c r="AL69" s="337">
        <f t="shared" si="102"/>
        <v>0.12066417427314702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0.10248304108221828</v>
      </c>
      <c r="N70" s="336">
        <f t="shared" si="103"/>
        <v>0.10646695895920152</v>
      </c>
      <c r="O70" s="336">
        <f t="shared" si="103"/>
        <v>0.1092112294852073</v>
      </c>
      <c r="P70" s="336">
        <f t="shared" si="103"/>
        <v>0.10654368366389415</v>
      </c>
      <c r="Q70" s="336">
        <f t="shared" si="103"/>
        <v>0.10565325331635426</v>
      </c>
      <c r="R70" s="336">
        <f t="shared" si="103"/>
        <v>0.10845194534911277</v>
      </c>
      <c r="S70" s="336">
        <f t="shared" si="103"/>
        <v>0.10474521197077406</v>
      </c>
      <c r="T70" s="336">
        <f t="shared" si="103"/>
        <v>0.10888250900210036</v>
      </c>
      <c r="U70" s="336">
        <f t="shared" si="103"/>
        <v>0.10353326266679043</v>
      </c>
      <c r="V70" s="336">
        <f t="shared" si="103"/>
        <v>0.10306019277009282</v>
      </c>
      <c r="W70" s="336">
        <f t="shared" si="103"/>
        <v>0.10939706686756202</v>
      </c>
      <c r="X70" s="336">
        <f t="shared" si="103"/>
        <v>0.1124520585027472</v>
      </c>
      <c r="Y70" s="336">
        <f t="shared" si="103"/>
        <v>0.11233612543365319</v>
      </c>
      <c r="Z70" s="336">
        <f t="shared" si="103"/>
        <v>0.11210123430695781</v>
      </c>
      <c r="AA70" s="336">
        <f t="shared" si="103"/>
        <v>0.11187811449064509</v>
      </c>
      <c r="AB70" s="336">
        <f t="shared" si="103"/>
        <v>0.1116649074113666</v>
      </c>
      <c r="AC70" s="336">
        <f t="shared" si="103"/>
        <v>0.11147788824158711</v>
      </c>
      <c r="AD70" s="336">
        <f t="shared" si="103"/>
        <v>0.11124688169769849</v>
      </c>
      <c r="AE70" s="336">
        <f t="shared" ref="AE70:AL70" si="104">AE23/AE$49</f>
        <v>0.11097638374874519</v>
      </c>
      <c r="AF70" s="336">
        <f t="shared" si="104"/>
        <v>0.11064435054150237</v>
      </c>
      <c r="AG70" s="336">
        <f t="shared" si="104"/>
        <v>0.11028573168554422</v>
      </c>
      <c r="AH70" s="336">
        <f t="shared" si="104"/>
        <v>0.10989986303267817</v>
      </c>
      <c r="AI70" s="336">
        <f t="shared" si="104"/>
        <v>0.1094792869947516</v>
      </c>
      <c r="AJ70" s="336">
        <f t="shared" si="104"/>
        <v>0.10905158810129843</v>
      </c>
      <c r="AK70" s="336">
        <f t="shared" si="104"/>
        <v>0.10868079378923365</v>
      </c>
      <c r="AL70" s="336">
        <f t="shared" si="104"/>
        <v>0.1083598773644833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2.7911492112590169E-2</v>
      </c>
      <c r="N71" s="336">
        <f t="shared" si="105"/>
        <v>2.5849296646130671E-2</v>
      </c>
      <c r="O71" s="336">
        <f t="shared" si="105"/>
        <v>2.55727697755616E-2</v>
      </c>
      <c r="P71" s="336">
        <f t="shared" si="105"/>
        <v>2.6102138581582286E-2</v>
      </c>
      <c r="Q71" s="336">
        <f t="shared" si="105"/>
        <v>2.5867714801076386E-2</v>
      </c>
      <c r="R71" s="336">
        <f t="shared" si="105"/>
        <v>2.3681743173350776E-2</v>
      </c>
      <c r="S71" s="336">
        <f t="shared" si="105"/>
        <v>2.2069959751366521E-2</v>
      </c>
      <c r="T71" s="336">
        <f t="shared" si="105"/>
        <v>2.3387303727309926E-2</v>
      </c>
      <c r="U71" s="336">
        <f t="shared" si="105"/>
        <v>2.2640477710077513E-2</v>
      </c>
      <c r="V71" s="336">
        <f t="shared" si="105"/>
        <v>2.0885745205030101E-2</v>
      </c>
      <c r="W71" s="336">
        <f t="shared" si="105"/>
        <v>2.0603418243700804E-2</v>
      </c>
      <c r="X71" s="336">
        <f t="shared" si="105"/>
        <v>2.0224331483911676E-2</v>
      </c>
      <c r="Y71" s="336">
        <f t="shared" si="105"/>
        <v>1.9844243070761745E-2</v>
      </c>
      <c r="Z71" s="336">
        <f t="shared" si="105"/>
        <v>1.9454090035989642E-2</v>
      </c>
      <c r="AA71" s="336">
        <f t="shared" si="105"/>
        <v>1.9047054130864362E-2</v>
      </c>
      <c r="AB71" s="336">
        <f t="shared" si="105"/>
        <v>1.8591922577209204E-2</v>
      </c>
      <c r="AC71" s="336">
        <f t="shared" si="105"/>
        <v>1.8022891763945861E-2</v>
      </c>
      <c r="AD71" s="336">
        <f t="shared" si="105"/>
        <v>1.7342499490205804E-2</v>
      </c>
      <c r="AE71" s="336">
        <f t="shared" ref="AE71:AL71" si="106">AE24/AE$49</f>
        <v>1.6737485307786473E-2</v>
      </c>
      <c r="AF71" s="336">
        <f t="shared" si="106"/>
        <v>1.6109438554532184E-2</v>
      </c>
      <c r="AG71" s="336">
        <f t="shared" si="106"/>
        <v>1.5513190302264852E-2</v>
      </c>
      <c r="AH71" s="336">
        <f t="shared" si="106"/>
        <v>1.4954251723406593E-2</v>
      </c>
      <c r="AI71" s="336">
        <f t="shared" si="106"/>
        <v>1.4462897481505062E-2</v>
      </c>
      <c r="AJ71" s="336">
        <f t="shared" si="106"/>
        <v>1.3889775257044672E-2</v>
      </c>
      <c r="AK71" s="336">
        <f t="shared" si="106"/>
        <v>1.3213486880943471E-2</v>
      </c>
      <c r="AL71" s="336">
        <f t="shared" si="106"/>
        <v>1.2304296908663713E-2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0.10211037243672148</v>
      </c>
      <c r="N73" s="337">
        <f t="shared" si="107"/>
        <v>9.5585082409148481E-2</v>
      </c>
      <c r="O73" s="337">
        <f t="shared" si="107"/>
        <v>9.6502972375133347E-2</v>
      </c>
      <c r="P73" s="337">
        <f t="shared" si="107"/>
        <v>9.5262076357476258E-2</v>
      </c>
      <c r="Q73" s="337">
        <f t="shared" si="107"/>
        <v>9.6009735849214031E-2</v>
      </c>
      <c r="R73" s="337">
        <f t="shared" si="107"/>
        <v>9.4075672907582855E-2</v>
      </c>
      <c r="S73" s="337">
        <f t="shared" si="107"/>
        <v>9.05169027911647E-2</v>
      </c>
      <c r="T73" s="337">
        <f t="shared" si="107"/>
        <v>8.9478900207393089E-2</v>
      </c>
      <c r="U73" s="337">
        <f t="shared" si="107"/>
        <v>8.8125709942569963E-2</v>
      </c>
      <c r="V73" s="337">
        <f t="shared" si="107"/>
        <v>8.9710726973405777E-2</v>
      </c>
      <c r="W73" s="337">
        <f t="shared" si="107"/>
        <v>8.0200753316945164E-2</v>
      </c>
      <c r="X73" s="337">
        <f t="shared" si="107"/>
        <v>8.0330996779232819E-2</v>
      </c>
      <c r="Y73" s="337">
        <f t="shared" si="107"/>
        <v>7.9404073677919088E-2</v>
      </c>
      <c r="Z73" s="337">
        <f t="shared" si="107"/>
        <v>7.8474183428909647E-2</v>
      </c>
      <c r="AA73" s="337">
        <f t="shared" si="107"/>
        <v>7.7622380368412847E-2</v>
      </c>
      <c r="AB73" s="337">
        <f t="shared" si="107"/>
        <v>7.6906597838127144E-2</v>
      </c>
      <c r="AC73" s="337">
        <f t="shared" si="107"/>
        <v>7.6229326920456877E-2</v>
      </c>
      <c r="AD73" s="337">
        <f t="shared" si="107"/>
        <v>7.55288486647573E-2</v>
      </c>
      <c r="AE73" s="337">
        <f t="shared" ref="AE73:AL73" si="108">AE26/AE$49</f>
        <v>7.4816261376218551E-2</v>
      </c>
      <c r="AF73" s="337">
        <f t="shared" si="108"/>
        <v>7.409021490463219E-2</v>
      </c>
      <c r="AG73" s="337">
        <f t="shared" si="108"/>
        <v>7.3387369035684671E-2</v>
      </c>
      <c r="AH73" s="337">
        <f t="shared" si="108"/>
        <v>7.269727548762582E-2</v>
      </c>
      <c r="AI73" s="337">
        <f t="shared" si="108"/>
        <v>7.2017692369792108E-2</v>
      </c>
      <c r="AJ73" s="337">
        <f t="shared" si="108"/>
        <v>7.137297585622257E-2</v>
      </c>
      <c r="AK73" s="337">
        <f t="shared" si="108"/>
        <v>7.0760193049444281E-2</v>
      </c>
      <c r="AL73" s="337">
        <f t="shared" si="108"/>
        <v>7.0144204062652066E-2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7.6420154606788313E-3</v>
      </c>
      <c r="N74" s="336">
        <f t="shared" si="109"/>
        <v>6.1885753036441914E-3</v>
      </c>
      <c r="O74" s="336">
        <f t="shared" si="109"/>
        <v>7.0053603283635694E-3</v>
      </c>
      <c r="P74" s="336">
        <f t="shared" si="109"/>
        <v>7.7568855345518358E-3</v>
      </c>
      <c r="Q74" s="336">
        <f t="shared" si="109"/>
        <v>8.0225524899255902E-3</v>
      </c>
      <c r="R74" s="336">
        <f t="shared" si="109"/>
        <v>8.1436809831469444E-3</v>
      </c>
      <c r="S74" s="336">
        <f t="shared" si="109"/>
        <v>8.0290623247427865E-3</v>
      </c>
      <c r="T74" s="336">
        <f t="shared" si="109"/>
        <v>6.9419681041496904E-3</v>
      </c>
      <c r="U74" s="336">
        <f t="shared" si="109"/>
        <v>6.62873537734073E-3</v>
      </c>
      <c r="V74" s="336">
        <f t="shared" si="109"/>
        <v>8.0978504387234779E-3</v>
      </c>
      <c r="W74" s="336">
        <f t="shared" si="109"/>
        <v>7.7588205709722968E-3</v>
      </c>
      <c r="X74" s="336">
        <f t="shared" si="109"/>
        <v>7.2681223134548395E-3</v>
      </c>
      <c r="Y74" s="336">
        <f t="shared" si="109"/>
        <v>7.2594765372753448E-3</v>
      </c>
      <c r="Z74" s="336">
        <f t="shared" si="109"/>
        <v>7.3129670019186936E-3</v>
      </c>
      <c r="AA74" s="336">
        <f t="shared" si="109"/>
        <v>7.3729819900717848E-3</v>
      </c>
      <c r="AB74" s="336">
        <f t="shared" si="109"/>
        <v>7.4242328569302752E-3</v>
      </c>
      <c r="AC74" s="336">
        <f t="shared" si="109"/>
        <v>7.4742821203304952E-3</v>
      </c>
      <c r="AD74" s="336">
        <f t="shared" si="109"/>
        <v>7.523012219238805E-3</v>
      </c>
      <c r="AE74" s="336">
        <f t="shared" ref="AE74:AL74" si="110">AE27/AE$49</f>
        <v>7.5700330873391944E-3</v>
      </c>
      <c r="AF74" s="336">
        <f t="shared" si="110"/>
        <v>7.6148938533219333E-3</v>
      </c>
      <c r="AG74" s="336">
        <f t="shared" si="110"/>
        <v>7.658053872845085E-3</v>
      </c>
      <c r="AH74" s="336">
        <f t="shared" si="110"/>
        <v>7.6916690755536605E-3</v>
      </c>
      <c r="AI74" s="336">
        <f t="shared" si="110"/>
        <v>7.7321952659235998E-3</v>
      </c>
      <c r="AJ74" s="336">
        <f t="shared" si="110"/>
        <v>7.7750481191609941E-3</v>
      </c>
      <c r="AK74" s="336">
        <f t="shared" si="110"/>
        <v>7.8232253348490335E-3</v>
      </c>
      <c r="AL74" s="336">
        <f t="shared" si="110"/>
        <v>7.8696645999393449E-3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3.8666046633782238E-2</v>
      </c>
      <c r="N75" s="336">
        <f t="shared" si="111"/>
        <v>3.8310976717799157E-2</v>
      </c>
      <c r="O75" s="336">
        <f t="shared" si="111"/>
        <v>3.59561921787004E-2</v>
      </c>
      <c r="P75" s="336">
        <f t="shared" si="111"/>
        <v>3.652352982120001E-2</v>
      </c>
      <c r="Q75" s="336">
        <f t="shared" si="111"/>
        <v>3.7351837151294247E-2</v>
      </c>
      <c r="R75" s="336">
        <f t="shared" si="111"/>
        <v>3.6294431835146544E-2</v>
      </c>
      <c r="S75" s="336">
        <f t="shared" si="111"/>
        <v>3.4421960282631232E-2</v>
      </c>
      <c r="T75" s="336">
        <f t="shared" si="111"/>
        <v>3.5145813284900913E-2</v>
      </c>
      <c r="U75" s="336">
        <f t="shared" si="111"/>
        <v>3.4851540794120443E-2</v>
      </c>
      <c r="V75" s="336">
        <f t="shared" si="111"/>
        <v>3.6235600787940317E-2</v>
      </c>
      <c r="W75" s="336">
        <f t="shared" si="111"/>
        <v>3.0985260573140379E-2</v>
      </c>
      <c r="X75" s="336">
        <f t="shared" si="111"/>
        <v>3.0695465741896164E-2</v>
      </c>
      <c r="Y75" s="336">
        <f t="shared" si="111"/>
        <v>3.0278833926540537E-2</v>
      </c>
      <c r="Z75" s="336">
        <f t="shared" si="111"/>
        <v>2.9853777405653079E-2</v>
      </c>
      <c r="AA75" s="336">
        <f t="shared" si="111"/>
        <v>2.9443300891301441E-2</v>
      </c>
      <c r="AB75" s="336">
        <f t="shared" si="111"/>
        <v>2.9068881264654338E-2</v>
      </c>
      <c r="AC75" s="336">
        <f t="shared" si="111"/>
        <v>2.8702336181635708E-2</v>
      </c>
      <c r="AD75" s="336">
        <f t="shared" si="111"/>
        <v>2.8330058204320319E-2</v>
      </c>
      <c r="AE75" s="336">
        <f t="shared" ref="AE75:AL75" si="112">AE28/AE$49</f>
        <v>2.7964598627277473E-2</v>
      </c>
      <c r="AF75" s="336">
        <f t="shared" si="112"/>
        <v>2.7604681849315846E-2</v>
      </c>
      <c r="AG75" s="336">
        <f t="shared" si="112"/>
        <v>2.7247351247438233E-2</v>
      </c>
      <c r="AH75" s="336">
        <f t="shared" si="112"/>
        <v>2.6892032745053609E-2</v>
      </c>
      <c r="AI75" s="336">
        <f t="shared" si="112"/>
        <v>2.6533067682616818E-2</v>
      </c>
      <c r="AJ75" s="336">
        <f t="shared" si="112"/>
        <v>2.6172915029517983E-2</v>
      </c>
      <c r="AK75" s="336">
        <f t="shared" si="112"/>
        <v>2.5812774345800461E-2</v>
      </c>
      <c r="AL75" s="336">
        <f t="shared" si="112"/>
        <v>2.5460661582525086E-2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3.5920740837721191E-2</v>
      </c>
      <c r="N76" s="336">
        <f t="shared" si="113"/>
        <v>3.1310275786448773E-2</v>
      </c>
      <c r="O76" s="336">
        <f t="shared" si="113"/>
        <v>3.3133784931999817E-2</v>
      </c>
      <c r="P76" s="336">
        <f t="shared" si="113"/>
        <v>3.1066825053396339E-2</v>
      </c>
      <c r="Q76" s="336">
        <f t="shared" si="113"/>
        <v>3.1315031675905075E-2</v>
      </c>
      <c r="R76" s="336">
        <f t="shared" si="113"/>
        <v>2.9931206493717968E-2</v>
      </c>
      <c r="S76" s="336">
        <f t="shared" si="113"/>
        <v>2.8551609149499144E-2</v>
      </c>
      <c r="T76" s="336">
        <f t="shared" si="113"/>
        <v>2.8611817733370442E-2</v>
      </c>
      <c r="U76" s="336">
        <f t="shared" si="113"/>
        <v>2.8791339096944257E-2</v>
      </c>
      <c r="V76" s="336">
        <f t="shared" si="113"/>
        <v>2.9085557254388411E-2</v>
      </c>
      <c r="W76" s="336">
        <f t="shared" si="113"/>
        <v>2.5268859038242043E-2</v>
      </c>
      <c r="X76" s="336">
        <f t="shared" si="113"/>
        <v>2.5538851965765375E-2</v>
      </c>
      <c r="Y76" s="336">
        <f t="shared" si="113"/>
        <v>2.5162643649409268E-2</v>
      </c>
      <c r="Z76" s="336">
        <f t="shared" si="113"/>
        <v>2.4682429530130431E-2</v>
      </c>
      <c r="AA76" s="336">
        <f t="shared" si="113"/>
        <v>2.425904655485963E-2</v>
      </c>
      <c r="AB76" s="336">
        <f t="shared" si="113"/>
        <v>2.3928411355322872E-2</v>
      </c>
      <c r="AC76" s="336">
        <f t="shared" si="113"/>
        <v>2.3604882590520224E-2</v>
      </c>
      <c r="AD76" s="336">
        <f t="shared" si="113"/>
        <v>2.3286137095844837E-2</v>
      </c>
      <c r="AE76" s="336">
        <f t="shared" ref="AE76:AL76" si="114">AE29/AE$49</f>
        <v>2.2958804744185692E-2</v>
      </c>
      <c r="AF76" s="336">
        <f t="shared" si="114"/>
        <v>2.2621351932879188E-2</v>
      </c>
      <c r="AG76" s="336">
        <f t="shared" si="114"/>
        <v>2.2287678836496558E-2</v>
      </c>
      <c r="AH76" s="336">
        <f t="shared" si="114"/>
        <v>2.1962636015982605E-2</v>
      </c>
      <c r="AI76" s="336">
        <f t="shared" si="114"/>
        <v>2.1650974012579979E-2</v>
      </c>
      <c r="AJ76" s="336">
        <f t="shared" si="114"/>
        <v>2.1354706000227458E-2</v>
      </c>
      <c r="AK76" s="336">
        <f t="shared" si="114"/>
        <v>2.1035897589028865E-2</v>
      </c>
      <c r="AL76" s="336">
        <f t="shared" si="114"/>
        <v>2.0716116423278589E-2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1.9881569504539232E-2</v>
      </c>
      <c r="N77" s="336">
        <f t="shared" si="115"/>
        <v>1.9775254601256363E-2</v>
      </c>
      <c r="O77" s="336">
        <f t="shared" si="115"/>
        <v>2.0407634936069563E-2</v>
      </c>
      <c r="P77" s="336">
        <f t="shared" si="115"/>
        <v>1.9914835948328071E-2</v>
      </c>
      <c r="Q77" s="336">
        <f t="shared" si="115"/>
        <v>1.9320314532089107E-2</v>
      </c>
      <c r="R77" s="336">
        <f t="shared" si="115"/>
        <v>1.9706353595571387E-2</v>
      </c>
      <c r="S77" s="336">
        <f t="shared" si="115"/>
        <v>1.9514271034291548E-2</v>
      </c>
      <c r="T77" s="336">
        <f t="shared" si="115"/>
        <v>1.8779301084972045E-2</v>
      </c>
      <c r="U77" s="336">
        <f t="shared" si="115"/>
        <v>1.7854094674164541E-2</v>
      </c>
      <c r="V77" s="336">
        <f t="shared" si="115"/>
        <v>1.6291718492353568E-2</v>
      </c>
      <c r="W77" s="336">
        <f t="shared" si="115"/>
        <v>1.6187813134590449E-2</v>
      </c>
      <c r="X77" s="336">
        <f t="shared" si="115"/>
        <v>1.6828556758116436E-2</v>
      </c>
      <c r="Y77" s="336">
        <f t="shared" si="115"/>
        <v>1.6703119564693933E-2</v>
      </c>
      <c r="Z77" s="336">
        <f t="shared" si="115"/>
        <v>1.6625009491207435E-2</v>
      </c>
      <c r="AA77" s="336">
        <f t="shared" si="115"/>
        <v>1.6547050932180004E-2</v>
      </c>
      <c r="AB77" s="336">
        <f t="shared" si="115"/>
        <v>1.6485072361219651E-2</v>
      </c>
      <c r="AC77" s="336">
        <f t="shared" si="115"/>
        <v>1.6447826027970448E-2</v>
      </c>
      <c r="AD77" s="336">
        <f t="shared" si="115"/>
        <v>1.6389641145353327E-2</v>
      </c>
      <c r="AE77" s="336">
        <f t="shared" ref="AE77:AL77" si="116">AE30/AE$49</f>
        <v>1.6322824917416191E-2</v>
      </c>
      <c r="AF77" s="336">
        <f t="shared" si="116"/>
        <v>1.6249287269115224E-2</v>
      </c>
      <c r="AG77" s="336">
        <f t="shared" si="116"/>
        <v>1.6194285078904795E-2</v>
      </c>
      <c r="AH77" s="336">
        <f t="shared" si="116"/>
        <v>1.6150937651035941E-2</v>
      </c>
      <c r="AI77" s="336">
        <f t="shared" si="116"/>
        <v>1.6101455408671712E-2</v>
      </c>
      <c r="AJ77" s="336">
        <f t="shared" si="116"/>
        <v>1.6070306707316136E-2</v>
      </c>
      <c r="AK77" s="336">
        <f t="shared" si="116"/>
        <v>1.6088295779765924E-2</v>
      </c>
      <c r="AL77" s="336">
        <f t="shared" si="116"/>
        <v>1.6097761456909051E-2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0.10365853079556156</v>
      </c>
      <c r="N79" s="337">
        <f t="shared" si="117"/>
        <v>9.8467026790137732E-2</v>
      </c>
      <c r="O79" s="337">
        <f t="shared" si="117"/>
        <v>9.7163994800755243E-2</v>
      </c>
      <c r="P79" s="337">
        <f t="shared" si="117"/>
        <v>9.7089083197010997E-2</v>
      </c>
      <c r="Q79" s="337">
        <f t="shared" si="117"/>
        <v>0.10168943399836057</v>
      </c>
      <c r="R79" s="337">
        <f t="shared" si="117"/>
        <v>0.10155175075351182</v>
      </c>
      <c r="S79" s="337">
        <f t="shared" si="117"/>
        <v>9.9908526417082019E-2</v>
      </c>
      <c r="T79" s="337">
        <f t="shared" si="117"/>
        <v>9.8869885889388526E-2</v>
      </c>
      <c r="U79" s="337">
        <f t="shared" si="117"/>
        <v>9.7000083673779158E-2</v>
      </c>
      <c r="V79" s="337">
        <f t="shared" si="117"/>
        <v>9.7090711134847796E-2</v>
      </c>
      <c r="W79" s="337">
        <f t="shared" si="117"/>
        <v>9.5942092511270033E-2</v>
      </c>
      <c r="X79" s="337">
        <f t="shared" si="117"/>
        <v>9.3975746708099245E-2</v>
      </c>
      <c r="Y79" s="337">
        <f t="shared" si="117"/>
        <v>9.4424501726937227E-2</v>
      </c>
      <c r="Z79" s="337">
        <f t="shared" si="117"/>
        <v>9.4800522177959076E-2</v>
      </c>
      <c r="AA79" s="337">
        <f t="shared" si="117"/>
        <v>9.5159395397043919E-2</v>
      </c>
      <c r="AB79" s="337">
        <f t="shared" si="117"/>
        <v>9.5424634136790837E-2</v>
      </c>
      <c r="AC79" s="337">
        <f t="shared" si="117"/>
        <v>9.5714457281245086E-2</v>
      </c>
      <c r="AD79" s="337">
        <f t="shared" si="117"/>
        <v>9.6003773977547904E-2</v>
      </c>
      <c r="AE79" s="337">
        <f t="shared" ref="AE79:AL79" si="118">AE32/AE$49</f>
        <v>9.6215133569233252E-2</v>
      </c>
      <c r="AF79" s="337">
        <f t="shared" si="118"/>
        <v>9.6490888859339097E-2</v>
      </c>
      <c r="AG79" s="337">
        <f t="shared" si="118"/>
        <v>9.6774822928479526E-2</v>
      </c>
      <c r="AH79" s="337">
        <f t="shared" si="118"/>
        <v>9.7088797888783607E-2</v>
      </c>
      <c r="AI79" s="337">
        <f t="shared" si="118"/>
        <v>9.7400812604666293E-2</v>
      </c>
      <c r="AJ79" s="337">
        <f t="shared" si="118"/>
        <v>9.7669641109610572E-2</v>
      </c>
      <c r="AK79" s="337">
        <f t="shared" si="118"/>
        <v>9.7912107654996111E-2</v>
      </c>
      <c r="AL79" s="337">
        <f t="shared" si="118"/>
        <v>9.8118878044771582E-2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8.0656577105077273E-2</v>
      </c>
      <c r="N80" s="336">
        <f t="shared" si="119"/>
        <v>7.5476180545938298E-2</v>
      </c>
      <c r="O80" s="336">
        <f t="shared" si="119"/>
        <v>7.474561555515398E-2</v>
      </c>
      <c r="P80" s="336">
        <f t="shared" si="119"/>
        <v>7.4901971860913283E-2</v>
      </c>
      <c r="Q80" s="336">
        <f t="shared" si="119"/>
        <v>7.7873278639775528E-2</v>
      </c>
      <c r="R80" s="336">
        <f t="shared" si="119"/>
        <v>7.8374985989852472E-2</v>
      </c>
      <c r="S80" s="336">
        <f t="shared" si="119"/>
        <v>7.8456353417714286E-2</v>
      </c>
      <c r="T80" s="336">
        <f t="shared" si="119"/>
        <v>7.6754900312940383E-2</v>
      </c>
      <c r="U80" s="336">
        <f t="shared" si="119"/>
        <v>7.3642315416240736E-2</v>
      </c>
      <c r="V80" s="336">
        <f t="shared" si="119"/>
        <v>7.4083543962667919E-2</v>
      </c>
      <c r="W80" s="336">
        <f t="shared" si="119"/>
        <v>7.5301382826708438E-2</v>
      </c>
      <c r="X80" s="336">
        <f t="shared" si="119"/>
        <v>7.5557376847860472E-2</v>
      </c>
      <c r="Y80" s="336">
        <f t="shared" si="119"/>
        <v>7.6101678572881026E-2</v>
      </c>
      <c r="Z80" s="336">
        <f t="shared" si="119"/>
        <v>7.6557522607276191E-2</v>
      </c>
      <c r="AA80" s="336">
        <f t="shared" si="119"/>
        <v>7.6986598812771243E-2</v>
      </c>
      <c r="AB80" s="336">
        <f t="shared" si="119"/>
        <v>7.7357163370785909E-2</v>
      </c>
      <c r="AC80" s="336">
        <f t="shared" si="119"/>
        <v>7.7763806014331069E-2</v>
      </c>
      <c r="AD80" s="336">
        <f t="shared" si="119"/>
        <v>7.8175044416239209E-2</v>
      </c>
      <c r="AE80" s="336">
        <f t="shared" ref="AE80:AL80" si="120">AE33/AE$49</f>
        <v>7.8513130196237152E-2</v>
      </c>
      <c r="AF80" s="336">
        <f t="shared" si="120"/>
        <v>7.8898111714037988E-2</v>
      </c>
      <c r="AG80" s="336">
        <f t="shared" si="120"/>
        <v>7.9284616850436793E-2</v>
      </c>
      <c r="AH80" s="336">
        <f t="shared" si="120"/>
        <v>7.9703176665228886E-2</v>
      </c>
      <c r="AI80" s="336">
        <f t="shared" si="120"/>
        <v>8.0127255740685827E-2</v>
      </c>
      <c r="AJ80" s="336">
        <f t="shared" si="120"/>
        <v>8.0490402970868333E-2</v>
      </c>
      <c r="AK80" s="336">
        <f t="shared" si="120"/>
        <v>8.0818385112803551E-2</v>
      </c>
      <c r="AL80" s="336">
        <f t="shared" si="120"/>
        <v>8.1113132223539816E-2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2.142726705494424E-2</v>
      </c>
      <c r="N81" s="336">
        <f t="shared" si="121"/>
        <v>2.1910220825055671E-2</v>
      </c>
      <c r="O81" s="336">
        <f t="shared" si="121"/>
        <v>2.1382797309494245E-2</v>
      </c>
      <c r="P81" s="336">
        <f t="shared" si="121"/>
        <v>2.1233615135793187E-2</v>
      </c>
      <c r="Q81" s="336">
        <f t="shared" si="121"/>
        <v>2.2787242825056227E-2</v>
      </c>
      <c r="R81" s="336">
        <f t="shared" si="121"/>
        <v>2.2216443479762378E-2</v>
      </c>
      <c r="S81" s="336">
        <f t="shared" si="121"/>
        <v>2.0635498348745531E-2</v>
      </c>
      <c r="T81" s="336">
        <f t="shared" si="121"/>
        <v>2.1249395699665191E-2</v>
      </c>
      <c r="U81" s="336">
        <f t="shared" si="121"/>
        <v>2.2470482537428733E-2</v>
      </c>
      <c r="V81" s="336">
        <f t="shared" si="121"/>
        <v>2.221555351561939E-2</v>
      </c>
      <c r="W81" s="336">
        <f t="shared" si="121"/>
        <v>1.9650376633233633E-2</v>
      </c>
      <c r="X81" s="336">
        <f t="shared" si="121"/>
        <v>1.7753704718176808E-2</v>
      </c>
      <c r="Y81" s="336">
        <f t="shared" si="121"/>
        <v>1.7657337779236806E-2</v>
      </c>
      <c r="Z81" s="336">
        <f t="shared" si="121"/>
        <v>1.7574260120976442E-2</v>
      </c>
      <c r="AA81" s="336">
        <f t="shared" si="121"/>
        <v>1.7501013295802208E-2</v>
      </c>
      <c r="AB81" s="336">
        <f t="shared" si="121"/>
        <v>1.739061335158508E-2</v>
      </c>
      <c r="AC81" s="336">
        <f t="shared" si="121"/>
        <v>1.7269636412888336E-2</v>
      </c>
      <c r="AD81" s="336">
        <f t="shared" si="121"/>
        <v>1.7143259855246337E-2</v>
      </c>
      <c r="AE81" s="336">
        <f t="shared" ref="AE81:AL81" si="122">AE34/AE$49</f>
        <v>1.7012857788308796E-2</v>
      </c>
      <c r="AF81" s="336">
        <f t="shared" si="122"/>
        <v>1.6898280705663973E-2</v>
      </c>
      <c r="AG81" s="336">
        <f t="shared" si="122"/>
        <v>1.6791604333883575E-2</v>
      </c>
      <c r="AH81" s="336">
        <f t="shared" si="122"/>
        <v>1.668277851647091E-2</v>
      </c>
      <c r="AI81" s="336">
        <f t="shared" si="122"/>
        <v>1.6566965956741318E-2</v>
      </c>
      <c r="AJ81" s="336">
        <f t="shared" si="122"/>
        <v>1.6467951061613979E-2</v>
      </c>
      <c r="AK81" s="336">
        <f t="shared" si="122"/>
        <v>1.6379583300946403E-2</v>
      </c>
      <c r="AL81" s="336">
        <f t="shared" si="122"/>
        <v>1.6287132942105396E-2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1.5746866355400436E-3</v>
      </c>
      <c r="N82" s="336">
        <f t="shared" si="123"/>
        <v>1.0806254191437546E-3</v>
      </c>
      <c r="O82" s="336">
        <f t="shared" si="123"/>
        <v>1.0355819361070248E-3</v>
      </c>
      <c r="P82" s="336">
        <f t="shared" si="123"/>
        <v>9.5349620030452597E-4</v>
      </c>
      <c r="Q82" s="336">
        <f t="shared" si="123"/>
        <v>1.0289125335288169E-3</v>
      </c>
      <c r="R82" s="336">
        <f t="shared" si="123"/>
        <v>9.6032128389697937E-4</v>
      </c>
      <c r="S82" s="336">
        <f t="shared" si="123"/>
        <v>8.1667465062219672E-4</v>
      </c>
      <c r="T82" s="336">
        <f t="shared" si="123"/>
        <v>8.6558987678294448E-4</v>
      </c>
      <c r="U82" s="336">
        <f t="shared" si="123"/>
        <v>8.8728572010967862E-4</v>
      </c>
      <c r="V82" s="336">
        <f t="shared" si="123"/>
        <v>7.9161365656048354E-4</v>
      </c>
      <c r="W82" s="336">
        <f t="shared" si="123"/>
        <v>9.9033305132795613E-4</v>
      </c>
      <c r="X82" s="336">
        <f t="shared" si="123"/>
        <v>6.6466514206196163E-4</v>
      </c>
      <c r="Y82" s="336">
        <f t="shared" si="123"/>
        <v>6.6548537481940376E-4</v>
      </c>
      <c r="Z82" s="336">
        <f t="shared" si="123"/>
        <v>6.6873944970645785E-4</v>
      </c>
      <c r="AA82" s="336">
        <f t="shared" si="123"/>
        <v>6.7178328847047734E-4</v>
      </c>
      <c r="AB82" s="336">
        <f t="shared" si="123"/>
        <v>6.7685741441983374E-4</v>
      </c>
      <c r="AC82" s="336">
        <f t="shared" si="123"/>
        <v>6.8101485402569421E-4</v>
      </c>
      <c r="AD82" s="336">
        <f t="shared" si="123"/>
        <v>6.8546970606235221E-4</v>
      </c>
      <c r="AE82" s="336">
        <f t="shared" ref="AE82:AL82" si="124">AE35/AE$49</f>
        <v>6.8914558468729267E-4</v>
      </c>
      <c r="AF82" s="336">
        <f t="shared" si="124"/>
        <v>6.9449643963715162E-4</v>
      </c>
      <c r="AG82" s="336">
        <f t="shared" si="124"/>
        <v>6.9860174415916005E-4</v>
      </c>
      <c r="AH82" s="336">
        <f t="shared" si="124"/>
        <v>7.0284270708381269E-4</v>
      </c>
      <c r="AI82" s="336">
        <f t="shared" si="124"/>
        <v>7.0659090723912703E-4</v>
      </c>
      <c r="AJ82" s="336">
        <f t="shared" si="124"/>
        <v>7.1128707712825605E-4</v>
      </c>
      <c r="AK82" s="336">
        <f t="shared" si="124"/>
        <v>7.1413924124616955E-4</v>
      </c>
      <c r="AL82" s="336">
        <f t="shared" si="124"/>
        <v>7.1861287912637053E-4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9.3502107216497987E-2</v>
      </c>
      <c r="N84" s="337">
        <f t="shared" si="125"/>
        <v>9.9682243399388276E-2</v>
      </c>
      <c r="O84" s="337">
        <f t="shared" si="125"/>
        <v>0.1059004949727556</v>
      </c>
      <c r="P84" s="337">
        <f t="shared" si="125"/>
        <v>0.10257516767291402</v>
      </c>
      <c r="Q84" s="337">
        <f t="shared" si="125"/>
        <v>0.10011436843474361</v>
      </c>
      <c r="R84" s="337">
        <f t="shared" si="125"/>
        <v>0.10195811936264618</v>
      </c>
      <c r="S84" s="337">
        <f t="shared" si="125"/>
        <v>0.10217182495670908</v>
      </c>
      <c r="T84" s="337">
        <f t="shared" si="125"/>
        <v>0.10301125194376214</v>
      </c>
      <c r="U84" s="337">
        <f t="shared" si="125"/>
        <v>0.10102288780527408</v>
      </c>
      <c r="V84" s="337">
        <f t="shared" si="125"/>
        <v>0.10036865658197601</v>
      </c>
      <c r="W84" s="337">
        <f t="shared" si="125"/>
        <v>9.841685642087443E-2</v>
      </c>
      <c r="X84" s="337">
        <f t="shared" si="125"/>
        <v>9.8331285365303694E-2</v>
      </c>
      <c r="Y84" s="337">
        <f t="shared" si="125"/>
        <v>9.8335932646966828E-2</v>
      </c>
      <c r="Z84" s="337">
        <f t="shared" si="125"/>
        <v>9.8140922060490896E-2</v>
      </c>
      <c r="AA84" s="337">
        <f t="shared" si="125"/>
        <v>9.7961590951525859E-2</v>
      </c>
      <c r="AB84" s="337">
        <f t="shared" si="125"/>
        <v>9.7759863493715141E-2</v>
      </c>
      <c r="AC84" s="337">
        <f t="shared" si="125"/>
        <v>9.7562249323267972E-2</v>
      </c>
      <c r="AD84" s="337">
        <f t="shared" si="125"/>
        <v>9.739274235298663E-2</v>
      </c>
      <c r="AE84" s="337">
        <f t="shared" ref="AE84:AL84" si="126">AE37/AE$49</f>
        <v>9.7178231730924561E-2</v>
      </c>
      <c r="AF84" s="337">
        <f t="shared" si="126"/>
        <v>9.693847364014388E-2</v>
      </c>
      <c r="AG84" s="337">
        <f t="shared" si="126"/>
        <v>9.6664024433486595E-2</v>
      </c>
      <c r="AH84" s="337">
        <f t="shared" si="126"/>
        <v>9.6313301895449607E-2</v>
      </c>
      <c r="AI84" s="337">
        <f t="shared" si="126"/>
        <v>9.5991901508985372E-2</v>
      </c>
      <c r="AJ84" s="337">
        <f t="shared" si="126"/>
        <v>9.5691564305328491E-2</v>
      </c>
      <c r="AK84" s="337">
        <f t="shared" si="126"/>
        <v>9.5388027997099195E-2</v>
      </c>
      <c r="AL84" s="337">
        <f t="shared" si="126"/>
        <v>9.5080303226384333E-2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7.4299306959119044E-2</v>
      </c>
      <c r="N85" s="336">
        <f t="shared" si="127"/>
        <v>7.9758531356285856E-2</v>
      </c>
      <c r="O85" s="336">
        <f t="shared" si="127"/>
        <v>8.5782767289327627E-2</v>
      </c>
      <c r="P85" s="336">
        <f t="shared" si="127"/>
        <v>8.2181353089486403E-2</v>
      </c>
      <c r="Q85" s="336">
        <f t="shared" si="127"/>
        <v>8.1399365515615801E-2</v>
      </c>
      <c r="R85" s="336">
        <f t="shared" si="127"/>
        <v>8.106647874538099E-2</v>
      </c>
      <c r="S85" s="336">
        <f t="shared" si="127"/>
        <v>8.1810258699684488E-2</v>
      </c>
      <c r="T85" s="336">
        <f t="shared" si="127"/>
        <v>8.0946792076960761E-2</v>
      </c>
      <c r="U85" s="336">
        <f t="shared" si="127"/>
        <v>7.8329952770137684E-2</v>
      </c>
      <c r="V85" s="336">
        <f t="shared" si="127"/>
        <v>7.820003199506248E-2</v>
      </c>
      <c r="W85" s="336">
        <f t="shared" si="127"/>
        <v>7.5983480797372271E-2</v>
      </c>
      <c r="X85" s="336">
        <f t="shared" si="127"/>
        <v>7.4643293399768912E-2</v>
      </c>
      <c r="Y85" s="336">
        <f t="shared" si="127"/>
        <v>7.4422772167552539E-2</v>
      </c>
      <c r="Z85" s="336">
        <f t="shared" si="127"/>
        <v>7.4035934972097497E-2</v>
      </c>
      <c r="AA85" s="336">
        <f t="shared" si="127"/>
        <v>7.3655229960019789E-2</v>
      </c>
      <c r="AB85" s="336">
        <f t="shared" si="127"/>
        <v>7.326423986830044E-2</v>
      </c>
      <c r="AC85" s="336">
        <f t="shared" si="127"/>
        <v>7.2868096392226481E-2</v>
      </c>
      <c r="AD85" s="336">
        <f t="shared" si="127"/>
        <v>7.2488772392761039E-2</v>
      </c>
      <c r="AE85" s="336">
        <f t="shared" ref="AE85:AL85" si="128">AE38/AE$49</f>
        <v>7.2046420233088909E-2</v>
      </c>
      <c r="AF85" s="336">
        <f t="shared" si="128"/>
        <v>7.1605044720854258E-2</v>
      </c>
      <c r="AG85" s="336">
        <f t="shared" si="128"/>
        <v>7.1119963190325902E-2</v>
      </c>
      <c r="AH85" s="336">
        <f t="shared" si="128"/>
        <v>7.0554336515282992E-2</v>
      </c>
      <c r="AI85" s="336">
        <f t="shared" si="128"/>
        <v>6.999721426172871E-2</v>
      </c>
      <c r="AJ85" s="336">
        <f t="shared" si="128"/>
        <v>6.9488410103833498E-2</v>
      </c>
      <c r="AK85" s="336">
        <f t="shared" si="128"/>
        <v>6.8956575008071369E-2</v>
      </c>
      <c r="AL85" s="336">
        <f t="shared" si="128"/>
        <v>6.8441263871086677E-2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1.9202800257378937E-2</v>
      </c>
      <c r="N86" s="336">
        <f t="shared" si="129"/>
        <v>1.9923712043102421E-2</v>
      </c>
      <c r="O86" s="336">
        <f t="shared" si="129"/>
        <v>2.0117727683427959E-2</v>
      </c>
      <c r="P86" s="336">
        <f t="shared" si="129"/>
        <v>2.0393814583427629E-2</v>
      </c>
      <c r="Q86" s="336">
        <f t="shared" si="129"/>
        <v>1.87150029191278E-2</v>
      </c>
      <c r="R86" s="336">
        <f t="shared" si="129"/>
        <v>2.089164061726519E-2</v>
      </c>
      <c r="S86" s="336">
        <f t="shared" si="129"/>
        <v>2.0361566257024597E-2</v>
      </c>
      <c r="T86" s="336">
        <f t="shared" si="129"/>
        <v>2.2064459866801365E-2</v>
      </c>
      <c r="U86" s="336">
        <f t="shared" si="129"/>
        <v>2.2692935035136391E-2</v>
      </c>
      <c r="V86" s="336">
        <f t="shared" si="129"/>
        <v>2.216862458691353E-2</v>
      </c>
      <c r="W86" s="336">
        <f t="shared" si="129"/>
        <v>2.2433375623502141E-2</v>
      </c>
      <c r="X86" s="336">
        <f t="shared" si="129"/>
        <v>2.3687991965534772E-2</v>
      </c>
      <c r="Y86" s="336">
        <f t="shared" si="129"/>
        <v>2.3913160479414292E-2</v>
      </c>
      <c r="Z86" s="336">
        <f t="shared" si="129"/>
        <v>2.4104987088393402E-2</v>
      </c>
      <c r="AA86" s="336">
        <f t="shared" si="129"/>
        <v>2.430636099150606E-2</v>
      </c>
      <c r="AB86" s="336">
        <f t="shared" si="129"/>
        <v>2.4495623625414697E-2</v>
      </c>
      <c r="AC86" s="336">
        <f t="shared" si="129"/>
        <v>2.469415293104148E-2</v>
      </c>
      <c r="AD86" s="336">
        <f t="shared" si="129"/>
        <v>2.4903969960225602E-2</v>
      </c>
      <c r="AE86" s="336">
        <f t="shared" ref="AE86:AL86" si="130">AE39/AE$49</f>
        <v>2.5131811497835659E-2</v>
      </c>
      <c r="AF86" s="336">
        <f t="shared" si="130"/>
        <v>2.5333428919289608E-2</v>
      </c>
      <c r="AG86" s="336">
        <f t="shared" si="130"/>
        <v>2.5544061243160703E-2</v>
      </c>
      <c r="AH86" s="336">
        <f t="shared" si="130"/>
        <v>2.5758965380166622E-2</v>
      </c>
      <c r="AI86" s="336">
        <f t="shared" si="130"/>
        <v>2.5994687247256665E-2</v>
      </c>
      <c r="AJ86" s="336">
        <f t="shared" si="130"/>
        <v>2.6203154201495008E-2</v>
      </c>
      <c r="AK86" s="336">
        <f t="shared" si="130"/>
        <v>2.6431452989027826E-2</v>
      </c>
      <c r="AL86" s="336">
        <f t="shared" si="130"/>
        <v>2.6639039355297663E-2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7.4570459548526855E-2</v>
      </c>
      <c r="N88" s="337">
        <f t="shared" si="131"/>
        <v>7.3160931090183304E-2</v>
      </c>
      <c r="O88" s="337">
        <f t="shared" si="131"/>
        <v>7.0304369935119612E-2</v>
      </c>
      <c r="P88" s="337">
        <f t="shared" si="131"/>
        <v>6.9964754921961927E-2</v>
      </c>
      <c r="Q88" s="337">
        <f t="shared" si="131"/>
        <v>7.1150229551951397E-2</v>
      </c>
      <c r="R88" s="337">
        <f t="shared" si="131"/>
        <v>6.8862963432849783E-2</v>
      </c>
      <c r="S88" s="337">
        <f t="shared" si="131"/>
        <v>7.2099666057741402E-2</v>
      </c>
      <c r="T88" s="337">
        <f t="shared" si="131"/>
        <v>7.2551814325999386E-2</v>
      </c>
      <c r="U88" s="337">
        <f t="shared" si="131"/>
        <v>7.4348394945601623E-2</v>
      </c>
      <c r="V88" s="337">
        <f t="shared" si="131"/>
        <v>7.0803883755405805E-2</v>
      </c>
      <c r="W88" s="337">
        <f t="shared" si="131"/>
        <v>6.3849743281488056E-2</v>
      </c>
      <c r="X88" s="337">
        <f t="shared" si="131"/>
        <v>6.5488185603618729E-2</v>
      </c>
      <c r="Y88" s="337">
        <f t="shared" si="131"/>
        <v>6.5029417400548559E-2</v>
      </c>
      <c r="Z88" s="337">
        <f t="shared" si="131"/>
        <v>6.4550427938527166E-2</v>
      </c>
      <c r="AA88" s="337">
        <f t="shared" si="131"/>
        <v>6.4045020742149586E-2</v>
      </c>
      <c r="AB88" s="337">
        <f t="shared" si="131"/>
        <v>6.3577113163759053E-2</v>
      </c>
      <c r="AC88" s="337">
        <f t="shared" si="131"/>
        <v>6.3067675431819625E-2</v>
      </c>
      <c r="AD88" s="337">
        <f t="shared" si="131"/>
        <v>6.2530041877760151E-2</v>
      </c>
      <c r="AE88" s="337">
        <f t="shared" ref="AE88:AL88" si="132">AE41/AE$49</f>
        <v>6.2034749705344339E-2</v>
      </c>
      <c r="AF88" s="337">
        <f t="shared" si="132"/>
        <v>6.154270038659157E-2</v>
      </c>
      <c r="AG88" s="337">
        <f t="shared" si="132"/>
        <v>6.1090496255725248E-2</v>
      </c>
      <c r="AH88" s="337">
        <f t="shared" si="132"/>
        <v>6.0648937948475493E-2</v>
      </c>
      <c r="AI88" s="337">
        <f t="shared" si="132"/>
        <v>6.0175930928798485E-2</v>
      </c>
      <c r="AJ88" s="337">
        <f t="shared" si="132"/>
        <v>5.9666280692069355E-2</v>
      </c>
      <c r="AK88" s="337">
        <f t="shared" si="132"/>
        <v>5.9208394327604282E-2</v>
      </c>
      <c r="AL88" s="337">
        <f t="shared" si="132"/>
        <v>5.8772072307870099E-2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2.6893670430339821E-2</v>
      </c>
      <c r="N89" s="336">
        <f t="shared" si="133"/>
        <v>2.5942090515593794E-2</v>
      </c>
      <c r="O89" s="336">
        <f t="shared" si="133"/>
        <v>2.5364730754650355E-2</v>
      </c>
      <c r="P89" s="336">
        <f t="shared" si="133"/>
        <v>2.6527425190229745E-2</v>
      </c>
      <c r="Q89" s="336">
        <f t="shared" si="133"/>
        <v>2.5116708450703958E-2</v>
      </c>
      <c r="R89" s="336">
        <f t="shared" si="133"/>
        <v>2.5182948801987536E-2</v>
      </c>
      <c r="S89" s="336">
        <f t="shared" si="133"/>
        <v>2.4119560315498938E-2</v>
      </c>
      <c r="T89" s="336">
        <f t="shared" si="133"/>
        <v>2.428529342441281E-2</v>
      </c>
      <c r="U89" s="336">
        <f t="shared" si="133"/>
        <v>2.4364618213607313E-2</v>
      </c>
      <c r="V89" s="336">
        <f t="shared" si="133"/>
        <v>2.2349508657410536E-2</v>
      </c>
      <c r="W89" s="336">
        <f t="shared" si="133"/>
        <v>1.9518666104572098E-2</v>
      </c>
      <c r="X89" s="336">
        <f t="shared" si="133"/>
        <v>2.0638438152209802E-2</v>
      </c>
      <c r="Y89" s="336">
        <f t="shared" si="133"/>
        <v>2.0297108090620384E-2</v>
      </c>
      <c r="Z89" s="336">
        <f t="shared" si="133"/>
        <v>1.9990062185695032E-2</v>
      </c>
      <c r="AA89" s="336">
        <f t="shared" si="133"/>
        <v>1.9680258310780338E-2</v>
      </c>
      <c r="AB89" s="336">
        <f t="shared" si="133"/>
        <v>1.941836030740654E-2</v>
      </c>
      <c r="AC89" s="336">
        <f t="shared" si="133"/>
        <v>1.9136320207699793E-2</v>
      </c>
      <c r="AD89" s="336">
        <f t="shared" si="133"/>
        <v>1.8829824476626702E-2</v>
      </c>
      <c r="AE89" s="336">
        <f t="shared" ref="AE89:AL89" si="134">AE42/AE$49</f>
        <v>1.8552771884967314E-2</v>
      </c>
      <c r="AF89" s="336">
        <f t="shared" si="134"/>
        <v>1.8275394196985376E-2</v>
      </c>
      <c r="AG89" s="336">
        <f t="shared" si="134"/>
        <v>1.8007078191696564E-2</v>
      </c>
      <c r="AH89" s="336">
        <f t="shared" si="134"/>
        <v>1.774131865288121E-2</v>
      </c>
      <c r="AI89" s="336">
        <f t="shared" si="134"/>
        <v>1.7455127326777935E-2</v>
      </c>
      <c r="AJ89" s="336">
        <f t="shared" si="134"/>
        <v>1.7160177301368131E-2</v>
      </c>
      <c r="AK89" s="336">
        <f t="shared" si="134"/>
        <v>1.6927323023692872E-2</v>
      </c>
      <c r="AL89" s="336">
        <f t="shared" si="134"/>
        <v>1.6710836224355329E-2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4.7676789118187034E-2</v>
      </c>
      <c r="N90" s="336">
        <f t="shared" si="135"/>
        <v>4.7218840574589513E-2</v>
      </c>
      <c r="O90" s="336">
        <f t="shared" si="135"/>
        <v>4.4939639180469261E-2</v>
      </c>
      <c r="P90" s="336">
        <f t="shared" si="135"/>
        <v>4.3437329731732185E-2</v>
      </c>
      <c r="Q90" s="336">
        <f t="shared" si="135"/>
        <v>4.6033521101247435E-2</v>
      </c>
      <c r="R90" s="336">
        <f t="shared" si="135"/>
        <v>4.3680014630862248E-2</v>
      </c>
      <c r="S90" s="336">
        <f t="shared" si="135"/>
        <v>4.7980105742242464E-2</v>
      </c>
      <c r="T90" s="336">
        <f t="shared" si="135"/>
        <v>4.8266520901586583E-2</v>
      </c>
      <c r="U90" s="336">
        <f t="shared" si="135"/>
        <v>4.998377673199432E-2</v>
      </c>
      <c r="V90" s="336">
        <f t="shared" si="135"/>
        <v>4.8454375097995273E-2</v>
      </c>
      <c r="W90" s="336">
        <f t="shared" si="135"/>
        <v>4.4331077176915964E-2</v>
      </c>
      <c r="X90" s="336">
        <f t="shared" si="135"/>
        <v>4.4849747451408933E-2</v>
      </c>
      <c r="Y90" s="336">
        <f t="shared" si="135"/>
        <v>4.4732309309928178E-2</v>
      </c>
      <c r="Z90" s="336">
        <f t="shared" si="135"/>
        <v>4.4560365752832128E-2</v>
      </c>
      <c r="AA90" s="336">
        <f t="shared" si="135"/>
        <v>4.4364762431369248E-2</v>
      </c>
      <c r="AB90" s="336">
        <f t="shared" si="135"/>
        <v>4.4158752856352512E-2</v>
      </c>
      <c r="AC90" s="336">
        <f t="shared" si="135"/>
        <v>4.3931355224119825E-2</v>
      </c>
      <c r="AD90" s="336">
        <f t="shared" si="135"/>
        <v>4.3700217401133438E-2</v>
      </c>
      <c r="AE90" s="336">
        <f t="shared" ref="AE90:AL90" si="136">AE43/AE$49</f>
        <v>4.3481977820377028E-2</v>
      </c>
      <c r="AF90" s="336">
        <f t="shared" si="136"/>
        <v>4.3267306189606197E-2</v>
      </c>
      <c r="AG90" s="336">
        <f t="shared" si="136"/>
        <v>4.3083418064028677E-2</v>
      </c>
      <c r="AH90" s="336">
        <f t="shared" si="136"/>
        <v>4.2907619295594279E-2</v>
      </c>
      <c r="AI90" s="336">
        <f t="shared" si="136"/>
        <v>4.2720803602020553E-2</v>
      </c>
      <c r="AJ90" s="336">
        <f t="shared" si="136"/>
        <v>4.2506103390701225E-2</v>
      </c>
      <c r="AK90" s="336">
        <f t="shared" si="136"/>
        <v>4.2281071303911406E-2</v>
      </c>
      <c r="AL90" s="336">
        <f t="shared" si="136"/>
        <v>4.2061236083514773E-2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0.11932467605802226</v>
      </c>
      <c r="N92" s="337">
        <f t="shared" si="137"/>
        <v>0.11611621742192568</v>
      </c>
      <c r="O92" s="337">
        <f t="shared" si="137"/>
        <v>0.1128066622437402</v>
      </c>
      <c r="P92" s="337">
        <f t="shared" si="137"/>
        <v>0.1157457513835471</v>
      </c>
      <c r="Q92" s="337">
        <f t="shared" si="137"/>
        <v>0.11749775218581604</v>
      </c>
      <c r="R92" s="337">
        <f t="shared" si="137"/>
        <v>0.11681370454375407</v>
      </c>
      <c r="S92" s="337">
        <f t="shared" si="137"/>
        <v>0.11874423907025004</v>
      </c>
      <c r="T92" s="337">
        <f t="shared" si="137"/>
        <v>0.11006061058839481</v>
      </c>
      <c r="U92" s="337">
        <f t="shared" si="137"/>
        <v>0.11259099411622259</v>
      </c>
      <c r="V92" s="337">
        <f t="shared" si="137"/>
        <v>0.11257464797026064</v>
      </c>
      <c r="W92" s="337">
        <f t="shared" si="137"/>
        <v>0.10073986491055402</v>
      </c>
      <c r="X92" s="337">
        <f t="shared" si="137"/>
        <v>0.10322843959483993</v>
      </c>
      <c r="Y92" s="337">
        <f t="shared" si="137"/>
        <v>0.10262163968249677</v>
      </c>
      <c r="Z92" s="337">
        <f t="shared" si="137"/>
        <v>0.10212783139333913</v>
      </c>
      <c r="AA92" s="337">
        <f t="shared" si="137"/>
        <v>0.10164509712663908</v>
      </c>
      <c r="AB92" s="337">
        <f t="shared" si="137"/>
        <v>0.10113737492785321</v>
      </c>
      <c r="AC92" s="337">
        <f t="shared" si="137"/>
        <v>0.10061594620386273</v>
      </c>
      <c r="AD92" s="337">
        <f t="shared" si="137"/>
        <v>0.10011882834809983</v>
      </c>
      <c r="AE92" s="337">
        <f t="shared" ref="AE92:AL92" si="138">AE45/AE$49</f>
        <v>9.957269789148529E-2</v>
      </c>
      <c r="AF92" s="337">
        <f t="shared" si="138"/>
        <v>9.9024218984420653E-2</v>
      </c>
      <c r="AG92" s="337">
        <f t="shared" si="138"/>
        <v>9.8491061219291423E-2</v>
      </c>
      <c r="AH92" s="337">
        <f t="shared" si="138"/>
        <v>9.7965181963411946E-2</v>
      </c>
      <c r="AI92" s="337">
        <f t="shared" si="138"/>
        <v>9.7429110895607379E-2</v>
      </c>
      <c r="AJ92" s="337">
        <f t="shared" si="138"/>
        <v>9.690164552491963E-2</v>
      </c>
      <c r="AK92" s="337">
        <f t="shared" si="138"/>
        <v>9.6397694418822052E-2</v>
      </c>
      <c r="AL92" s="337">
        <f t="shared" si="138"/>
        <v>9.5907412770274772E-2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1.67546757317397E-2</v>
      </c>
      <c r="N93" s="336">
        <f t="shared" si="139"/>
        <v>1.6516340154440378E-2</v>
      </c>
      <c r="O93" s="336">
        <f t="shared" si="139"/>
        <v>1.6662857781944446E-2</v>
      </c>
      <c r="P93" s="336">
        <f t="shared" si="139"/>
        <v>1.7077493304665219E-2</v>
      </c>
      <c r="Q93" s="336">
        <f t="shared" si="139"/>
        <v>1.7109665182185121E-2</v>
      </c>
      <c r="R93" s="336">
        <f t="shared" si="139"/>
        <v>1.8064941313236282E-2</v>
      </c>
      <c r="S93" s="336">
        <f t="shared" si="139"/>
        <v>1.8327706884581647E-2</v>
      </c>
      <c r="T93" s="336">
        <f t="shared" si="139"/>
        <v>1.6004257120932692E-2</v>
      </c>
      <c r="U93" s="336">
        <f t="shared" si="139"/>
        <v>1.6519199695866245E-2</v>
      </c>
      <c r="V93" s="336">
        <f t="shared" si="139"/>
        <v>1.579038202262515E-2</v>
      </c>
      <c r="W93" s="336">
        <f t="shared" si="139"/>
        <v>1.3530713954653615E-2</v>
      </c>
      <c r="X93" s="336">
        <f t="shared" si="139"/>
        <v>2.3215034522211925E-2</v>
      </c>
      <c r="Y93" s="336">
        <f t="shared" si="139"/>
        <v>2.344304634172675E-2</v>
      </c>
      <c r="Z93" s="336">
        <f t="shared" si="139"/>
        <v>2.3634409957825432E-2</v>
      </c>
      <c r="AA93" s="336">
        <f t="shared" si="139"/>
        <v>2.3834851615577204E-2</v>
      </c>
      <c r="AB93" s="336">
        <f t="shared" si="139"/>
        <v>2.4047657396395344E-2</v>
      </c>
      <c r="AC93" s="336">
        <f t="shared" si="139"/>
        <v>2.4256171800949602E-2</v>
      </c>
      <c r="AD93" s="336">
        <f t="shared" si="139"/>
        <v>2.4428905909113202E-2</v>
      </c>
      <c r="AE93" s="336">
        <f t="shared" ref="AE93:AL93" si="140">AE46/AE$49</f>
        <v>2.4632041387769511E-2</v>
      </c>
      <c r="AF93" s="336">
        <f t="shared" si="140"/>
        <v>2.4836940388256547E-2</v>
      </c>
      <c r="AG93" s="336">
        <f t="shared" si="140"/>
        <v>2.5068140295230579E-2</v>
      </c>
      <c r="AH93" s="336">
        <f t="shared" si="140"/>
        <v>2.5306755782692602E-2</v>
      </c>
      <c r="AI93" s="336">
        <f t="shared" si="140"/>
        <v>2.5549046113451667E-2</v>
      </c>
      <c r="AJ93" s="336">
        <f t="shared" si="140"/>
        <v>2.5794524591804865E-2</v>
      </c>
      <c r="AK93" s="336">
        <f t="shared" si="140"/>
        <v>2.6028282082698306E-2</v>
      </c>
      <c r="AL93" s="336">
        <f t="shared" si="140"/>
        <v>2.6286638455065205E-2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0.10257000032628256</v>
      </c>
      <c r="N94" s="336">
        <f t="shared" si="141"/>
        <v>9.9599877267485315E-2</v>
      </c>
      <c r="O94" s="336">
        <f t="shared" si="141"/>
        <v>9.6143804461795754E-2</v>
      </c>
      <c r="P94" s="336">
        <f t="shared" si="141"/>
        <v>9.8668258078881896E-2</v>
      </c>
      <c r="Q94" s="336">
        <f t="shared" si="141"/>
        <v>0.10038808700363092</v>
      </c>
      <c r="R94" s="336">
        <f t="shared" si="141"/>
        <v>9.8748763230517803E-2</v>
      </c>
      <c r="S94" s="336">
        <f t="shared" si="141"/>
        <v>0.10041653218566839</v>
      </c>
      <c r="T94" s="336">
        <f t="shared" si="141"/>
        <v>9.4056353467462106E-2</v>
      </c>
      <c r="U94" s="336">
        <f t="shared" si="141"/>
        <v>9.6071794420356335E-2</v>
      </c>
      <c r="V94" s="336">
        <f t="shared" si="141"/>
        <v>9.6784265947635492E-2</v>
      </c>
      <c r="W94" s="336">
        <f t="shared" si="141"/>
        <v>8.7209150955900386E-2</v>
      </c>
      <c r="X94" s="336">
        <f t="shared" si="141"/>
        <v>8.001340507262801E-2</v>
      </c>
      <c r="Y94" s="336">
        <f t="shared" si="141"/>
        <v>7.9178593340770001E-2</v>
      </c>
      <c r="Z94" s="336">
        <f t="shared" si="141"/>
        <v>7.8493421435513688E-2</v>
      </c>
      <c r="AA94" s="336">
        <f t="shared" si="141"/>
        <v>7.781024551106186E-2</v>
      </c>
      <c r="AB94" s="336">
        <f t="shared" si="141"/>
        <v>7.7089717531457866E-2</v>
      </c>
      <c r="AC94" s="336">
        <f t="shared" si="141"/>
        <v>7.6359774402913139E-2</v>
      </c>
      <c r="AD94" s="336">
        <f t="shared" si="141"/>
        <v>7.5689922438986632E-2</v>
      </c>
      <c r="AE94" s="336">
        <f t="shared" ref="AE94:AL94" si="142">AE47/AE$49</f>
        <v>7.4940656503715786E-2</v>
      </c>
      <c r="AF94" s="336">
        <f t="shared" si="142"/>
        <v>7.41872785961641E-2</v>
      </c>
      <c r="AG94" s="336">
        <f t="shared" si="142"/>
        <v>7.3422920924060858E-2</v>
      </c>
      <c r="AH94" s="336">
        <f t="shared" si="142"/>
        <v>7.2658426180719354E-2</v>
      </c>
      <c r="AI94" s="336">
        <f t="shared" si="142"/>
        <v>7.1880064782155709E-2</v>
      </c>
      <c r="AJ94" s="336">
        <f t="shared" si="142"/>
        <v>7.1107120933114762E-2</v>
      </c>
      <c r="AK94" s="336">
        <f t="shared" si="142"/>
        <v>7.0369412336123746E-2</v>
      </c>
      <c r="AL94" s="336">
        <f t="shared" si="142"/>
        <v>6.9620774315209563E-2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Manchester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Manchester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Manchester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Manchester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Manchester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Manchester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Manchester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Manchester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Manchester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Manchester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Manchester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Manchester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Manchester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20.462035690244662</v>
      </c>
      <c r="Y4" s="11">
        <f>'Occ T1'!D8-'Occ T1'!C8</f>
        <v>3.5934139483458125</v>
      </c>
      <c r="Z4" s="11">
        <f>'Occ T1'!E8-'Occ T1'!D8</f>
        <v>-8.2923689904625917</v>
      </c>
      <c r="AA4" s="11">
        <f>'Occ T1'!F8-'Occ T1'!E8</f>
        <v>14.140952518885882</v>
      </c>
      <c r="AB4" s="11">
        <f>'Occ T1'!D8-'Occ T1'!B8</f>
        <v>24.055449638590474</v>
      </c>
      <c r="AC4" s="11">
        <f>'Occ T1'!F8-'Occ T1'!D8</f>
        <v>5.8485835284232905</v>
      </c>
    </row>
    <row r="5" spans="1:29" x14ac:dyDescent="0.2">
      <c r="W5" s="10" t="str">
        <f>name!E5</f>
        <v>Professional occupations</v>
      </c>
      <c r="X5" s="11">
        <f>'Occ T1'!C9-'Occ T1'!B9</f>
        <v>45.162466908081171</v>
      </c>
      <c r="Y5" s="11">
        <f>'Occ T1'!D9-'Occ T1'!C9</f>
        <v>15.458691981652066</v>
      </c>
      <c r="Z5" s="11">
        <f>'Occ T1'!E9-'Occ T1'!D9</f>
        <v>23.427922556042233</v>
      </c>
      <c r="AA5" s="11">
        <f>'Occ T1'!F9-'Occ T1'!E9</f>
        <v>38.177836607821177</v>
      </c>
      <c r="AB5" s="11">
        <f>'Occ T1'!D9-'Occ T1'!B9</f>
        <v>60.621158889733238</v>
      </c>
      <c r="AC5" s="11">
        <f>'Occ T1'!F9-'Occ T1'!D9</f>
        <v>61.605759163863411</v>
      </c>
    </row>
    <row r="6" spans="1:29" x14ac:dyDescent="0.2">
      <c r="W6" s="10" t="str">
        <f>name!E6</f>
        <v>Associate professional occupations</v>
      </c>
      <c r="X6" s="11">
        <f>'Occ T1'!C10-'Occ T1'!B10</f>
        <v>23.962372498421615</v>
      </c>
      <c r="Y6" s="11">
        <f>'Occ T1'!D10-'Occ T1'!C10</f>
        <v>4.3363543156334003</v>
      </c>
      <c r="Z6" s="11">
        <f>'Occ T1'!E10-'Occ T1'!D10</f>
        <v>10.277560615294732</v>
      </c>
      <c r="AA6" s="11">
        <f>'Occ T1'!F10-'Occ T1'!E10</f>
        <v>18.983961248715929</v>
      </c>
      <c r="AB6" s="11">
        <f>'Occ T1'!D10-'Occ T1'!B10</f>
        <v>28.298726814055016</v>
      </c>
      <c r="AC6" s="11">
        <f>'Occ T1'!F10-'Occ T1'!D10</f>
        <v>29.26152186401066</v>
      </c>
    </row>
    <row r="7" spans="1:29" x14ac:dyDescent="0.2">
      <c r="W7" s="10" t="str">
        <f>name!E7</f>
        <v>Administrative and secretarial occupations</v>
      </c>
      <c r="X7" s="11">
        <f>'Occ T1'!C11-'Occ T1'!B11</f>
        <v>7.3727334174700445</v>
      </c>
      <c r="Y7" s="11">
        <f>'Occ T1'!D11-'Occ T1'!C11</f>
        <v>4.6313533260070301</v>
      </c>
      <c r="Z7" s="11">
        <f>'Occ T1'!E11-'Occ T1'!D11</f>
        <v>6.1711360111724787</v>
      </c>
      <c r="AA7" s="11">
        <f>'Occ T1'!F11-'Occ T1'!E11</f>
        <v>-6.6162118429499515</v>
      </c>
      <c r="AB7" s="11">
        <f>'Occ T1'!D11-'Occ T1'!B11</f>
        <v>12.004086743477075</v>
      </c>
      <c r="AC7" s="11">
        <f>'Occ T1'!F11-'Occ T1'!D11</f>
        <v>-0.44507583177747279</v>
      </c>
    </row>
    <row r="8" spans="1:29" x14ac:dyDescent="0.2">
      <c r="W8" s="10" t="str">
        <f>name!E8</f>
        <v>Skilled trades occupations</v>
      </c>
      <c r="X8" s="11">
        <f>'Occ T1'!C12-'Occ T1'!B12</f>
        <v>7.4795699686228261</v>
      </c>
      <c r="Y8" s="11">
        <f>'Occ T1'!D12-'Occ T1'!C12</f>
        <v>-17.314522554507533</v>
      </c>
      <c r="Z8" s="11">
        <f>'Occ T1'!E12-'Occ T1'!D12</f>
        <v>-1.4821125599793135</v>
      </c>
      <c r="AA8" s="11">
        <f>'Occ T1'!F12-'Occ T1'!E12</f>
        <v>-5.66320587137497</v>
      </c>
      <c r="AB8" s="11">
        <f>'Occ T1'!D12-'Occ T1'!B12</f>
        <v>-9.8349525858847073</v>
      </c>
      <c r="AC8" s="11">
        <f>'Occ T1'!F12-'Occ T1'!D12</f>
        <v>-7.1453184313542835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8.4558919419882557</v>
      </c>
      <c r="Y9" s="11">
        <f>'Occ T1'!D13-'Occ T1'!C13</f>
        <v>-5.1363301274658966</v>
      </c>
      <c r="Z9" s="11">
        <f>'Occ T1'!E13-'Occ T1'!D13</f>
        <v>3.4717351992441081</v>
      </c>
      <c r="AA9" s="11">
        <f>'Occ T1'!F13-'Occ T1'!E13</f>
        <v>10.698659950856182</v>
      </c>
      <c r="AB9" s="11">
        <f>'Occ T1'!D13-'Occ T1'!B13</f>
        <v>3.3195618145223591</v>
      </c>
      <c r="AC9" s="11">
        <f>'Occ T1'!F13-'Occ T1'!D13</f>
        <v>14.17039515010029</v>
      </c>
    </row>
    <row r="10" spans="1:29" x14ac:dyDescent="0.2">
      <c r="W10" s="10" t="str">
        <f>name!E10</f>
        <v>Sales and customer service occupations</v>
      </c>
      <c r="X10" s="11">
        <f>'Occ T1'!C14-'Occ T1'!B14</f>
        <v>12.89017770555381</v>
      </c>
      <c r="Y10" s="11">
        <f>'Occ T1'!D14-'Occ T1'!C14</f>
        <v>-6.4469004339754861</v>
      </c>
      <c r="Z10" s="11">
        <f>'Occ T1'!E14-'Occ T1'!D14</f>
        <v>3.3679559293082661</v>
      </c>
      <c r="AA10" s="11">
        <f>'Occ T1'!F14-'Occ T1'!E14</f>
        <v>2.2619995382486593</v>
      </c>
      <c r="AB10" s="11">
        <f>'Occ T1'!D14-'Occ T1'!B14</f>
        <v>6.4432772715783244</v>
      </c>
      <c r="AC10" s="11">
        <f>'Occ T1'!F14-'Occ T1'!D14</f>
        <v>5.6299554675569254</v>
      </c>
    </row>
    <row r="11" spans="1:29" x14ac:dyDescent="0.2">
      <c r="W11" s="10" t="str">
        <f>name!E11</f>
        <v>Process, plant and machine operatives</v>
      </c>
      <c r="X11" s="11">
        <f>'Occ T1'!C15-'Occ T1'!B15</f>
        <v>13.296934216180262</v>
      </c>
      <c r="Y11" s="11">
        <f>'Occ T1'!D15-'Occ T1'!C15</f>
        <v>-12.844881813538478</v>
      </c>
      <c r="Z11" s="11">
        <f>'Occ T1'!E15-'Occ T1'!D15</f>
        <v>2.4203622715269546</v>
      </c>
      <c r="AA11" s="11">
        <f>'Occ T1'!F15-'Occ T1'!E15</f>
        <v>-3.4259261267488341</v>
      </c>
      <c r="AB11" s="11">
        <f>'Occ T1'!D15-'Occ T1'!B15</f>
        <v>0.45205240264178315</v>
      </c>
      <c r="AC11" s="11">
        <f>'Occ T1'!F15-'Occ T1'!D15</f>
        <v>-1.0055638552218795</v>
      </c>
    </row>
    <row r="12" spans="1:29" x14ac:dyDescent="0.2">
      <c r="W12" s="10" t="str">
        <f>name!E12</f>
        <v>Elementary occupations</v>
      </c>
      <c r="X12" s="11">
        <f>'Occ T1'!C16-'Occ T1'!B16</f>
        <v>11.0858176534378</v>
      </c>
      <c r="Y12" s="11">
        <f>'Occ T1'!D16-'Occ T1'!C16</f>
        <v>-21.580178642151395</v>
      </c>
      <c r="Z12" s="11">
        <f>'Occ T1'!E16-'Occ T1'!D16</f>
        <v>5.0868089678532158</v>
      </c>
      <c r="AA12" s="11">
        <f>'Occ T1'!F16-'Occ T1'!E16</f>
        <v>-1.5900660234531472</v>
      </c>
      <c r="AB12" s="11">
        <f>'Occ T1'!D16-'Occ T1'!B16</f>
        <v>-10.494360988713595</v>
      </c>
      <c r="AC12" s="11">
        <f>'Occ T1'!F16-'Occ T1'!D16</f>
        <v>3.4967429444000686</v>
      </c>
    </row>
    <row r="14" spans="1:29" x14ac:dyDescent="0.2">
      <c r="W14" s="10" t="str">
        <f>name!E3</f>
        <v>All occupations</v>
      </c>
      <c r="X14" s="11">
        <f>'Occ T1'!C18-'Occ T1'!B18</f>
        <v>150.16800000000035</v>
      </c>
      <c r="Y14" s="11">
        <f>'Occ T1'!D18-'Occ T1'!C18</f>
        <v>-35.303000000000338</v>
      </c>
      <c r="Z14" s="11">
        <f>'Occ T1'!E18-'Occ T1'!D18</f>
        <v>44.449000000000069</v>
      </c>
      <c r="AA14" s="11">
        <f>'Occ T1'!F18-'Occ T1'!E18</f>
        <v>66.968000000000757</v>
      </c>
      <c r="AB14" s="11">
        <f>'Occ T1'!D18-'Occ T1'!B18</f>
        <v>114.86500000000001</v>
      </c>
      <c r="AC14" s="11">
        <f>'Occ T1'!F18-'Occ T1'!D18</f>
        <v>111.41700000000083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50</v>
      </c>
      <c r="Y18">
        <f>MAX(X18,(X19*-1))</f>
        <v>50</v>
      </c>
      <c r="Z18">
        <f>IF(Y18&gt;1000,1000,IF(Y18&gt;500,500,IF(Y18&gt;100,100,IF(Y18&gt;40,20,10))))</f>
        <v>20</v>
      </c>
    </row>
    <row r="19" spans="23:26" x14ac:dyDescent="0.2">
      <c r="W19" s="83" t="s">
        <v>439</v>
      </c>
      <c r="X19">
        <f>FLOOR(MIN(X4:AA12),IF(MIN(X4:AA12)&gt;-100,10,IF(MIN(X4:AA12)&gt;-1000,100,1000)))</f>
        <v>-30</v>
      </c>
      <c r="Y19">
        <f>Y18*-1</f>
        <v>-50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Manchester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5.8485835284232905</v>
      </c>
      <c r="O3" s="11">
        <f>'Occ T1'!AB64</f>
        <v>6.1194800502283115</v>
      </c>
      <c r="P3" s="11">
        <f>'Occ T1'!Q64</f>
        <v>-0.27089652180508494</v>
      </c>
    </row>
    <row r="4" spans="1:16" x14ac:dyDescent="0.2">
      <c r="M4" s="10" t="str">
        <f>name!E5</f>
        <v>Professional occupations</v>
      </c>
      <c r="N4" s="11">
        <f>'Occ T1'!F65</f>
        <v>61.605759163863411</v>
      </c>
      <c r="O4" s="11">
        <f>'Occ T1'!AB65</f>
        <v>31.411405914724412</v>
      </c>
      <c r="P4" s="11">
        <f>'Occ T1'!Q65</f>
        <v>30.194353249138771</v>
      </c>
    </row>
    <row r="5" spans="1:16" x14ac:dyDescent="0.2">
      <c r="M5" s="10" t="str">
        <f>name!E6</f>
        <v>Associate professional occupations</v>
      </c>
      <c r="N5" s="11">
        <f>'Occ T1'!F66</f>
        <v>29.26152186401066</v>
      </c>
      <c r="O5" s="11">
        <f>'Occ T1'!AB66</f>
        <v>32.614283121763648</v>
      </c>
      <c r="P5" s="11">
        <f>'Occ T1'!Q66</f>
        <v>-3.3527612577530306</v>
      </c>
    </row>
    <row r="6" spans="1:16" x14ac:dyDescent="0.2">
      <c r="M6" s="10" t="str">
        <f>name!E7</f>
        <v>Administrative and secretarial occupations</v>
      </c>
      <c r="N6" s="11">
        <f>'Occ T1'!F67</f>
        <v>-0.44507583177747279</v>
      </c>
      <c r="O6" s="11">
        <f>'Occ T1'!AB67</f>
        <v>-16.170810630640645</v>
      </c>
      <c r="P6" s="11">
        <f>'Occ T1'!Q67</f>
        <v>15.725734798863272</v>
      </c>
    </row>
    <row r="7" spans="1:16" x14ac:dyDescent="0.2">
      <c r="M7" s="10" t="str">
        <f>name!E8</f>
        <v>Skilled trades occupations</v>
      </c>
      <c r="N7" s="11">
        <f>'Occ T1'!F68</f>
        <v>-7.1453184313542835</v>
      </c>
      <c r="O7" s="11">
        <f>'Occ T1'!AB68</f>
        <v>2.8636561402037124</v>
      </c>
      <c r="P7" s="11">
        <f>'Occ T1'!Q68</f>
        <v>-10.008974571558056</v>
      </c>
    </row>
    <row r="8" spans="1:16" x14ac:dyDescent="0.2">
      <c r="M8" s="10" t="str">
        <f>name!E9</f>
        <v>Caring, leisure and other service occupations</v>
      </c>
      <c r="N8" s="11">
        <f>'Occ T1'!F69</f>
        <v>14.17039515010029</v>
      </c>
      <c r="O8" s="11">
        <f>'Occ T1'!AB69</f>
        <v>8.687373294986017</v>
      </c>
      <c r="P8" s="11">
        <f>'Occ T1'!Q69</f>
        <v>5.4830218551143091</v>
      </c>
    </row>
    <row r="9" spans="1:16" x14ac:dyDescent="0.2">
      <c r="M9" s="10" t="str">
        <f>name!E10</f>
        <v>Sales and customer service occupations</v>
      </c>
      <c r="N9" s="11">
        <f>'Occ T1'!F70</f>
        <v>5.6299554675569254</v>
      </c>
      <c r="O9" s="11">
        <f>'Occ T1'!AB70</f>
        <v>-0.32941466334526126</v>
      </c>
      <c r="P9" s="11">
        <f>'Occ T1'!Q70</f>
        <v>5.9593701309022293</v>
      </c>
    </row>
    <row r="10" spans="1:16" x14ac:dyDescent="0.2">
      <c r="M10" s="10" t="str">
        <f>name!E11</f>
        <v>Process, plant and machine operatives</v>
      </c>
      <c r="N10" s="11">
        <f>'Occ T1'!F71</f>
        <v>-1.0055638552218795</v>
      </c>
      <c r="O10" s="11">
        <f>'Occ T1'!AB71</f>
        <v>1.4300357327102482</v>
      </c>
      <c r="P10" s="11">
        <f>'Occ T1'!Q71</f>
        <v>-2.4355995879322876</v>
      </c>
    </row>
    <row r="11" spans="1:16" x14ac:dyDescent="0.2">
      <c r="M11" s="10" t="str">
        <f>name!E12</f>
        <v>Elementary occupations</v>
      </c>
      <c r="N11" s="11">
        <f>'Occ T1'!F72</f>
        <v>3.4967429444000686</v>
      </c>
      <c r="O11" s="11">
        <f>'Occ T1'!AB72</f>
        <v>0.61398937361038008</v>
      </c>
      <c r="P11" s="11">
        <f>'Occ T1'!Q72</f>
        <v>2.8827535707898875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111.41700000000083</v>
      </c>
      <c r="O13" s="11">
        <f>'Occ T1'!AB74</f>
        <v>67.239998334240909</v>
      </c>
      <c r="P13" s="11">
        <f>'Occ T1'!Q74</f>
        <v>44.177001665759917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Manchester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3.5194361830976888</v>
      </c>
      <c r="O3" s="11">
        <f>'Occ T5'!H44</f>
        <v>3.430111051727426</v>
      </c>
      <c r="P3" s="11">
        <f>'Occ T5'!G44</f>
        <v>-1.1009637064018847</v>
      </c>
    </row>
    <row r="4" spans="1:16" x14ac:dyDescent="0.2">
      <c r="M4" s="10" t="str">
        <f>name!E5</f>
        <v>Professional occupations</v>
      </c>
      <c r="N4" s="11">
        <f>'Occ T5'!I45</f>
        <v>0.58187569998095867</v>
      </c>
      <c r="O4" s="11">
        <f>'Occ T5'!H45</f>
        <v>12.233570021145077</v>
      </c>
      <c r="P4" s="11">
        <f>'Occ T5'!G45</f>
        <v>48.790313442737016</v>
      </c>
    </row>
    <row r="5" spans="1:16" x14ac:dyDescent="0.2">
      <c r="M5" s="10" t="str">
        <f>name!E6</f>
        <v>Associate professional occupations</v>
      </c>
      <c r="N5" s="11">
        <f>'Occ T5'!I46</f>
        <v>2.1149505645515347</v>
      </c>
      <c r="O5" s="11">
        <f>'Occ T5'!H46</f>
        <v>10.253992885925257</v>
      </c>
      <c r="P5" s="11">
        <f>'Occ T5'!G46</f>
        <v>16.892578413534025</v>
      </c>
    </row>
    <row r="6" spans="1:16" x14ac:dyDescent="0.2">
      <c r="M6" s="10" t="str">
        <f>name!E7</f>
        <v>Administrative and secretarial occupations</v>
      </c>
      <c r="N6" s="11">
        <f>'Occ T5'!I47</f>
        <v>-0.45163889456762352</v>
      </c>
      <c r="O6" s="11">
        <f>'Occ T5'!H47</f>
        <v>-6.2696639257578397</v>
      </c>
      <c r="P6" s="11">
        <f>'Occ T5'!G47</f>
        <v>6.2762269885479895</v>
      </c>
    </row>
    <row r="7" spans="1:16" x14ac:dyDescent="0.2">
      <c r="M7" s="10" t="str">
        <f>name!E8</f>
        <v>Skilled trades occupations</v>
      </c>
      <c r="N7" s="11">
        <f>'Occ T5'!I48</f>
        <v>1.9032061294334852</v>
      </c>
      <c r="O7" s="11">
        <f>'Occ T5'!H48</f>
        <v>3.6818111460082346</v>
      </c>
      <c r="P7" s="11">
        <f>'Occ T5'!G48</f>
        <v>-12.730335706796055</v>
      </c>
    </row>
    <row r="8" spans="1:16" x14ac:dyDescent="0.2">
      <c r="M8" s="10" t="str">
        <f>name!E9</f>
        <v>Caring, leisure and other service occupations</v>
      </c>
      <c r="N8" s="11">
        <f>'Occ T5'!I49</f>
        <v>1.7822566010904488</v>
      </c>
      <c r="O8" s="11">
        <f>'Occ T5'!H49</f>
        <v>1.4399940457975262</v>
      </c>
      <c r="P8" s="11">
        <f>'Occ T5'!G49</f>
        <v>10.948144503212404</v>
      </c>
    </row>
    <row r="9" spans="1:16" x14ac:dyDescent="0.2">
      <c r="M9" s="10" t="str">
        <f>name!E10</f>
        <v>Sales and customer service occupations</v>
      </c>
      <c r="N9" s="11">
        <f>'Occ T5'!I50</f>
        <v>-1.3791041370143002</v>
      </c>
      <c r="O9" s="11">
        <f>'Occ T5'!H50</f>
        <v>5.7037298729385526</v>
      </c>
      <c r="P9" s="11">
        <f>'Occ T5'!G50</f>
        <v>1.3053297316327246</v>
      </c>
    </row>
    <row r="10" spans="1:16" x14ac:dyDescent="0.2">
      <c r="M10" s="10" t="str">
        <f>name!E11</f>
        <v>Process, plant and machine operatives</v>
      </c>
      <c r="N10" s="11">
        <f>'Occ T5'!I51</f>
        <v>3.6117051517976826</v>
      </c>
      <c r="O10" s="11">
        <f>'Occ T5'!H51</f>
        <v>3.1062871961000731</v>
      </c>
      <c r="P10" s="11">
        <f>'Occ T5'!G51</f>
        <v>-7.7235562031197205</v>
      </c>
    </row>
    <row r="11" spans="1:16" x14ac:dyDescent="0.2">
      <c r="M11" s="10" t="str">
        <f>name!E12</f>
        <v>Elementary occupations</v>
      </c>
      <c r="N11" s="11">
        <f>'Occ T5'!I52</f>
        <v>3.4037618926077045</v>
      </c>
      <c r="O11" s="11">
        <f>'Occ T5'!H52</f>
        <v>-7.0617686618170126</v>
      </c>
      <c r="P11" s="11">
        <f>'Occ T5'!G52</f>
        <v>7.1547497136096467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15.086449190977561</v>
      </c>
      <c r="O13" s="11">
        <f>'Occ T5'!H54</f>
        <v>26.51806363206731</v>
      </c>
      <c r="P13" s="11">
        <f>'Occ T5'!G54</f>
        <v>69.812487176956211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1.0677441721613938</v>
      </c>
      <c r="O18" s="11">
        <f>'Occ T5'!AN44</f>
        <v>2.8525387870924401</v>
      </c>
      <c r="P18" s="11">
        <f>'Occ T5'!AM44</f>
        <v>2.1991970909744296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3.0350035481341866</v>
      </c>
      <c r="O19" s="11">
        <f>'Occ T5'!AN45</f>
        <v>7.343635585580941</v>
      </c>
      <c r="P19" s="11">
        <f>'Occ T5'!AM45</f>
        <v>21.032766781009229</v>
      </c>
    </row>
    <row r="20" spans="13:16" x14ac:dyDescent="0.2">
      <c r="M20" s="10" t="str">
        <f t="shared" si="0"/>
        <v>Associate professional occupations</v>
      </c>
      <c r="N20" s="11">
        <f>'Occ T5'!AO46</f>
        <v>1.9675030086662559</v>
      </c>
      <c r="O20" s="11">
        <f>'Occ T5'!AN46</f>
        <v>9.7574397577202667</v>
      </c>
      <c r="P20" s="11">
        <f>'Occ T5'!AM46</f>
        <v>20.889340355377257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-1.0158387754168401</v>
      </c>
      <c r="O21" s="11">
        <f>'Occ T5'!AN47</f>
        <v>-7.6561785439334926</v>
      </c>
      <c r="P21" s="11">
        <f>'Occ T5'!AM47</f>
        <v>-7.498793311290413</v>
      </c>
    </row>
    <row r="22" spans="13:16" x14ac:dyDescent="0.2">
      <c r="M22" s="10" t="str">
        <f t="shared" si="0"/>
        <v>Skilled trades occupations</v>
      </c>
      <c r="N22" s="11">
        <f>'Occ T5'!AO48</f>
        <v>0.61913272145710563</v>
      </c>
      <c r="O22" s="11">
        <f>'Occ T5'!AN48</f>
        <v>1.8049427398819944</v>
      </c>
      <c r="P22" s="11">
        <f>'Occ T5'!AM48</f>
        <v>0.43958067886461727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0.80157786932938002</v>
      </c>
      <c r="O23" s="11">
        <f>'Occ T5'!AN49</f>
        <v>-1.0915260107791269</v>
      </c>
      <c r="P23" s="11">
        <f>'Occ T5'!AM49</f>
        <v>8.9773214364358438</v>
      </c>
    </row>
    <row r="24" spans="13:16" x14ac:dyDescent="0.2">
      <c r="M24" s="10" t="str">
        <f t="shared" si="0"/>
        <v>Sales and customer service occupations</v>
      </c>
      <c r="N24" s="11">
        <f>'Occ T5'!AO50</f>
        <v>-0.82086065336073633</v>
      </c>
      <c r="O24" s="11">
        <f>'Occ T5'!AN50</f>
        <v>1.8355503108038675</v>
      </c>
      <c r="P24" s="11">
        <f>'Occ T5'!AM50</f>
        <v>-1.3441043207884356</v>
      </c>
    </row>
    <row r="25" spans="13:16" x14ac:dyDescent="0.2">
      <c r="M25" s="10" t="str">
        <f t="shared" si="0"/>
        <v>Process, plant and machine operatives</v>
      </c>
      <c r="N25" s="11">
        <f>'Occ T5'!AO51</f>
        <v>0.25095301601106779</v>
      </c>
      <c r="O25" s="11">
        <f>'Occ T5'!AN51</f>
        <v>1.0496149386170983</v>
      </c>
      <c r="P25" s="11">
        <f>'Occ T5'!AM51</f>
        <v>0.12946777808206722</v>
      </c>
    </row>
    <row r="26" spans="13:16" x14ac:dyDescent="0.2">
      <c r="M26" s="10" t="str">
        <f t="shared" si="0"/>
        <v>Elementary occupations</v>
      </c>
      <c r="N26" s="11">
        <f>'Occ T5'!AO52</f>
        <v>1.5313402987171134</v>
      </c>
      <c r="O26" s="11">
        <f>'Occ T5'!AN52</f>
        <v>-4.5298643742576417</v>
      </c>
      <c r="P26" s="11">
        <f>'Occ T5'!AM52</f>
        <v>3.6125134491509172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7.4365552056989301</v>
      </c>
      <c r="O28" s="11">
        <f>'Occ T5'!AN54</f>
        <v>11.366153190726266</v>
      </c>
      <c r="P28" s="11">
        <f>'Occ T5'!AM54</f>
        <v>48.437289937815535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2.4516920109362772</v>
      </c>
      <c r="O33" s="11">
        <f>'Occ T5'!X44</f>
        <v>0.57757226463500011</v>
      </c>
      <c r="P33" s="11">
        <f>'Occ T5'!W44</f>
        <v>-3.3001607973763143</v>
      </c>
    </row>
    <row r="34" spans="1:16" x14ac:dyDescent="0.2">
      <c r="M34" s="10" t="str">
        <f t="shared" ref="M34:M43" si="1">M4</f>
        <v>Professional occupations</v>
      </c>
      <c r="N34" s="11">
        <f>'Occ T5'!Y45</f>
        <v>-2.4531278481532315</v>
      </c>
      <c r="O34" s="11">
        <f>'Occ T5'!X45</f>
        <v>4.8899344355641325</v>
      </c>
      <c r="P34" s="11">
        <f>'Occ T5'!W45</f>
        <v>27.757546661727929</v>
      </c>
    </row>
    <row r="35" spans="1:16" x14ac:dyDescent="0.2">
      <c r="M35" s="10" t="str">
        <f t="shared" si="1"/>
        <v>Associate professional occupations</v>
      </c>
      <c r="N35" s="11">
        <f>'Occ T5'!Y46</f>
        <v>0.14744755588526992</v>
      </c>
      <c r="O35" s="11">
        <f>'Occ T5'!X46</f>
        <v>0.49655312820497777</v>
      </c>
      <c r="P35" s="11">
        <f>'Occ T5'!W46</f>
        <v>-3.9967619418431752</v>
      </c>
    </row>
    <row r="36" spans="1:16" x14ac:dyDescent="0.2">
      <c r="M36" s="10" t="str">
        <f t="shared" si="1"/>
        <v>Administrative and secretarial occupations</v>
      </c>
      <c r="N36" s="11">
        <f>'Occ T5'!Y47</f>
        <v>0.56419988084921813</v>
      </c>
      <c r="O36" s="11">
        <f>'Occ T5'!X47</f>
        <v>1.3865146181756671</v>
      </c>
      <c r="P36" s="11">
        <f>'Occ T5'!W47</f>
        <v>13.775020299838431</v>
      </c>
    </row>
    <row r="37" spans="1:16" x14ac:dyDescent="0.2">
      <c r="M37" s="10" t="str">
        <f t="shared" si="1"/>
        <v>Skilled trades occupations</v>
      </c>
      <c r="N37" s="11">
        <f>'Occ T5'!Y48</f>
        <v>1.2840734079764076</v>
      </c>
      <c r="O37" s="11">
        <f>'Occ T5'!X48</f>
        <v>1.8768684061262499</v>
      </c>
      <c r="P37" s="11">
        <f>'Occ T5'!W48</f>
        <v>-13.169916385660706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0.98067873176106746</v>
      </c>
      <c r="O38" s="11">
        <f>'Occ T5'!X49</f>
        <v>2.5315200565766567</v>
      </c>
      <c r="P38" s="11">
        <f>'Occ T5'!W49</f>
        <v>1.9708230667765356</v>
      </c>
    </row>
    <row r="39" spans="1:16" x14ac:dyDescent="0.2">
      <c r="M39" s="10" t="str">
        <f t="shared" si="1"/>
        <v>Sales and customer service occupations</v>
      </c>
      <c r="N39" s="11">
        <f>'Occ T5'!Y50</f>
        <v>-0.55824348365356169</v>
      </c>
      <c r="O39" s="11">
        <f>'Occ T5'!X50</f>
        <v>3.8681795621346602</v>
      </c>
      <c r="P39" s="11">
        <f>'Occ T5'!W50</f>
        <v>2.6494340524211069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Manchester</v>
      </c>
      <c r="M40" s="10" t="str">
        <f t="shared" si="1"/>
        <v>Process, plant and machine operatives</v>
      </c>
      <c r="N40" s="11">
        <f>'Occ T5'!Y51</f>
        <v>3.3607521357866297</v>
      </c>
      <c r="O40" s="11">
        <f>'Occ T5'!X51</f>
        <v>2.0566722574829672</v>
      </c>
      <c r="P40" s="11">
        <f>'Occ T5'!W51</f>
        <v>-7.8530239812018081</v>
      </c>
    </row>
    <row r="41" spans="1:16" x14ac:dyDescent="0.2">
      <c r="M41" s="10" t="str">
        <f t="shared" si="1"/>
        <v>Elementary occupations</v>
      </c>
      <c r="N41" s="11">
        <f>'Occ T5'!Y52</f>
        <v>1.8724215938905857</v>
      </c>
      <c r="O41" s="11">
        <f>'Occ T5'!X52</f>
        <v>-2.5319042875593816</v>
      </c>
      <c r="P41" s="11">
        <f>'Occ T5'!W52</f>
        <v>3.5422362644587224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7.6498939852786663</v>
      </c>
      <c r="O43" s="11">
        <f>'Occ T5'!X54</f>
        <v>15.151910441340959</v>
      </c>
      <c r="P43" s="11">
        <f>'Occ T5'!W54</f>
        <v>21.375197239140789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Manchester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Manchester, Greater Manchester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16.813263699746322</v>
      </c>
      <c r="C5" s="11">
        <f>HLOOKUP(C$3,'Qual F1'!$M$4:$BW$14,11,FALSE)</f>
        <v>20.50720912168476</v>
      </c>
      <c r="D5" s="11">
        <f>HLOOKUP(D$3,'Qual F1'!$M$4:$BW$14,11,FALSE)</f>
        <v>23.148051982737208</v>
      </c>
      <c r="E5" s="11">
        <f>HLOOKUP(E$3,'Qual F1'!$M$4:$BW$14,11,FALSE)</f>
        <v>28.020996887206479</v>
      </c>
      <c r="F5" s="11">
        <f>HLOOKUP(F$3,'Qual F1'!$M$4:$BW$14,11,FALSE)</f>
        <v>36.055985895001783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110.70966395467075</v>
      </c>
      <c r="C6" s="11">
        <f>HLOOKUP(C$3,'Qual F1'!$M$4:$BW$14,10,FALSE)</f>
        <v>137.07480649882015</v>
      </c>
      <c r="D6" s="11">
        <f>HLOOKUP(D$3,'Qual F1'!$M$4:$BW$14,10,FALSE)</f>
        <v>152.94418646530045</v>
      </c>
      <c r="E6" s="11">
        <f>HLOOKUP(E$3,'Qual F1'!$M$4:$BW$14,10,FALSE)</f>
        <v>184.65304009793428</v>
      </c>
      <c r="F6" s="11">
        <f>HLOOKUP(F$3,'Qual F1'!$M$4:$BW$14,10,FALSE)</f>
        <v>241.53854075672302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239.96794314221776</v>
      </c>
      <c r="C7" s="11">
        <f>HLOOKUP(C$3,'Qual F1'!$M$4:$BW$14,9,FALSE)</f>
        <v>297.04841701018472</v>
      </c>
      <c r="D7" s="11">
        <f>HLOOKUP(D$3,'Qual F1'!$M$4:$BW$14,9,FALSE)</f>
        <v>294.58986399155435</v>
      </c>
      <c r="E7" s="11">
        <f>HLOOKUP(E$3,'Qual F1'!$M$4:$BW$14,9,FALSE)</f>
        <v>329.38101234581057</v>
      </c>
      <c r="F7" s="11">
        <f>HLOOKUP(F$3,'Qual F1'!$M$4:$BW$14,9,FALSE)</f>
        <v>399.36265325388177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73.857947575616208</v>
      </c>
      <c r="C8" s="11">
        <f>HLOOKUP(C$3,'Qual F1'!$M$4:$BW$14,8,FALSE)</f>
        <v>81.230368497527763</v>
      </c>
      <c r="D8" s="11">
        <f>HLOOKUP(D$3,'Qual F1'!$M$4:$BW$14,8,FALSE)</f>
        <v>78.888513645170036</v>
      </c>
      <c r="E8" s="11">
        <f>HLOOKUP(E$3,'Qual F1'!$M$4:$BW$14,8,FALSE)</f>
        <v>81.562452607877091</v>
      </c>
      <c r="F8" s="11">
        <f>HLOOKUP(F$3,'Qual F1'!$M$4:$BW$14,8,FALSE)</f>
        <v>93.879179127329522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67.111481723675624</v>
      </c>
      <c r="C9" s="11">
        <f>HLOOKUP(C$3,'Qual F1'!$M$4:$BW$14,7,FALSE)</f>
        <v>82.024507973098096</v>
      </c>
      <c r="D9" s="11">
        <f>HLOOKUP(D$3,'Qual F1'!$M$4:$BW$14,7,FALSE)</f>
        <v>81.517967639630854</v>
      </c>
      <c r="E9" s="11">
        <f>HLOOKUP(E$3,'Qual F1'!$M$4:$BW$14,7,FALSE)</f>
        <v>88.247670487596821</v>
      </c>
      <c r="F9" s="11">
        <f>HLOOKUP(F$3,'Qual F1'!$M$4:$BW$14,7,FALSE)</f>
        <v>107.01100807500457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288.41368223505896</v>
      </c>
      <c r="C10" s="11">
        <f>HLOOKUP(C$3,'Qual F1'!$M$4:$BW$14,6,FALSE)</f>
        <v>315.66937368540266</v>
      </c>
      <c r="D10" s="11">
        <f>HLOOKUP(D$3,'Qual F1'!$M$4:$BW$14,6,FALSE)</f>
        <v>313.23678932024001</v>
      </c>
      <c r="E10" s="11">
        <f>HLOOKUP(E$3,'Qual F1'!$M$4:$BW$14,6,FALSE)</f>
        <v>307.59431628252042</v>
      </c>
      <c r="F10" s="11">
        <f>HLOOKUP(F$3,'Qual F1'!$M$4:$BW$14,6,FALSE)</f>
        <v>305.63766782311029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307.81657688593077</v>
      </c>
      <c r="C11" s="11">
        <f>HLOOKUP(C$3,'Qual F1'!$M$4:$BW$14,5,FALSE)</f>
        <v>322.83703834233779</v>
      </c>
      <c r="D11" s="11">
        <f>HLOOKUP(D$3,'Qual F1'!$M$4:$BW$14,5,FALSE)</f>
        <v>291.30515464753768</v>
      </c>
      <c r="E11" s="11">
        <f>HLOOKUP(E$3,'Qual F1'!$M$4:$BW$14,5,FALSE)</f>
        <v>292.12359151083393</v>
      </c>
      <c r="F11" s="11">
        <f>HLOOKUP(F$3,'Qual F1'!$M$4:$BW$14,5,FALSE)</f>
        <v>253.50307195188438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185.19640958588491</v>
      </c>
      <c r="C12" s="11">
        <f>HLOOKUP(C$3,'Qual F1'!$M$4:$BW$14,4,FALSE)</f>
        <v>196.48640543387145</v>
      </c>
      <c r="D12" s="11">
        <f>HLOOKUP(D$3,'Qual F1'!$M$4:$BW$14,4,FALSE)</f>
        <v>181.00090015350636</v>
      </c>
      <c r="E12" s="11">
        <f>HLOOKUP(E$3,'Qual F1'!$M$4:$BW$14,4,FALSE)</f>
        <v>157.07548144901421</v>
      </c>
      <c r="F12" s="11">
        <f>HLOOKUP(F$3,'Qual F1'!$M$4:$BW$14,4,FALSE)</f>
        <v>105.10286325648218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82.893031197197033</v>
      </c>
      <c r="C13" s="11">
        <f>HLOOKUP(C$3,'Qual F1'!$M$4:$BW$14,3,FALSE)</f>
        <v>70.06987343707371</v>
      </c>
      <c r="D13" s="11">
        <f>HLOOKUP(D$3,'Qual F1'!$M$4:$BW$14,3,FALSE)</f>
        <v>71.013572154322489</v>
      </c>
      <c r="E13" s="11">
        <f>HLOOKUP(E$3,'Qual F1'!$M$4:$BW$14,3,FALSE)</f>
        <v>63.43543833120566</v>
      </c>
      <c r="F13" s="11">
        <f>HLOOKUP(F$3,'Qual F1'!$M$4:$BW$14,3,FALSE)</f>
        <v>56.971029860582931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1372.7799999999982</v>
      </c>
      <c r="C15" s="11">
        <f t="shared" ref="C15:F15" si="0">SUM(C5:C13)</f>
        <v>1522.948000000001</v>
      </c>
      <c r="D15" s="11">
        <f t="shared" si="0"/>
        <v>1487.6449999999993</v>
      </c>
      <c r="E15" s="11">
        <f t="shared" si="0"/>
        <v>1532.0939999999994</v>
      </c>
      <c r="F15" s="11">
        <f t="shared" si="0"/>
        <v>1599.0620000000004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1.2247602456144717</v>
      </c>
      <c r="C19" s="18">
        <f t="shared" si="1"/>
        <v>1.3465469025655996</v>
      </c>
      <c r="D19" s="18">
        <f t="shared" si="1"/>
        <v>1.5560198826156253</v>
      </c>
      <c r="E19" s="18">
        <f t="shared" si="1"/>
        <v>1.8289345749808099</v>
      </c>
      <c r="F19" s="18">
        <f t="shared" si="1"/>
        <v>2.254821007253113</v>
      </c>
      <c r="G19" s="11"/>
    </row>
    <row r="20" spans="1:7" x14ac:dyDescent="0.2">
      <c r="A20" t="str">
        <f>$A6</f>
        <v>RQF7 Other higher degree</v>
      </c>
      <c r="B20" s="18">
        <f t="shared" si="1"/>
        <v>8.0646326399474706</v>
      </c>
      <c r="C20" s="18">
        <f t="shared" si="1"/>
        <v>9.000622903659222</v>
      </c>
      <c r="D20" s="18">
        <f t="shared" si="1"/>
        <v>10.280959937706948</v>
      </c>
      <c r="E20" s="18">
        <f t="shared" si="1"/>
        <v>12.052330999138066</v>
      </c>
      <c r="F20" s="18">
        <f t="shared" si="1"/>
        <v>15.105014111818239</v>
      </c>
      <c r="G20" s="11"/>
    </row>
    <row r="21" spans="1:7" x14ac:dyDescent="0.2">
      <c r="A21" t="str">
        <f>$A7</f>
        <v>RQF6 First degree</v>
      </c>
      <c r="B21" s="18">
        <f t="shared" si="1"/>
        <v>17.480437006819599</v>
      </c>
      <c r="C21" s="18">
        <f t="shared" si="1"/>
        <v>19.504829909503446</v>
      </c>
      <c r="D21" s="18">
        <f t="shared" si="1"/>
        <v>19.802430283539049</v>
      </c>
      <c r="E21" s="18">
        <f t="shared" si="1"/>
        <v>21.498746966296501</v>
      </c>
      <c r="F21" s="18">
        <f t="shared" si="1"/>
        <v>24.974807309152595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5.380173631289523</v>
      </c>
      <c r="C22" s="18">
        <f t="shared" si="3"/>
        <v>5.3337585063657924</v>
      </c>
      <c r="D22" s="18">
        <f t="shared" si="3"/>
        <v>5.3029125661814529</v>
      </c>
      <c r="E22" s="18">
        <f t="shared" si="3"/>
        <v>5.3235932395712746</v>
      </c>
      <c r="F22" s="18">
        <f t="shared" si="3"/>
        <v>5.8708905050166598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4.8887281081947371</v>
      </c>
      <c r="C23" s="18">
        <f t="shared" si="4"/>
        <v>5.3859033908641694</v>
      </c>
      <c r="D23" s="18">
        <f t="shared" si="4"/>
        <v>5.4796653529323791</v>
      </c>
      <c r="E23" s="18">
        <f t="shared" si="4"/>
        <v>5.7599383906990598</v>
      </c>
      <c r="F23" s="18">
        <f t="shared" si="4"/>
        <v>6.6921112549109765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21.009461256360041</v>
      </c>
      <c r="C24" s="18">
        <f t="shared" si="5"/>
        <v>20.727521470555953</v>
      </c>
      <c r="D24" s="18">
        <f t="shared" si="5"/>
        <v>21.055882910253466</v>
      </c>
      <c r="E24" s="18">
        <f t="shared" si="5"/>
        <v>20.076726120102329</v>
      </c>
      <c r="F24" s="18">
        <f t="shared" si="5"/>
        <v>19.11355956323834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22.422862868480834</v>
      </c>
      <c r="C25" s="18">
        <f t="shared" si="6"/>
        <v>21.198165554066033</v>
      </c>
      <c r="D25" s="18">
        <f t="shared" si="6"/>
        <v>19.581631010593107</v>
      </c>
      <c r="E25" s="18">
        <f t="shared" si="6"/>
        <v>19.066949646094432</v>
      </c>
      <c r="F25" s="18">
        <f t="shared" si="6"/>
        <v>15.853235956572313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13.490610992721717</v>
      </c>
      <c r="C26" s="18">
        <f>C12/C$15*100</f>
        <v>12.901714663525695</v>
      </c>
      <c r="D26" s="18">
        <f t="shared" si="7"/>
        <v>12.166941720202498</v>
      </c>
      <c r="E26" s="18">
        <f t="shared" si="7"/>
        <v>10.252339702982601</v>
      </c>
      <c r="F26" s="18">
        <f t="shared" si="7"/>
        <v>6.572782247122511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6.0383332505716245</v>
      </c>
      <c r="C27" s="18">
        <f>C13/C$15*100</f>
        <v>4.6009366988940963</v>
      </c>
      <c r="D27" s="18">
        <f t="shared" si="8"/>
        <v>4.7735563359754858</v>
      </c>
      <c r="E27" s="18">
        <f t="shared" si="8"/>
        <v>4.1404403601349324</v>
      </c>
      <c r="F27" s="18">
        <f t="shared" si="8"/>
        <v>3.5627780449152637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5.0905424862015991</v>
      </c>
      <c r="C33" s="18">
        <f t="shared" si="9"/>
        <v>12.877631692261637</v>
      </c>
      <c r="D33" s="18">
        <f t="shared" si="9"/>
        <v>3.8948036340935133</v>
      </c>
      <c r="E33" s="18">
        <f t="shared" si="9"/>
        <v>2.5532384869206171</v>
      </c>
      <c r="F33" s="18">
        <f>IF(F$3-D$3 &lt;&gt; 0,(EXP(LN(F5/D5)/(F$3-D$3))-1)*100,0)</f>
        <v>2.998490931895903</v>
      </c>
    </row>
    <row r="34" spans="1:6" x14ac:dyDescent="0.2">
      <c r="A34" t="str">
        <f>$A20</f>
        <v>RQF7 Other higher degree</v>
      </c>
      <c r="B34" s="18">
        <f t="shared" si="9"/>
        <v>5.4855635088262522</v>
      </c>
      <c r="C34" s="18">
        <f t="shared" si="9"/>
        <v>11.577167512993626</v>
      </c>
      <c r="D34" s="18">
        <f t="shared" si="9"/>
        <v>3.8400043600417044</v>
      </c>
      <c r="E34" s="18">
        <f t="shared" si="9"/>
        <v>2.7218890854796784</v>
      </c>
      <c r="F34" s="18">
        <f t="shared" ref="F34:F43" si="10">IF(F$3-D$3 &lt;&gt; 0,(EXP(LN(F6/D6)/(F$3-D$3))-1)*100,0)</f>
        <v>3.093250012391735</v>
      </c>
    </row>
    <row r="35" spans="1:6" x14ac:dyDescent="0.2">
      <c r="A35" t="str">
        <f>$A21</f>
        <v>RQF6 First degree</v>
      </c>
      <c r="B35" s="18">
        <f t="shared" si="9"/>
        <v>5.4796070767815896</v>
      </c>
      <c r="C35" s="18">
        <f t="shared" si="9"/>
        <v>-0.82766070372496392</v>
      </c>
      <c r="D35" s="18">
        <f t="shared" si="9"/>
        <v>2.257731022572762</v>
      </c>
      <c r="E35" s="18">
        <f t="shared" si="9"/>
        <v>1.9452250412347993</v>
      </c>
      <c r="F35" s="18">
        <f t="shared" si="10"/>
        <v>2.049287441992087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2.4071540688368698</v>
      </c>
      <c r="C36" s="18">
        <f t="shared" ref="C36:E36" si="12">IF(D$3-C$3 &lt;&gt; 0,(EXP(LN(D8/C8)/(D$3-C$3))-1)*100,0)</f>
        <v>-2.8829794763629568</v>
      </c>
      <c r="D36" s="18">
        <f t="shared" si="12"/>
        <v>0.66889478276375147</v>
      </c>
      <c r="E36" s="18">
        <f t="shared" si="12"/>
        <v>1.4163323828329855</v>
      </c>
      <c r="F36" s="18">
        <f t="shared" si="10"/>
        <v>1.1665719299728483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5.1445342539888195</v>
      </c>
      <c r="C37" s="18">
        <f t="shared" si="13"/>
        <v>-0.61754754278242618</v>
      </c>
      <c r="D37" s="18">
        <f t="shared" si="13"/>
        <v>1.5991281773471089</v>
      </c>
      <c r="E37" s="18">
        <f t="shared" si="13"/>
        <v>1.9465470051282407</v>
      </c>
      <c r="F37" s="18">
        <f t="shared" si="10"/>
        <v>1.8306089293282035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2.2831624479929591</v>
      </c>
      <c r="C38" s="18">
        <f t="shared" si="14"/>
        <v>-0.77061145867985958</v>
      </c>
      <c r="D38" s="18">
        <f t="shared" si="14"/>
        <v>-0.36289314729395228</v>
      </c>
      <c r="E38" s="18">
        <f t="shared" si="14"/>
        <v>-6.3794158424046454E-2</v>
      </c>
      <c r="F38" s="18">
        <f t="shared" si="10"/>
        <v>-0.16359345077177068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1.1982115893065748</v>
      </c>
      <c r="C39" s="18">
        <f t="shared" si="15"/>
        <v>-9.7671208535135783</v>
      </c>
      <c r="D39" s="18">
        <f t="shared" si="15"/>
        <v>5.6127989598975248E-2</v>
      </c>
      <c r="E39" s="18">
        <f t="shared" si="15"/>
        <v>-1.4080038891470248</v>
      </c>
      <c r="F39" s="18">
        <f t="shared" si="10"/>
        <v>-0.92235607798168973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1.4904051525417072</v>
      </c>
      <c r="C40" s="18">
        <f t="shared" si="16"/>
        <v>-7.8812095148113492</v>
      </c>
      <c r="D40" s="18">
        <f t="shared" si="16"/>
        <v>-2.7956874998676384</v>
      </c>
      <c r="E40" s="18">
        <f t="shared" si="16"/>
        <v>-3.9382233076157847</v>
      </c>
      <c r="F40" s="18">
        <f t="shared" si="10"/>
        <v>-3.5588780341423321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-4.1144137250067487</v>
      </c>
      <c r="C41" s="18">
        <f t="shared" si="17"/>
        <v>1.3467966630427375</v>
      </c>
      <c r="D41" s="18">
        <f t="shared" si="17"/>
        <v>-2.231687965476703</v>
      </c>
      <c r="E41" s="18">
        <f t="shared" si="17"/>
        <v>-1.0690424755710803</v>
      </c>
      <c r="F41" s="18">
        <f t="shared" si="10"/>
        <v>-1.4581191308028929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2.6292211088015938</v>
      </c>
      <c r="C43" s="18">
        <f t="shared" ref="C43" si="18">IF(D$3-C$3 &lt;&gt; 0,(EXP(LN(D15/C15)/(D$3-C$3))-1)*100,0)</f>
        <v>-2.3180699538002392</v>
      </c>
      <c r="D43" s="18">
        <f>IF(E$3-D$3 &lt;&gt; 0,(EXP(LN(E15/D15)/(E$3-D$3))-1)*100,0)</f>
        <v>0.59055885281915632</v>
      </c>
      <c r="E43" s="18">
        <f>IF(F$3-E$3 &lt;&gt; 0,(EXP(LN(F15/E15)/(F$3-E$3))-1)*100,0)</f>
        <v>0.42873424875551347</v>
      </c>
      <c r="F43" s="18">
        <f t="shared" si="10"/>
        <v>0.48264683667569308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3.6939454219384373</v>
      </c>
      <c r="C47" s="27">
        <f>D5-C5</f>
        <v>2.6408428610524481</v>
      </c>
      <c r="D47" s="27">
        <f>E5-D5</f>
        <v>4.8729449044692714</v>
      </c>
      <c r="E47" s="27">
        <f>F5-E5</f>
        <v>8.0349890077953035</v>
      </c>
      <c r="F47" s="27">
        <f>F5-D5</f>
        <v>12.907933912264575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26.365142544149407</v>
      </c>
      <c r="C48" s="27">
        <f t="shared" si="20"/>
        <v>15.869379966480295</v>
      </c>
      <c r="D48" s="27">
        <f t="shared" si="20"/>
        <v>31.708853632633833</v>
      </c>
      <c r="E48" s="27">
        <f t="shared" si="20"/>
        <v>56.885500658788743</v>
      </c>
      <c r="F48" s="27">
        <f t="shared" ref="F48:F57" si="21">F6-D6</f>
        <v>88.594354291422576</v>
      </c>
    </row>
    <row r="49" spans="1:6" x14ac:dyDescent="0.2">
      <c r="A49" t="str">
        <f t="shared" si="19"/>
        <v>RQF6 First degree</v>
      </c>
      <c r="B49" s="27">
        <f t="shared" ref="B49:E49" si="22">C7-B7</f>
        <v>57.080473867966958</v>
      </c>
      <c r="C49" s="27">
        <f t="shared" si="22"/>
        <v>-2.4585530186303686</v>
      </c>
      <c r="D49" s="27">
        <f t="shared" si="22"/>
        <v>34.791148354256222</v>
      </c>
      <c r="E49" s="27">
        <f t="shared" si="22"/>
        <v>69.981640908071199</v>
      </c>
      <c r="F49" s="27">
        <f t="shared" si="21"/>
        <v>104.77278926232742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7.3724209219115551</v>
      </c>
      <c r="C50" s="27">
        <f t="shared" si="23"/>
        <v>-2.3418548523577272</v>
      </c>
      <c r="D50" s="27">
        <f t="shared" si="23"/>
        <v>2.6739389627070551</v>
      </c>
      <c r="E50" s="27">
        <f t="shared" si="23"/>
        <v>12.31672651945243</v>
      </c>
      <c r="F50" s="27">
        <f t="shared" si="21"/>
        <v>14.990665482159486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14.913026249422472</v>
      </c>
      <c r="C51" s="27">
        <f t="shared" si="24"/>
        <v>-0.50654033346724248</v>
      </c>
      <c r="D51" s="27">
        <f t="shared" si="24"/>
        <v>6.7297028479659673</v>
      </c>
      <c r="E51" s="27">
        <f t="shared" si="24"/>
        <v>18.763337587407747</v>
      </c>
      <c r="F51" s="27">
        <f t="shared" si="21"/>
        <v>25.493040435373715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27.255691450343704</v>
      </c>
      <c r="C52" s="27">
        <f t="shared" si="25"/>
        <v>-2.4325843651626542</v>
      </c>
      <c r="D52" s="27">
        <f t="shared" si="25"/>
        <v>-5.6424730377195829</v>
      </c>
      <c r="E52" s="27">
        <f t="shared" si="25"/>
        <v>-1.9566484594101325</v>
      </c>
      <c r="F52" s="27">
        <f t="shared" si="21"/>
        <v>-7.5991214971297154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15.02046145640702</v>
      </c>
      <c r="C53" s="27">
        <f>D11-C11</f>
        <v>-31.531883694800115</v>
      </c>
      <c r="D53" s="27">
        <f t="shared" si="26"/>
        <v>0.81843686329625598</v>
      </c>
      <c r="E53" s="27">
        <f t="shared" si="26"/>
        <v>-38.620519558949553</v>
      </c>
      <c r="F53" s="27">
        <f t="shared" si="21"/>
        <v>-37.802082695653297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11.289995847986546</v>
      </c>
      <c r="C54" s="27">
        <f t="shared" si="27"/>
        <v>-15.485505280365089</v>
      </c>
      <c r="D54" s="27">
        <f t="shared" si="27"/>
        <v>-23.925418704492159</v>
      </c>
      <c r="E54" s="27">
        <f t="shared" si="27"/>
        <v>-51.972618192532025</v>
      </c>
      <c r="F54" s="27">
        <f t="shared" si="21"/>
        <v>-75.898036897024184</v>
      </c>
    </row>
    <row r="55" spans="1:6" x14ac:dyDescent="0.2">
      <c r="A55" t="str">
        <f t="shared" si="19"/>
        <v>No Qualification</v>
      </c>
      <c r="B55" s="27">
        <f t="shared" ref="B55:E55" si="28">C13-B13</f>
        <v>-12.823157760123323</v>
      </c>
      <c r="C55" s="27">
        <f t="shared" si="28"/>
        <v>0.94369871724877896</v>
      </c>
      <c r="D55" s="27">
        <f t="shared" si="28"/>
        <v>-7.5781338231168291</v>
      </c>
      <c r="E55" s="27">
        <f t="shared" si="28"/>
        <v>-6.4644084706227289</v>
      </c>
      <c r="F55" s="27">
        <f t="shared" si="21"/>
        <v>-14.042542293739558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150.16800000000285</v>
      </c>
      <c r="C57" s="29">
        <f t="shared" ref="C57" si="29">D15-C15</f>
        <v>-35.303000000001703</v>
      </c>
      <c r="D57" s="29">
        <f>E15-D15</f>
        <v>44.449000000000069</v>
      </c>
      <c r="E57" s="29">
        <f>F15-E15</f>
        <v>66.968000000000984</v>
      </c>
      <c r="F57" s="29">
        <f t="shared" si="21"/>
        <v>111.41700000000105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Manchester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82.669535624048905</v>
      </c>
      <c r="N6" s="11">
        <v>84.156612181157797</v>
      </c>
      <c r="O6" s="11">
        <v>74.585449764136385</v>
      </c>
      <c r="P6" s="11">
        <v>81.766766536247133</v>
      </c>
      <c r="Q6" s="11">
        <v>77.805482024413578</v>
      </c>
      <c r="R6" s="11">
        <v>82.893031197197033</v>
      </c>
      <c r="S6" s="11">
        <v>72.222653207001585</v>
      </c>
      <c r="T6" s="11">
        <v>75.063337062565111</v>
      </c>
      <c r="U6" s="11">
        <v>80.197862420562757</v>
      </c>
      <c r="V6" s="11">
        <v>70.06987343707371</v>
      </c>
      <c r="W6" s="11">
        <v>71.013572154322489</v>
      </c>
      <c r="X6" s="11">
        <v>78.345436381122525</v>
      </c>
      <c r="Y6" s="11">
        <v>68.744065628986277</v>
      </c>
      <c r="Z6" s="11">
        <v>66.532883285054865</v>
      </c>
      <c r="AA6" s="11">
        <v>64.189829012608499</v>
      </c>
      <c r="AB6" s="11">
        <v>63.43543833120566</v>
      </c>
      <c r="AC6" s="11">
        <v>62.80501330381334</v>
      </c>
      <c r="AD6" s="11">
        <v>62.091878596758434</v>
      </c>
      <c r="AE6" s="11">
        <v>61.301661555282628</v>
      </c>
      <c r="AF6" s="11">
        <v>60.469063476726433</v>
      </c>
      <c r="AG6" s="11">
        <v>59.634783806120765</v>
      </c>
      <c r="AH6" s="11">
        <v>58.762895825610464</v>
      </c>
      <c r="AI6" s="11">
        <v>57.840142624011712</v>
      </c>
      <c r="AJ6" s="11">
        <v>56.867802453672347</v>
      </c>
      <c r="AK6" s="11">
        <v>55.971571649197315</v>
      </c>
      <c r="AL6" s="11">
        <v>56.971029860582931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208.02902153617848</v>
      </c>
      <c r="N7" s="11">
        <v>206.39155160126973</v>
      </c>
      <c r="O7" s="11">
        <v>192.53351320465592</v>
      </c>
      <c r="P7" s="11">
        <v>195.43049598467903</v>
      </c>
      <c r="Q7" s="11">
        <v>194.3838392397123</v>
      </c>
      <c r="R7" s="11">
        <v>185.19640958588491</v>
      </c>
      <c r="S7" s="11">
        <v>187.68544075398748</v>
      </c>
      <c r="T7" s="11">
        <v>178.67652707475276</v>
      </c>
      <c r="U7" s="11">
        <v>189.88441765643904</v>
      </c>
      <c r="V7" s="11">
        <v>196.48640543387145</v>
      </c>
      <c r="W7" s="11">
        <v>181.00090015350636</v>
      </c>
      <c r="X7" s="11">
        <v>174.9608068277918</v>
      </c>
      <c r="Y7" s="11">
        <v>170.27112159600037</v>
      </c>
      <c r="Z7" s="11">
        <v>165.90906315125</v>
      </c>
      <c r="AA7" s="11">
        <v>161.77703938219344</v>
      </c>
      <c r="AB7" s="11">
        <v>157.07548144901421</v>
      </c>
      <c r="AC7" s="11">
        <v>152.1903851483718</v>
      </c>
      <c r="AD7" s="11">
        <v>147.19192306119999</v>
      </c>
      <c r="AE7" s="11">
        <v>142.1351473409585</v>
      </c>
      <c r="AF7" s="11">
        <v>137.0233996358063</v>
      </c>
      <c r="AG7" s="11">
        <v>131.90568147693054</v>
      </c>
      <c r="AH7" s="11">
        <v>126.72786061736352</v>
      </c>
      <c r="AI7" s="11">
        <v>121.48169941099918</v>
      </c>
      <c r="AJ7" s="11">
        <v>116.17369355775854</v>
      </c>
      <c r="AK7" s="11">
        <v>110.76676944830915</v>
      </c>
      <c r="AL7" s="11">
        <v>105.10286325648218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295.4219227647061</v>
      </c>
      <c r="N8" s="11">
        <v>303.23979187102663</v>
      </c>
      <c r="O8" s="11">
        <v>297.85762801798404</v>
      </c>
      <c r="P8" s="11">
        <v>290.2050531976098</v>
      </c>
      <c r="Q8" s="11">
        <v>310.02379261112696</v>
      </c>
      <c r="R8" s="11">
        <v>307.81657688593077</v>
      </c>
      <c r="S8" s="11">
        <v>305.26141985051675</v>
      </c>
      <c r="T8" s="11">
        <v>322.97143473005428</v>
      </c>
      <c r="U8" s="11">
        <v>303.6811914577965</v>
      </c>
      <c r="V8" s="11">
        <v>322.83703834233779</v>
      </c>
      <c r="W8" s="11">
        <v>291.30515464753768</v>
      </c>
      <c r="X8" s="11">
        <v>313.89100622236714</v>
      </c>
      <c r="Y8" s="11">
        <v>300.40999278402489</v>
      </c>
      <c r="Z8" s="11">
        <v>297.63181703261426</v>
      </c>
      <c r="AA8" s="11">
        <v>295.34199367921451</v>
      </c>
      <c r="AB8" s="11">
        <v>292.12359151083393</v>
      </c>
      <c r="AC8" s="11">
        <v>288.61176599149309</v>
      </c>
      <c r="AD8" s="11">
        <v>284.96221526219119</v>
      </c>
      <c r="AE8" s="11">
        <v>281.24282744539016</v>
      </c>
      <c r="AF8" s="11">
        <v>277.47248323424117</v>
      </c>
      <c r="AG8" s="11">
        <v>273.69596398776338</v>
      </c>
      <c r="AH8" s="11">
        <v>269.84404072058516</v>
      </c>
      <c r="AI8" s="11">
        <v>265.94320192099696</v>
      </c>
      <c r="AJ8" s="11">
        <v>261.9981412459191</v>
      </c>
      <c r="AK8" s="11">
        <v>257.96417998884169</v>
      </c>
      <c r="AL8" s="11">
        <v>253.50307195188438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263.62119487340971</v>
      </c>
      <c r="N9" s="11">
        <v>266.31394316540735</v>
      </c>
      <c r="O9" s="11">
        <v>284.44511842414272</v>
      </c>
      <c r="P9" s="11">
        <v>270.71083593114901</v>
      </c>
      <c r="Q9" s="11">
        <v>291.76846182220538</v>
      </c>
      <c r="R9" s="11">
        <v>288.41368223505896</v>
      </c>
      <c r="S9" s="11">
        <v>295.93717259470492</v>
      </c>
      <c r="T9" s="11">
        <v>309.16158055440911</v>
      </c>
      <c r="U9" s="11">
        <v>329.50966310888685</v>
      </c>
      <c r="V9" s="11">
        <v>315.66937368540266</v>
      </c>
      <c r="W9" s="11">
        <v>313.23678932024001</v>
      </c>
      <c r="X9" s="11">
        <v>290.56441422541832</v>
      </c>
      <c r="Y9" s="11">
        <v>306.84198305022863</v>
      </c>
      <c r="Z9" s="11">
        <v>306.99080235692134</v>
      </c>
      <c r="AA9" s="11">
        <v>307.73984972850354</v>
      </c>
      <c r="AB9" s="11">
        <v>307.59431628252042</v>
      </c>
      <c r="AC9" s="11">
        <v>307.24514250547651</v>
      </c>
      <c r="AD9" s="11">
        <v>306.88565569969012</v>
      </c>
      <c r="AE9" s="11">
        <v>306.58423452963621</v>
      </c>
      <c r="AF9" s="11">
        <v>306.31788641230855</v>
      </c>
      <c r="AG9" s="11">
        <v>306.16388995248627</v>
      </c>
      <c r="AH9" s="11">
        <v>306.03332859715812</v>
      </c>
      <c r="AI9" s="11">
        <v>305.94931933341644</v>
      </c>
      <c r="AJ9" s="11">
        <v>305.93722432501323</v>
      </c>
      <c r="AK9" s="11">
        <v>305.94427242976013</v>
      </c>
      <c r="AL9" s="11">
        <v>305.63766782311029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66.32808567734709</v>
      </c>
      <c r="N10" s="11">
        <v>58.78588677868369</v>
      </c>
      <c r="O10" s="11">
        <v>63.016371356764672</v>
      </c>
      <c r="P10" s="11">
        <v>67.426270230776765</v>
      </c>
      <c r="Q10" s="11">
        <v>66.94632324724779</v>
      </c>
      <c r="R10" s="11">
        <v>67.111481723675624</v>
      </c>
      <c r="S10" s="11">
        <v>71.671565344202605</v>
      </c>
      <c r="T10" s="11">
        <v>74.683661770234593</v>
      </c>
      <c r="U10" s="11">
        <v>76.51469732619401</v>
      </c>
      <c r="V10" s="11">
        <v>82.024507973098096</v>
      </c>
      <c r="W10" s="11">
        <v>81.517967639630854</v>
      </c>
      <c r="X10" s="11">
        <v>81.015609696789753</v>
      </c>
      <c r="Y10" s="11">
        <v>83.039722920227504</v>
      </c>
      <c r="Z10" s="11">
        <v>84.729817669388879</v>
      </c>
      <c r="AA10" s="11">
        <v>86.609933251636917</v>
      </c>
      <c r="AB10" s="11">
        <v>88.247670487596821</v>
      </c>
      <c r="AC10" s="11">
        <v>89.897921208479261</v>
      </c>
      <c r="AD10" s="11">
        <v>91.609267771868517</v>
      </c>
      <c r="AE10">
        <v>93.349023502719703</v>
      </c>
      <c r="AF10">
        <v>95.131007002393801</v>
      </c>
      <c r="AG10">
        <v>97.011711954955686</v>
      </c>
      <c r="AH10">
        <v>98.946198490969039</v>
      </c>
      <c r="AI10" s="11">
        <v>100.94226902193105</v>
      </c>
      <c r="AJ10" s="11">
        <v>103.00234308458612</v>
      </c>
      <c r="AK10" s="11">
        <v>105.08787699173037</v>
      </c>
      <c r="AL10" s="11">
        <v>107.01100807500457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78.981447840958992</v>
      </c>
      <c r="N11" s="11">
        <v>70.172887117288738</v>
      </c>
      <c r="O11" s="11">
        <v>73.081206324085642</v>
      </c>
      <c r="P11" s="11">
        <v>74.046755544107469</v>
      </c>
      <c r="Q11" s="11">
        <v>74.897759393059118</v>
      </c>
      <c r="R11" s="11">
        <v>73.857947575616208</v>
      </c>
      <c r="S11" s="11">
        <v>74.004899022741583</v>
      </c>
      <c r="T11" s="11">
        <v>76.23934588097373</v>
      </c>
      <c r="U11" s="11">
        <v>77.898408263173238</v>
      </c>
      <c r="V11" s="11">
        <v>81.230368497527763</v>
      </c>
      <c r="W11" s="11">
        <v>78.888513645170036</v>
      </c>
      <c r="X11" s="11">
        <v>77.6131724235169</v>
      </c>
      <c r="Y11" s="11">
        <v>78.854310616259568</v>
      </c>
      <c r="Z11" s="11">
        <v>79.646045340822852</v>
      </c>
      <c r="AA11" s="11">
        <v>80.722191003003928</v>
      </c>
      <c r="AB11" s="11">
        <v>81.562452607877091</v>
      </c>
      <c r="AC11" s="11">
        <v>82.413958058912044</v>
      </c>
      <c r="AD11" s="11">
        <v>83.363237753109459</v>
      </c>
      <c r="AE11">
        <v>84.413932099376481</v>
      </c>
      <c r="AF11">
        <v>85.532948451927794</v>
      </c>
      <c r="AG11">
        <v>86.731745728946763</v>
      </c>
      <c r="AH11">
        <v>88.03112821555321</v>
      </c>
      <c r="AI11" s="11">
        <v>89.386903590497383</v>
      </c>
      <c r="AJ11" s="11">
        <v>90.803074910485279</v>
      </c>
      <c r="AK11" s="11">
        <v>92.285623082626415</v>
      </c>
      <c r="AL11" s="11">
        <v>93.879179127329522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206.64255744896423</v>
      </c>
      <c r="N12" s="11">
        <v>193.24405877478895</v>
      </c>
      <c r="O12" s="11">
        <v>211.90747654348107</v>
      </c>
      <c r="P12" s="11">
        <v>225.91777479776292</v>
      </c>
      <c r="Q12" s="11">
        <v>234.0592614917621</v>
      </c>
      <c r="R12" s="11">
        <v>239.96794314221776</v>
      </c>
      <c r="S12" s="11">
        <v>250.26834394445197</v>
      </c>
      <c r="T12" s="11">
        <v>267.94830844092542</v>
      </c>
      <c r="U12" s="11">
        <v>277.76902381149017</v>
      </c>
      <c r="V12" s="11">
        <v>297.04841701018472</v>
      </c>
      <c r="W12" s="11">
        <v>294.58986399155435</v>
      </c>
      <c r="X12" s="11">
        <v>297.99100698294399</v>
      </c>
      <c r="Y12" s="11">
        <v>306.97814079631894</v>
      </c>
      <c r="Z12" s="11">
        <v>314.32363983932765</v>
      </c>
      <c r="AA12" s="11">
        <v>322.27843420436551</v>
      </c>
      <c r="AB12" s="11">
        <v>329.38101234581057</v>
      </c>
      <c r="AC12" s="11">
        <v>336.21993943399121</v>
      </c>
      <c r="AD12" s="11">
        <v>342.93310111634349</v>
      </c>
      <c r="AE12">
        <v>349.68781161673388</v>
      </c>
      <c r="AF12">
        <v>356.5357397839673</v>
      </c>
      <c r="AG12">
        <v>363.53506098949737</v>
      </c>
      <c r="AH12">
        <v>370.55698115737169</v>
      </c>
      <c r="AI12">
        <v>377.6987250863566</v>
      </c>
      <c r="AJ12">
        <v>385.00633988930053</v>
      </c>
      <c r="AK12">
        <v>392.4002521772087</v>
      </c>
      <c r="AL12">
        <v>399.36265325388177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91.661405284692222</v>
      </c>
      <c r="N13" s="11">
        <v>85.526644706692039</v>
      </c>
      <c r="O13" s="11">
        <v>79.37981134330748</v>
      </c>
      <c r="P13" s="11">
        <v>92.872102082678239</v>
      </c>
      <c r="Q13" s="11">
        <v>106.12413839673371</v>
      </c>
      <c r="R13" s="11">
        <v>110.70966395467075</v>
      </c>
      <c r="S13" s="11">
        <v>136.99116353477157</v>
      </c>
      <c r="T13" s="11">
        <v>127.67870496021092</v>
      </c>
      <c r="U13" s="11">
        <v>133.40906219048611</v>
      </c>
      <c r="V13" s="11">
        <v>137.07480649882015</v>
      </c>
      <c r="W13" s="11">
        <v>152.94418646530045</v>
      </c>
      <c r="X13" s="11">
        <v>158.59938229329333</v>
      </c>
      <c r="Y13" s="11">
        <v>164.47013490328661</v>
      </c>
      <c r="Z13" s="11">
        <v>171.24072231753246</v>
      </c>
      <c r="AA13" s="11">
        <v>178.27037653960838</v>
      </c>
      <c r="AB13" s="11">
        <v>184.65304009793428</v>
      </c>
      <c r="AC13" s="11">
        <v>190.80866560100657</v>
      </c>
      <c r="AD13" s="11">
        <v>196.82477180008829</v>
      </c>
      <c r="AE13">
        <v>202.7532685781004</v>
      </c>
      <c r="AF13">
        <v>208.57790059194829</v>
      </c>
      <c r="AG13">
        <v>214.35794711305005</v>
      </c>
      <c r="AH13">
        <v>220.03071288754023</v>
      </c>
      <c r="AI13">
        <v>225.61731436067285</v>
      </c>
      <c r="AJ13">
        <v>231.11599486316263</v>
      </c>
      <c r="AK13">
        <v>236.50564037012248</v>
      </c>
      <c r="AL13">
        <v>241.53854075672302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13.415828949693768</v>
      </c>
      <c r="N14" s="11">
        <v>13.692623803684315</v>
      </c>
      <c r="O14" s="11">
        <v>12.437425021443234</v>
      </c>
      <c r="P14" s="11">
        <v>13.708945694989767</v>
      </c>
      <c r="Q14" s="11">
        <v>16.073941773738053</v>
      </c>
      <c r="R14" s="11">
        <v>16.813263699746322</v>
      </c>
      <c r="S14" s="11">
        <v>20.266341747623301</v>
      </c>
      <c r="T14" s="11">
        <v>19.056099525873659</v>
      </c>
      <c r="U14" s="11">
        <v>20.318673764971578</v>
      </c>
      <c r="V14" s="11">
        <v>20.50720912168476</v>
      </c>
      <c r="W14" s="11">
        <v>23.148051982737208</v>
      </c>
      <c r="X14" s="11">
        <v>24.530164946755967</v>
      </c>
      <c r="Y14" s="11">
        <v>25.081527704666975</v>
      </c>
      <c r="Z14" s="11">
        <v>26.074209007087713</v>
      </c>
      <c r="AA14" s="11">
        <v>27.093353198865184</v>
      </c>
      <c r="AB14" s="11">
        <v>28.020996887206479</v>
      </c>
      <c r="AC14" s="11">
        <v>28.914208748456051</v>
      </c>
      <c r="AD14" s="11">
        <v>29.773948938750504</v>
      </c>
      <c r="AE14">
        <v>30.624093331802772</v>
      </c>
      <c r="AF14">
        <v>31.457571410679325</v>
      </c>
      <c r="AG14">
        <v>32.277214990248581</v>
      </c>
      <c r="AH14">
        <v>33.075853487849095</v>
      </c>
      <c r="AI14">
        <v>33.857424651116702</v>
      </c>
      <c r="AJ14">
        <v>34.626385670103424</v>
      </c>
      <c r="AK14">
        <v>35.37081386220509</v>
      </c>
      <c r="AL14">
        <v>36.055985895001783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Manchester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Manchester</v>
      </c>
      <c r="W1" s="203" t="str">
        <f>CONCATENATE("Shift-share Figure 1: Levels of Employment, ",C4," - ",F40,", ",Info!B5)</f>
        <v>Shift-share Figure 1: Levels of Employment, 2015 - 2035, Greater Manchester</v>
      </c>
      <c r="AK1" s="203" t="str">
        <f>CONCATENATE("Shift-share Figure 1.1: Net Changes, ",C4,"-",F40,", ",Info!B5)</f>
        <v>Shift-share Figure 1.1: Net Changes, 2015-2035, Greater Manchester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75.421263101201461</v>
      </c>
      <c r="C8" s="141">
        <f t="shared" ref="C8:C33" si="0">B8/B$35*100</f>
        <v>5.4940531695684269</v>
      </c>
      <c r="E8" s="151">
        <v>94.126850402992375</v>
      </c>
      <c r="F8" s="141">
        <f t="shared" ref="F8:F33" si="1">E8/E$35*100</f>
        <v>6.3272387164271287</v>
      </c>
      <c r="H8" s="151">
        <f>E8-B8</f>
        <v>18.705587301790914</v>
      </c>
      <c r="I8" s="141">
        <f>IF(B8&lt;&gt;0,((E8/B8)-1)*100,0)</f>
        <v>24.801477106915403</v>
      </c>
      <c r="K8" s="207">
        <f t="shared" ref="K8:K33" si="2">(($E$35/$B$35)-1)*B8</f>
        <v>6.310744173224772</v>
      </c>
      <c r="L8" s="141">
        <f>IF(B8&lt;&gt;0,K8/B8*100,0)</f>
        <v>8.3673276125817644</v>
      </c>
      <c r="N8" s="151">
        <f>H8-(K8+Q8)</f>
        <v>13.011842098491529</v>
      </c>
      <c r="O8" s="141">
        <f>IF(B8&lt;&gt;0,N8/B8*100,0)</f>
        <v>17.252219816356074</v>
      </c>
      <c r="Q8" s="151">
        <v>-0.61699896992538728</v>
      </c>
      <c r="R8" s="141">
        <f>IF(B8&lt;&gt;0,Q8/B8*100,0)</f>
        <v>-0.81807032202243568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40.376419381355561</v>
      </c>
      <c r="C9" s="141">
        <f t="shared" si="0"/>
        <v>2.9412155903608412</v>
      </c>
      <c r="E9" s="151">
        <v>45.726281718155136</v>
      </c>
      <c r="F9" s="141">
        <f t="shared" si="1"/>
        <v>3.0737361210608127</v>
      </c>
      <c r="H9" s="151">
        <f t="shared" ref="H9:H32" si="3">E9-B9</f>
        <v>5.3498623367995748</v>
      </c>
      <c r="I9" s="141">
        <f t="shared" ref="I9:I32" si="4">IF(B9&lt;&gt;0,((E9/B9)-1)*100,0)</f>
        <v>13.249967230303628</v>
      </c>
      <c r="K9" s="207">
        <f t="shared" si="2"/>
        <v>3.3784272878679795</v>
      </c>
      <c r="L9" s="141">
        <f t="shared" ref="L9:L32" si="5">IF(B9&lt;&gt;0,K9/B9*100,0)</f>
        <v>8.3673276125817644</v>
      </c>
      <c r="N9" s="151">
        <f t="shared" ref="N9:N31" si="6">H9-(K9+Q9)</f>
        <v>2.4249314640099096</v>
      </c>
      <c r="O9" s="141">
        <f>IF(B9&lt;&gt;0,N9/B9*100,0)</f>
        <v>6.0058110678572438</v>
      </c>
      <c r="Q9" s="151">
        <v>-0.45349641507831412</v>
      </c>
      <c r="R9" s="141">
        <f>IF(B9&lt;&gt;0,Q9/B9*100,0)</f>
        <v>-1.1231714501353807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70.937071660150181</v>
      </c>
      <c r="C10" s="141">
        <f t="shared" si="0"/>
        <v>5.1674027637458426</v>
      </c>
      <c r="E10" s="151">
        <v>85.499975880524346</v>
      </c>
      <c r="F10" s="141">
        <f t="shared" si="1"/>
        <v>5.7473372935427696</v>
      </c>
      <c r="H10" s="151">
        <f t="shared" si="3"/>
        <v>14.562904220374165</v>
      </c>
      <c r="I10" s="141">
        <f t="shared" si="4"/>
        <v>20.529328148958626</v>
      </c>
      <c r="K10" s="207">
        <f t="shared" si="2"/>
        <v>5.9355371845766598</v>
      </c>
      <c r="L10" s="141">
        <f t="shared" si="5"/>
        <v>8.3673276125817644</v>
      </c>
      <c r="N10" s="151">
        <f t="shared" si="6"/>
        <v>10.091678103096651</v>
      </c>
      <c r="O10" s="141">
        <f t="shared" ref="O10:O32" si="7">IF(B10&lt;&gt;0,N10/B10*100,0)</f>
        <v>14.22624005603798</v>
      </c>
      <c r="Q10" s="151">
        <v>-1.464311067299146</v>
      </c>
      <c r="R10" s="141">
        <f t="shared" ref="R10:R32" si="8">IF(B10&lt;&gt;0,Q10/B10*100,0)</f>
        <v>-2.0642395196611161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53.4408267003136</v>
      </c>
      <c r="C11" s="141">
        <f t="shared" si="0"/>
        <v>3.8928908273950373</v>
      </c>
      <c r="E11" s="151">
        <v>63.341052505560036</v>
      </c>
      <c r="F11" s="141">
        <f t="shared" si="1"/>
        <v>4.2578069704506127</v>
      </c>
      <c r="H11" s="151">
        <f>E11-B11</f>
        <v>9.9002258052464356</v>
      </c>
      <c r="I11" s="141">
        <f>IF(B11&lt;&gt;0,((E11/B11)-1)*100,0)</f>
        <v>18.52558505646833</v>
      </c>
      <c r="K11" s="207">
        <f t="shared" si="2"/>
        <v>4.4715690488873081</v>
      </c>
      <c r="L11" s="141">
        <f t="shared" si="5"/>
        <v>8.3673276125817644</v>
      </c>
      <c r="N11" s="151">
        <f t="shared" si="6"/>
        <v>5.6510296911961504</v>
      </c>
      <c r="O11" s="141">
        <f t="shared" si="7"/>
        <v>10.574368025566097</v>
      </c>
      <c r="Q11" s="151">
        <v>-0.22237293483702267</v>
      </c>
      <c r="R11" s="141">
        <f>IF(B11&lt;&gt;0,Q11/B11*100,0)</f>
        <v>-0.41611058167952658</v>
      </c>
      <c r="T11" s="136"/>
    </row>
    <row r="12" spans="1:97" x14ac:dyDescent="0.2">
      <c r="A12" s="10" t="str">
        <f>name!$D8</f>
        <v>23 Teaching and other educational professionals</v>
      </c>
      <c r="B12" s="151">
        <v>67.729867418666927</v>
      </c>
      <c r="C12" s="141">
        <f t="shared" si="0"/>
        <v>4.9337743424778129</v>
      </c>
      <c r="E12" s="151">
        <v>81.270025240447509</v>
      </c>
      <c r="F12" s="141">
        <f t="shared" si="1"/>
        <v>5.4629985810087422</v>
      </c>
      <c r="H12" s="151">
        <f t="shared" si="3"/>
        <v>13.540157821780582</v>
      </c>
      <c r="I12" s="141">
        <f t="shared" si="4"/>
        <v>19.991413445538207</v>
      </c>
      <c r="K12" s="207">
        <f t="shared" si="2"/>
        <v>5.667179898487138</v>
      </c>
      <c r="L12" s="141">
        <f t="shared" si="5"/>
        <v>8.3673276125817644</v>
      </c>
      <c r="N12" s="151">
        <f t="shared" si="6"/>
        <v>7.2413113788265306</v>
      </c>
      <c r="O12" s="141">
        <f t="shared" si="7"/>
        <v>10.691459550725126</v>
      </c>
      <c r="Q12" s="151">
        <v>0.63166654446691384</v>
      </c>
      <c r="R12" s="141">
        <f t="shared" si="8"/>
        <v>0.9326262822313176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68.26551941407449</v>
      </c>
      <c r="C13" s="141">
        <f t="shared" si="0"/>
        <v>4.9727938500032405</v>
      </c>
      <c r="E13" s="151">
        <v>90.883390456406588</v>
      </c>
      <c r="F13" s="141">
        <f t="shared" si="1"/>
        <v>6.1092122419264392</v>
      </c>
      <c r="H13" s="151">
        <f t="shared" si="3"/>
        <v>22.617871042332098</v>
      </c>
      <c r="I13" s="141">
        <f t="shared" si="4"/>
        <v>33.132203836522642</v>
      </c>
      <c r="K13" s="207">
        <f t="shared" si="2"/>
        <v>5.7119996558062205</v>
      </c>
      <c r="L13" s="141">
        <f t="shared" si="5"/>
        <v>8.3673276125817644</v>
      </c>
      <c r="N13" s="151">
        <f>H13-(K13+Q13)</f>
        <v>16.165640523933668</v>
      </c>
      <c r="O13" s="141">
        <f>IF(B13&lt;&gt;0,N13/B13*100,0)</f>
        <v>23.680535448472327</v>
      </c>
      <c r="Q13" s="151">
        <v>0.74023086259221105</v>
      </c>
      <c r="R13" s="141">
        <f t="shared" si="8"/>
        <v>1.0843407754685532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24.501449293016595</v>
      </c>
      <c r="C14" s="141">
        <f t="shared" si="0"/>
        <v>1.7848052341246663</v>
      </c>
      <c r="E14" s="151">
        <v>32.094135365951935</v>
      </c>
      <c r="F14" s="141">
        <f t="shared" si="1"/>
        <v>2.1573786330711919</v>
      </c>
      <c r="H14" s="151">
        <f t="shared" si="3"/>
        <v>7.59268607293534</v>
      </c>
      <c r="I14" s="141">
        <f t="shared" si="4"/>
        <v>30.988722267541171</v>
      </c>
      <c r="K14" s="207">
        <f t="shared" si="2"/>
        <v>2.0501165321772974</v>
      </c>
      <c r="L14" s="141">
        <f>IF(B14&lt;&gt;0,K14/B14*100,0)</f>
        <v>8.3673276125817644</v>
      </c>
      <c r="N14" s="151">
        <f t="shared" si="6"/>
        <v>5.6875561040314739</v>
      </c>
      <c r="O14" s="141">
        <f t="shared" si="7"/>
        <v>23.213141541192591</v>
      </c>
      <c r="Q14" s="151">
        <v>-0.14498656327343157</v>
      </c>
      <c r="R14" s="141">
        <f t="shared" si="8"/>
        <v>-0.59174688623319782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24.583281579572748</v>
      </c>
      <c r="C15" s="141">
        <f t="shared" si="0"/>
        <v>1.7907662975547973</v>
      </c>
      <c r="E15" s="151">
        <v>29.33172453934521</v>
      </c>
      <c r="F15" s="141">
        <f t="shared" si="1"/>
        <v>1.9716884430993418</v>
      </c>
      <c r="H15" s="151">
        <f t="shared" si="3"/>
        <v>4.7484429597724613</v>
      </c>
      <c r="I15" s="141">
        <f t="shared" si="4"/>
        <v>19.315740839571795</v>
      </c>
      <c r="K15" s="207">
        <f t="shared" si="2"/>
        <v>2.0569637076863172</v>
      </c>
      <c r="L15" s="141">
        <f t="shared" si="5"/>
        <v>8.3673276125817644</v>
      </c>
      <c r="N15" s="151">
        <f t="shared" si="6"/>
        <v>2.7551375706494889</v>
      </c>
      <c r="O15" s="141">
        <f t="shared" si="7"/>
        <v>11.207362864601629</v>
      </c>
      <c r="Q15" s="151">
        <v>-6.3658318563344696E-2</v>
      </c>
      <c r="R15" s="141">
        <f t="shared" si="8"/>
        <v>-0.2589496376116075</v>
      </c>
      <c r="T15" s="11"/>
    </row>
    <row r="16" spans="1:97" x14ac:dyDescent="0.2">
      <c r="A16" s="10" t="str">
        <f>name!$D12</f>
        <v>33 Protective service occupations</v>
      </c>
      <c r="B16" s="151">
        <v>12.739528070086291</v>
      </c>
      <c r="C16" s="141">
        <f t="shared" si="0"/>
        <v>0.92800944580240741</v>
      </c>
      <c r="E16" s="151">
        <v>14.245745636476778</v>
      </c>
      <c r="F16" s="141">
        <f t="shared" si="1"/>
        <v>0.95760383938888494</v>
      </c>
      <c r="H16" s="151">
        <f t="shared" si="3"/>
        <v>1.5062175663904878</v>
      </c>
      <c r="I16" s="141">
        <f t="shared" si="4"/>
        <v>11.823181817285988</v>
      </c>
      <c r="K16" s="207">
        <f t="shared" si="2"/>
        <v>1.0659580499209351</v>
      </c>
      <c r="L16" s="141">
        <f t="shared" si="5"/>
        <v>8.3673276125817644</v>
      </c>
      <c r="N16" s="151">
        <f t="shared" si="6"/>
        <v>0.70582613218056911</v>
      </c>
      <c r="O16" s="141">
        <f t="shared" si="7"/>
        <v>5.5404417518253348</v>
      </c>
      <c r="Q16" s="151">
        <v>-0.26556661571101647</v>
      </c>
      <c r="R16" s="141">
        <f t="shared" si="8"/>
        <v>-2.0845875471211053</v>
      </c>
      <c r="T16" s="11"/>
    </row>
    <row r="17" spans="1:20" x14ac:dyDescent="0.2">
      <c r="A17" s="10" t="str">
        <f>name!$D13</f>
        <v>34 Culture, media and sports occupations</v>
      </c>
      <c r="B17" s="151">
        <v>16.815312283337605</v>
      </c>
      <c r="C17" s="141">
        <f t="shared" si="0"/>
        <v>1.2249094744487539</v>
      </c>
      <c r="E17" s="151">
        <v>19.902898182139499</v>
      </c>
      <c r="F17" s="141">
        <f t="shared" si="1"/>
        <v>1.3378795466754161</v>
      </c>
      <c r="H17" s="151">
        <f t="shared" si="3"/>
        <v>3.087585898801894</v>
      </c>
      <c r="I17" s="141">
        <f t="shared" si="4"/>
        <v>18.361751758017618</v>
      </c>
      <c r="K17" s="207">
        <f t="shared" si="2"/>
        <v>1.4069922678255606</v>
      </c>
      <c r="L17" s="141">
        <f t="shared" si="5"/>
        <v>8.3673276125817644</v>
      </c>
      <c r="N17" s="151">
        <f t="shared" si="6"/>
        <v>1.0590006621998005</v>
      </c>
      <c r="O17" s="141">
        <f t="shared" si="7"/>
        <v>6.2978352370486199</v>
      </c>
      <c r="Q17" s="151">
        <v>0.62159296877653303</v>
      </c>
      <c r="R17" s="141">
        <f t="shared" si="8"/>
        <v>3.6965889083872279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73.166278151303928</v>
      </c>
      <c r="C18" s="141">
        <f t="shared" si="0"/>
        <v>5.3297890522373521</v>
      </c>
      <c r="E18" s="151">
        <v>84.530072467458766</v>
      </c>
      <c r="F18" s="141">
        <f t="shared" si="1"/>
        <v>5.6821400581092103</v>
      </c>
      <c r="H18" s="151">
        <f t="shared" si="3"/>
        <v>11.363794316154838</v>
      </c>
      <c r="I18" s="141">
        <f t="shared" si="4"/>
        <v>15.531464225438828</v>
      </c>
      <c r="K18" s="207">
        <f t="shared" si="2"/>
        <v>6.1220621948524325</v>
      </c>
      <c r="L18" s="141">
        <f t="shared" si="5"/>
        <v>8.3673276125817644</v>
      </c>
      <c r="N18" s="151">
        <f t="shared" si="6"/>
        <v>6.056871404100205</v>
      </c>
      <c r="O18" s="141">
        <f t="shared" si="7"/>
        <v>8.2782281088221019</v>
      </c>
      <c r="Q18" s="151">
        <v>-0.81513928279779957</v>
      </c>
      <c r="R18" s="141">
        <f t="shared" si="8"/>
        <v>-1.1140914959650337</v>
      </c>
      <c r="T18" s="11"/>
    </row>
    <row r="19" spans="1:20" x14ac:dyDescent="0.2">
      <c r="A19" s="10" t="str">
        <f>name!$D15</f>
        <v>41 Administrative occupations</v>
      </c>
      <c r="B19" s="151">
        <v>148.88066153635503</v>
      </c>
      <c r="C19" s="141">
        <f t="shared" si="0"/>
        <v>10.845194534911275</v>
      </c>
      <c r="E19" s="151">
        <v>162.7439995401943</v>
      </c>
      <c r="F19" s="141">
        <f t="shared" si="1"/>
        <v>10.9397066867562</v>
      </c>
      <c r="H19" s="151">
        <f t="shared" si="3"/>
        <v>13.86333800383926</v>
      </c>
      <c r="I19" s="141">
        <f t="shared" si="4"/>
        <v>9.3117117164702954</v>
      </c>
      <c r="K19" s="207">
        <f t="shared" si="2"/>
        <v>12.457332702525834</v>
      </c>
      <c r="L19" s="141">
        <f t="shared" si="5"/>
        <v>8.3673276125817644</v>
      </c>
      <c r="N19" s="151">
        <f t="shared" si="6"/>
        <v>1.4490642969318941</v>
      </c>
      <c r="O19" s="141">
        <f t="shared" si="7"/>
        <v>0.97330592299796326</v>
      </c>
      <c r="Q19" s="151">
        <v>-4.3058995618467572E-2</v>
      </c>
      <c r="R19" s="141">
        <f t="shared" si="8"/>
        <v>-2.8921819109430161E-2</v>
      </c>
      <c r="T19" s="11"/>
    </row>
    <row r="20" spans="1:20" x14ac:dyDescent="0.2">
      <c r="A20" s="10" t="str">
        <f>name!$D16</f>
        <v>42 Secretarial and related occupations</v>
      </c>
      <c r="B20" s="151">
        <v>32.509823393512477</v>
      </c>
      <c r="C20" s="141">
        <f t="shared" si="0"/>
        <v>2.3681743173350771</v>
      </c>
      <c r="E20" s="151">
        <v>30.650572133150284</v>
      </c>
      <c r="F20" s="141">
        <f t="shared" si="1"/>
        <v>2.06034182437008</v>
      </c>
      <c r="H20" s="151">
        <f t="shared" si="3"/>
        <v>-1.8592512603621927</v>
      </c>
      <c r="I20" s="141">
        <f t="shared" si="4"/>
        <v>-5.7190444803622569</v>
      </c>
      <c r="K20" s="207">
        <f t="shared" si="2"/>
        <v>2.720203429606936</v>
      </c>
      <c r="L20" s="141">
        <f t="shared" si="5"/>
        <v>8.3673276125817644</v>
      </c>
      <c r="N20" s="151">
        <f t="shared" si="6"/>
        <v>-4.7755413924977734</v>
      </c>
      <c r="O20" s="141">
        <f t="shared" si="7"/>
        <v>-14.689533482518888</v>
      </c>
      <c r="Q20" s="151">
        <v>0.19608670252864535</v>
      </c>
      <c r="R20" s="141">
        <f t="shared" si="8"/>
        <v>0.60316138957486798</v>
      </c>
      <c r="T20" s="11"/>
    </row>
    <row r="21" spans="1:20" x14ac:dyDescent="0.2">
      <c r="A21" s="10" t="str">
        <f>name!$D17</f>
        <v>51 Skilled agricultural and related trades</v>
      </c>
      <c r="B21" s="151">
        <v>11.179482380044462</v>
      </c>
      <c r="C21" s="141">
        <f t="shared" si="0"/>
        <v>0.81436809831469426</v>
      </c>
      <c r="E21" s="151">
        <v>11.542370628304083</v>
      </c>
      <c r="F21" s="141">
        <f t="shared" si="1"/>
        <v>0.77588205709722957</v>
      </c>
      <c r="H21" s="151">
        <f t="shared" si="3"/>
        <v>0.36288824825962074</v>
      </c>
      <c r="I21" s="141">
        <f t="shared" si="4"/>
        <v>3.2460201279746359</v>
      </c>
      <c r="K21" s="207">
        <f t="shared" si="2"/>
        <v>0.93542391612917342</v>
      </c>
      <c r="L21" s="141">
        <f t="shared" si="5"/>
        <v>8.3673276125817644</v>
      </c>
      <c r="N21" s="151">
        <f t="shared" si="6"/>
        <v>-0.77101339096290777</v>
      </c>
      <c r="O21" s="141">
        <f t="shared" si="7"/>
        <v>-6.8966823753770372</v>
      </c>
      <c r="Q21" s="151">
        <v>0.19847772309335504</v>
      </c>
      <c r="R21" s="141">
        <f t="shared" si="8"/>
        <v>1.7753748907699041</v>
      </c>
      <c r="T21" s="11"/>
    </row>
    <row r="22" spans="1:20" x14ac:dyDescent="0.2">
      <c r="A22" s="10" t="str">
        <f>name!$D18</f>
        <v>52 Skilled metal, electrical and electronic trades</v>
      </c>
      <c r="B22" s="151">
        <v>49.824270134652473</v>
      </c>
      <c r="C22" s="141">
        <f t="shared" si="0"/>
        <v>3.6294431835146539</v>
      </c>
      <c r="E22" s="151">
        <v>46.09506796532942</v>
      </c>
      <c r="F22" s="141">
        <f t="shared" si="1"/>
        <v>3.0985260573140376</v>
      </c>
      <c r="H22" s="151">
        <f t="shared" si="3"/>
        <v>-3.7292021693230524</v>
      </c>
      <c r="I22" s="141">
        <f t="shared" si="4"/>
        <v>-7.4847100805384699</v>
      </c>
      <c r="K22" s="207">
        <f t="shared" si="2"/>
        <v>4.1689599127441062</v>
      </c>
      <c r="L22" s="141">
        <f t="shared" si="5"/>
        <v>8.3673276125817644</v>
      </c>
      <c r="N22" s="151">
        <f t="shared" si="6"/>
        <v>-6.9810251539533184</v>
      </c>
      <c r="O22" s="141">
        <f t="shared" si="7"/>
        <v>-14.011294365349988</v>
      </c>
      <c r="Q22" s="151">
        <v>-0.91713692811383996</v>
      </c>
      <c r="R22" s="141">
        <f t="shared" si="8"/>
        <v>-1.8407433277702483</v>
      </c>
      <c r="T22" s="11"/>
    </row>
    <row r="23" spans="1:20" x14ac:dyDescent="0.2">
      <c r="A23" s="10" t="str">
        <f>name!$D19</f>
        <v>53 Skilled construction and building trades</v>
      </c>
      <c r="B23" s="151">
        <v>41.088961650446151</v>
      </c>
      <c r="C23" s="141">
        <f t="shared" si="0"/>
        <v>2.9931206493717966</v>
      </c>
      <c r="E23" s="151">
        <v>37.591091803945581</v>
      </c>
      <c r="F23" s="141">
        <f t="shared" si="1"/>
        <v>2.5268859038242035</v>
      </c>
      <c r="H23" s="151">
        <f t="shared" si="3"/>
        <v>-3.4978698465005706</v>
      </c>
      <c r="I23" s="141">
        <f t="shared" si="4"/>
        <v>-8.5129185698529124</v>
      </c>
      <c r="K23" s="207">
        <f t="shared" si="2"/>
        <v>3.438048033900913</v>
      </c>
      <c r="L23" s="141">
        <f t="shared" si="5"/>
        <v>8.3673276125817644</v>
      </c>
      <c r="N23" s="151">
        <f t="shared" si="6"/>
        <v>-7.9165420611045167</v>
      </c>
      <c r="O23" s="141">
        <f t="shared" si="7"/>
        <v>-19.26683406714552</v>
      </c>
      <c r="Q23" s="151">
        <v>0.98062418070303292</v>
      </c>
      <c r="R23" s="141">
        <f t="shared" si="8"/>
        <v>2.3865878847108446</v>
      </c>
      <c r="T23" s="11"/>
    </row>
    <row r="24" spans="1:20" x14ac:dyDescent="0.2">
      <c r="A24" s="10" t="str">
        <f>name!$D20</f>
        <v>54 Textiles, printing and other skilled trades</v>
      </c>
      <c r="B24" s="151">
        <v>27.052488088928488</v>
      </c>
      <c r="C24" s="141">
        <f t="shared" si="0"/>
        <v>1.9706353595571384</v>
      </c>
      <c r="E24" s="151">
        <v>24.08171927060781</v>
      </c>
      <c r="F24" s="141">
        <f t="shared" si="1"/>
        <v>1.618781313459045</v>
      </c>
      <c r="H24" s="151">
        <f t="shared" si="3"/>
        <v>-2.9707688183206784</v>
      </c>
      <c r="I24" s="141">
        <f t="shared" si="4"/>
        <v>-10.981499404250716</v>
      </c>
      <c r="K24" s="207">
        <f t="shared" si="2"/>
        <v>2.2635703057553065</v>
      </c>
      <c r="L24" s="141">
        <f t="shared" si="5"/>
        <v>8.3673276125817644</v>
      </c>
      <c r="N24" s="151">
        <f t="shared" si="6"/>
        <v>-4.5691087460491833</v>
      </c>
      <c r="O24" s="141">
        <f t="shared" si="7"/>
        <v>-16.889791175692775</v>
      </c>
      <c r="Q24" s="151">
        <v>-0.66523037802680163</v>
      </c>
      <c r="R24" s="141">
        <f t="shared" si="8"/>
        <v>-2.4590358411397069</v>
      </c>
      <c r="T24" s="11"/>
    </row>
    <row r="25" spans="1:20" x14ac:dyDescent="0.2">
      <c r="A25" s="10" t="str">
        <f>name!$D21</f>
        <v>61 Caring personal service occupations</v>
      </c>
      <c r="B25" s="151">
        <v>107.59161326714968</v>
      </c>
      <c r="C25" s="141">
        <f t="shared" si="0"/>
        <v>7.8374985989852455</v>
      </c>
      <c r="E25" s="151">
        <v>112.02172565523868</v>
      </c>
      <c r="F25" s="141">
        <f t="shared" si="1"/>
        <v>7.5301382826708441</v>
      </c>
      <c r="H25" s="151">
        <f t="shared" si="3"/>
        <v>4.4301123880890003</v>
      </c>
      <c r="I25" s="141">
        <f t="shared" si="4"/>
        <v>4.1175257564816325</v>
      </c>
      <c r="K25" s="207">
        <f t="shared" si="2"/>
        <v>9.0025427657244013</v>
      </c>
      <c r="L25" s="141">
        <f t="shared" si="5"/>
        <v>8.3673276125817644</v>
      </c>
      <c r="N25" s="151">
        <f t="shared" si="6"/>
        <v>-4.7879777284733098</v>
      </c>
      <c r="O25" s="141">
        <f t="shared" si="7"/>
        <v>-4.4501402879653584</v>
      </c>
      <c r="Q25" s="151">
        <v>0.21554735083790869</v>
      </c>
      <c r="R25" s="141">
        <f t="shared" si="8"/>
        <v>0.20033843186522837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30.498289280148196</v>
      </c>
      <c r="C26" s="141">
        <f t="shared" si="0"/>
        <v>2.2216443479762376</v>
      </c>
      <c r="E26" s="151">
        <v>29.232784546546846</v>
      </c>
      <c r="F26" s="141">
        <f t="shared" si="1"/>
        <v>1.965037663323363</v>
      </c>
      <c r="H26" s="151">
        <f t="shared" si="3"/>
        <v>-1.2655047336013503</v>
      </c>
      <c r="I26" s="141">
        <f t="shared" si="4"/>
        <v>-4.1494285859013269</v>
      </c>
      <c r="K26" s="207">
        <f t="shared" si="2"/>
        <v>2.5518917803029044</v>
      </c>
      <c r="L26" s="141">
        <f t="shared" si="5"/>
        <v>8.3673276125817644</v>
      </c>
      <c r="N26" s="151">
        <f t="shared" si="6"/>
        <v>-3.6356092448740429</v>
      </c>
      <c r="O26" s="141">
        <f t="shared" si="7"/>
        <v>-11.920698933236615</v>
      </c>
      <c r="Q26" s="151">
        <v>-0.18178726903021195</v>
      </c>
      <c r="R26" s="141">
        <f t="shared" si="8"/>
        <v>-0.59605726524648073</v>
      </c>
      <c r="T26" s="11"/>
    </row>
    <row r="27" spans="1:20" x14ac:dyDescent="0.2">
      <c r="A27" s="10" t="str">
        <f>name!$D23</f>
        <v>63 Community and civil enforcement occupations</v>
      </c>
      <c r="B27" s="151">
        <v>1.3183098521080954</v>
      </c>
      <c r="C27" s="141">
        <f t="shared" si="0"/>
        <v>9.6032128389697921E-2</v>
      </c>
      <c r="E27" s="151">
        <v>1.4732640121427774</v>
      </c>
      <c r="F27" s="141">
        <f t="shared" si="1"/>
        <v>9.903330513279561E-2</v>
      </c>
      <c r="H27" s="151">
        <f t="shared" si="3"/>
        <v>0.15495416003468199</v>
      </c>
      <c r="I27" s="141">
        <f t="shared" si="4"/>
        <v>11.754001518451563</v>
      </c>
      <c r="K27" s="207">
        <f t="shared" si="2"/>
        <v>0.1103073042748265</v>
      </c>
      <c r="L27" s="141">
        <f t="shared" si="5"/>
        <v>8.3673276125817644</v>
      </c>
      <c r="N27" s="151">
        <f t="shared" si="6"/>
        <v>6.3236263557008288E-2</v>
      </c>
      <c r="O27" s="141">
        <f t="shared" si="7"/>
        <v>4.7967678809263123</v>
      </c>
      <c r="Q27" s="151">
        <v>-1.8589407797152801E-2</v>
      </c>
      <c r="R27" s="141">
        <f t="shared" si="8"/>
        <v>-1.4100939750565222</v>
      </c>
      <c r="T27" s="172"/>
    </row>
    <row r="28" spans="1:20" x14ac:dyDescent="0.2">
      <c r="A28" s="10" t="str">
        <f>name!$D24</f>
        <v>71 Sales occupations</v>
      </c>
      <c r="B28" s="151">
        <v>111.28644069208411</v>
      </c>
      <c r="C28" s="141">
        <f t="shared" si="0"/>
        <v>8.1066478745380977</v>
      </c>
      <c r="E28" s="151">
        <v>113.03644529080688</v>
      </c>
      <c r="F28" s="141">
        <f t="shared" si="1"/>
        <v>7.5983480797372271</v>
      </c>
      <c r="H28" s="151">
        <f t="shared" si="3"/>
        <v>1.7500045987227679</v>
      </c>
      <c r="I28" s="141">
        <f t="shared" si="4"/>
        <v>1.5725227510553719</v>
      </c>
      <c r="K28" s="207">
        <f t="shared" si="2"/>
        <v>9.3117010810881844</v>
      </c>
      <c r="L28" s="141">
        <f t="shared" si="5"/>
        <v>8.3673276125817644</v>
      </c>
      <c r="N28" s="151">
        <f>H28-(K28+Q28)</f>
        <v>-7.2699382056566471</v>
      </c>
      <c r="O28" s="141">
        <f t="shared" si="7"/>
        <v>-6.532636105931064</v>
      </c>
      <c r="Q28" s="151">
        <v>-0.29175827670876991</v>
      </c>
      <c r="R28" s="141">
        <f t="shared" si="8"/>
        <v>-0.26216875559532821</v>
      </c>
      <c r="T28" s="11"/>
    </row>
    <row r="29" spans="1:20" x14ac:dyDescent="0.2">
      <c r="A29" s="10" t="str">
        <f>name!$D25</f>
        <v>72 Customer service occupations</v>
      </c>
      <c r="B29" s="151">
        <v>28.679626406569305</v>
      </c>
      <c r="C29" s="141">
        <f t="shared" si="0"/>
        <v>2.0891640617265188</v>
      </c>
      <c r="E29" s="151">
        <v>33.37289907942484</v>
      </c>
      <c r="F29" s="141">
        <f t="shared" si="1"/>
        <v>2.2433375623502139</v>
      </c>
      <c r="H29" s="151">
        <f t="shared" si="3"/>
        <v>4.6932726728555352</v>
      </c>
      <c r="I29" s="141">
        <f t="shared" si="4"/>
        <v>16.364483296687936</v>
      </c>
      <c r="K29" s="207">
        <f t="shared" si="2"/>
        <v>2.3997182995021649</v>
      </c>
      <c r="L29" s="141">
        <f t="shared" si="5"/>
        <v>8.3673276125817644</v>
      </c>
      <c r="N29" s="151">
        <f t="shared" si="6"/>
        <v>2.4181964182546616</v>
      </c>
      <c r="O29" s="141">
        <f t="shared" si="7"/>
        <v>8.4317570388600096</v>
      </c>
      <c r="Q29" s="151">
        <v>-0.12464204490129144</v>
      </c>
      <c r="R29" s="141">
        <f t="shared" si="8"/>
        <v>-0.4346013547538442</v>
      </c>
      <c r="T29" s="11"/>
    </row>
    <row r="30" spans="1:20" x14ac:dyDescent="0.2">
      <c r="A30" s="10" t="str">
        <f>name!$D26</f>
        <v>81 Process, plant and machine operatives</v>
      </c>
      <c r="B30" s="151">
        <v>34.570648456392448</v>
      </c>
      <c r="C30" s="141">
        <f t="shared" si="0"/>
        <v>2.518294880198753</v>
      </c>
      <c r="E30" s="151">
        <v>29.036846037136158</v>
      </c>
      <c r="F30" s="141">
        <f t="shared" si="1"/>
        <v>1.9518666104572095</v>
      </c>
      <c r="H30" s="151">
        <f t="shared" si="3"/>
        <v>-5.5338024192562898</v>
      </c>
      <c r="I30" s="141">
        <f t="shared" si="4"/>
        <v>-16.007227710051929</v>
      </c>
      <c r="K30" s="207">
        <f t="shared" si="2"/>
        <v>2.8926394141402971</v>
      </c>
      <c r="L30" s="141">
        <f t="shared" si="5"/>
        <v>8.3673276125817644</v>
      </c>
      <c r="N30" s="151">
        <f t="shared" si="6"/>
        <v>-6.8139815572404396</v>
      </c>
      <c r="O30" s="141">
        <f t="shared" si="7"/>
        <v>-19.710308777793458</v>
      </c>
      <c r="Q30" s="151">
        <v>-1.6124602761561473</v>
      </c>
      <c r="R30" s="141">
        <f t="shared" si="8"/>
        <v>-4.664246544840231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59.963050484955076</v>
      </c>
      <c r="C31" s="141">
        <f t="shared" si="0"/>
        <v>4.3680014630862241</v>
      </c>
      <c r="E31" s="151">
        <v>65.948905306853149</v>
      </c>
      <c r="F31" s="141">
        <f t="shared" si="1"/>
        <v>4.4331077176915956</v>
      </c>
      <c r="H31" s="151">
        <f t="shared" si="3"/>
        <v>5.9858548218980729</v>
      </c>
      <c r="I31" s="141">
        <f t="shared" si="4"/>
        <v>9.9825722232059313</v>
      </c>
      <c r="K31" s="207">
        <f t="shared" si="2"/>
        <v>5.0173048805739899</v>
      </c>
      <c r="L31" s="141">
        <f t="shared" si="5"/>
        <v>8.3673276125817644</v>
      </c>
      <c r="N31" s="151">
        <f t="shared" si="6"/>
        <v>-4.2633279266512218</v>
      </c>
      <c r="O31" s="141">
        <f t="shared" si="7"/>
        <v>-7.1099250157743477</v>
      </c>
      <c r="Q31" s="151">
        <v>5.2318778679753049</v>
      </c>
      <c r="R31" s="141">
        <f t="shared" si="8"/>
        <v>8.725169626398511</v>
      </c>
      <c r="T31" s="11"/>
    </row>
    <row r="32" spans="1:20" x14ac:dyDescent="0.2">
      <c r="A32" s="10" t="str">
        <f>name!$D28</f>
        <v>91 Elementary trades and related occupations</v>
      </c>
      <c r="B32" s="151">
        <v>24.799190135984503</v>
      </c>
      <c r="C32" s="141">
        <f t="shared" si="0"/>
        <v>1.8064941313236278</v>
      </c>
      <c r="E32" s="151">
        <v>20.128898961070675</v>
      </c>
      <c r="F32" s="141">
        <f t="shared" si="1"/>
        <v>1.353071395465361</v>
      </c>
      <c r="H32" s="151">
        <f t="shared" si="3"/>
        <v>-4.6702911749138281</v>
      </c>
      <c r="I32" s="141">
        <f t="shared" si="4"/>
        <v>-18.832434242024178</v>
      </c>
      <c r="K32" s="207">
        <f t="shared" si="2"/>
        <v>2.0750294839448848</v>
      </c>
      <c r="L32" s="141">
        <f t="shared" si="5"/>
        <v>8.3673276125817644</v>
      </c>
      <c r="N32" s="151">
        <f>H32-(K32+Q32)</f>
        <v>-7.0004479854720323</v>
      </c>
      <c r="O32" s="141">
        <f t="shared" si="7"/>
        <v>-28.228534670227535</v>
      </c>
      <c r="Q32" s="151">
        <v>0.25512732661331916</v>
      </c>
      <c r="R32" s="141">
        <f t="shared" si="8"/>
        <v>1.028772815621589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135.56032718759022</v>
      </c>
      <c r="C33" s="141">
        <f t="shared" si="0"/>
        <v>9.8748763230517778</v>
      </c>
      <c r="E33" s="151">
        <v>129.73625737379044</v>
      </c>
      <c r="F33" s="141">
        <f t="shared" si="1"/>
        <v>8.720915095590037</v>
      </c>
      <c r="H33" s="151">
        <f t="shared" ref="H33" si="9">E33-B33</f>
        <v>-5.8240698137997811</v>
      </c>
      <c r="I33" s="141">
        <f>IF(B33&lt;&gt;0,((E33/B33)-1)*100,0)</f>
        <v>-4.2962937126437843</v>
      </c>
      <c r="K33" s="207">
        <f t="shared" si="2"/>
        <v>11.342776688473423</v>
      </c>
      <c r="L33" s="141">
        <f t="shared" ref="L33" si="10">IF(B33&lt;&gt;0,K33/B33*100,0)</f>
        <v>8.3673276125817644</v>
      </c>
      <c r="N33" s="151">
        <f>H33-(K33+Q33)</f>
        <v>-15.996808718538443</v>
      </c>
      <c r="O33" s="141">
        <f t="shared" ref="O33" si="11">IF(B33&lt;&gt;0,N33/B33*100,0)</f>
        <v>-11.800509079918228</v>
      </c>
      <c r="Q33" s="151">
        <v>-1.1700377837347611</v>
      </c>
      <c r="R33" s="141">
        <f t="shared" ref="R33" si="12">IF(B33&lt;&gt;0,Q33/B33*100,0)</f>
        <v>-0.86311224530732122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1372.7800000000002</v>
      </c>
      <c r="C35" s="147">
        <f>B35/B$35*100</f>
        <v>100</v>
      </c>
      <c r="D35" s="145"/>
      <c r="E35" s="152">
        <f>SUM(E8:E33)</f>
        <v>1487.6450000000002</v>
      </c>
      <c r="F35" s="147">
        <f t="shared" ref="F35" si="13">E35/E$35*100</f>
        <v>100</v>
      </c>
      <c r="G35" s="145"/>
      <c r="H35" s="152">
        <f>E35-B35</f>
        <v>114.86500000000001</v>
      </c>
      <c r="I35" s="147">
        <f>IF(B35&lt;&gt;0,((E35/B35)-1)*100,0)</f>
        <v>8.3673276125817644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Manchester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94.126850402992375</v>
      </c>
      <c r="C44" s="141">
        <f t="shared" ref="C44:C68" si="15">B44/B$71*100</f>
        <v>6.3272387164271287</v>
      </c>
      <c r="E44" s="151">
        <v>92.30349538492402</v>
      </c>
      <c r="F44" s="141">
        <f t="shared" ref="F44:F68" si="16">E44/E$71*100</f>
        <v>5.7723525032127547</v>
      </c>
      <c r="H44" s="151">
        <f>E44-B44</f>
        <v>-1.8233550180683551</v>
      </c>
      <c r="I44" s="141">
        <f>IF(B44&gt;0,((E44/B44)-1)*100,0)</f>
        <v>-1.937125283871588</v>
      </c>
      <c r="K44" s="151">
        <f>(($E$71/$B$71)-1)*B44</f>
        <v>7.0496195606816903</v>
      </c>
      <c r="L44" s="141">
        <f>IF(B44&gt;0,K44/B44*100,0)</f>
        <v>7.4894884196163192</v>
      </c>
      <c r="N44" s="151">
        <f>H44-(K44+Q44)</f>
        <v>-6.6941131011188659</v>
      </c>
      <c r="O44" s="141">
        <f>IF(B44&gt;0,N44/B44*100,0)</f>
        <v>-7.1117997388193226</v>
      </c>
      <c r="Q44" s="151">
        <v>-2.1788614776311799</v>
      </c>
      <c r="R44" s="141">
        <f>IF(B44&gt;0,Q44/B44*100,0)</f>
        <v>-2.3148139646685895</v>
      </c>
      <c r="T44" s="151"/>
    </row>
    <row r="45" spans="1:20" x14ac:dyDescent="0.2">
      <c r="A45" s="135" t="str">
        <f t="shared" si="14"/>
        <v>12 Other managers and proprietors</v>
      </c>
      <c r="B45" s="151">
        <v>45.726281718155136</v>
      </c>
      <c r="C45" s="141">
        <f t="shared" si="15"/>
        <v>3.0737361210608127</v>
      </c>
      <c r="E45" s="151">
        <v>53.39822026464676</v>
      </c>
      <c r="F45" s="141">
        <f t="shared" si="16"/>
        <v>3.3393464584016574</v>
      </c>
      <c r="H45" s="151">
        <f t="shared" ref="H45:H71" si="17">E45-B45</f>
        <v>7.6719385464916243</v>
      </c>
      <c r="I45" s="141">
        <f t="shared" ref="I45:I71" si="18">IF(B45&gt;0,((E45/B45)-1)*100,0)</f>
        <v>16.77796282186128</v>
      </c>
      <c r="K45" s="151">
        <f t="shared" ref="K45:K68" si="19">(($E$71/$B$71)-1)*B45</f>
        <v>3.4246645740023629</v>
      </c>
      <c r="L45" s="141">
        <f t="shared" ref="L45:L68" si="20">IF(B45&gt;0,K45/B45*100,0)</f>
        <v>7.4894884196163192</v>
      </c>
      <c r="N45" s="151">
        <f t="shared" ref="N45:N68" si="21">H45-(K45+Q45)</f>
        <v>3.3117145373518388</v>
      </c>
      <c r="O45" s="141">
        <f t="shared" ref="O45:O68" si="22">IF(B45&gt;0,N45/B45*100,0)</f>
        <v>7.2424750338642943</v>
      </c>
      <c r="Q45" s="151">
        <v>0.93555943513742268</v>
      </c>
      <c r="R45" s="141">
        <f>IF(B45&gt;0,Q45/B45*100,0)</f>
        <v>2.0459993683806759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85.499975880524346</v>
      </c>
      <c r="C46" s="141">
        <f t="shared" si="15"/>
        <v>5.7473372935427696</v>
      </c>
      <c r="E46" s="151">
        <v>118.72726068059738</v>
      </c>
      <c r="F46" s="141">
        <f t="shared" si="16"/>
        <v>7.424806585398021</v>
      </c>
      <c r="H46" s="151">
        <f t="shared" si="17"/>
        <v>33.227284800073036</v>
      </c>
      <c r="I46" s="141">
        <f t="shared" si="18"/>
        <v>38.862332366624351</v>
      </c>
      <c r="K46" s="151">
        <f t="shared" si="19"/>
        <v>6.4035107923466166</v>
      </c>
      <c r="L46" s="141">
        <f t="shared" si="20"/>
        <v>7.4894884196163192</v>
      </c>
      <c r="N46" s="151">
        <f t="shared" si="21"/>
        <v>28.559016661219854</v>
      </c>
      <c r="O46" s="141">
        <f t="shared" si="22"/>
        <v>33.402368090872393</v>
      </c>
      <c r="Q46" s="151">
        <v>-1.7352426534934349</v>
      </c>
      <c r="R46" s="141">
        <f t="shared" ref="R46:R68" si="23">IF(B46&gt;0,Q46/B46*100,0)</f>
        <v>-2.029524143864347</v>
      </c>
      <c r="T46" s="151"/>
    </row>
    <row r="47" spans="1:20" x14ac:dyDescent="0.2">
      <c r="A47" s="135" t="str">
        <f t="shared" si="14"/>
        <v>22 Health professionals</v>
      </c>
      <c r="B47" s="151">
        <v>63.341052505560036</v>
      </c>
      <c r="C47" s="141">
        <f t="shared" si="15"/>
        <v>4.2578069704506127</v>
      </c>
      <c r="E47" s="151">
        <v>68.196545595645773</v>
      </c>
      <c r="F47" s="141">
        <f t="shared" si="16"/>
        <v>4.264784329541051</v>
      </c>
      <c r="H47" s="151">
        <f t="shared" si="17"/>
        <v>4.8554930900857372</v>
      </c>
      <c r="I47" s="141">
        <f t="shared" si="18"/>
        <v>7.665633736761035</v>
      </c>
      <c r="K47" s="151">
        <f t="shared" si="19"/>
        <v>4.7439207922670112</v>
      </c>
      <c r="L47" s="141">
        <f t="shared" si="20"/>
        <v>7.4894884196163192</v>
      </c>
      <c r="N47" s="151">
        <f t="shared" si="21"/>
        <v>-3.207474491509327</v>
      </c>
      <c r="O47" s="141">
        <f t="shared" si="22"/>
        <v>-5.0638162212852036</v>
      </c>
      <c r="Q47" s="151">
        <v>3.3190467893280537</v>
      </c>
      <c r="R47" s="141">
        <f t="shared" si="23"/>
        <v>5.2399615384299301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81.270025240447509</v>
      </c>
      <c r="C48" s="141">
        <f t="shared" si="15"/>
        <v>5.4629985810087422</v>
      </c>
      <c r="E48" s="151">
        <v>90.540893915927796</v>
      </c>
      <c r="F48" s="141">
        <f t="shared" si="16"/>
        <v>5.662125290697154</v>
      </c>
      <c r="H48" s="151">
        <f t="shared" si="17"/>
        <v>9.2708686754802869</v>
      </c>
      <c r="I48" s="141">
        <f t="shared" si="18"/>
        <v>11.407488367391627</v>
      </c>
      <c r="K48" s="151">
        <f t="shared" si="19"/>
        <v>6.0867091290025757</v>
      </c>
      <c r="L48" s="141">
        <f t="shared" si="20"/>
        <v>7.4894884196163192</v>
      </c>
      <c r="N48" s="151">
        <f t="shared" si="21"/>
        <v>1.7659426263580906</v>
      </c>
      <c r="O48" s="141">
        <f t="shared" si="22"/>
        <v>2.1729322971579359</v>
      </c>
      <c r="Q48" s="151">
        <v>1.4182169201196206</v>
      </c>
      <c r="R48" s="141">
        <f t="shared" si="23"/>
        <v>1.7450676506173695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90.883390456406588</v>
      </c>
      <c r="C49" s="141">
        <f t="shared" si="15"/>
        <v>6.1092122419264392</v>
      </c>
      <c r="E49" s="151">
        <v>105.13550305463086</v>
      </c>
      <c r="F49" s="141">
        <f t="shared" si="16"/>
        <v>6.5748234311509366</v>
      </c>
      <c r="H49" s="151">
        <f t="shared" si="17"/>
        <v>14.252112598224272</v>
      </c>
      <c r="I49" s="141">
        <f t="shared" si="18"/>
        <v>15.68175716888609</v>
      </c>
      <c r="K49" s="151">
        <f t="shared" si="19"/>
        <v>6.8067010035872544</v>
      </c>
      <c r="L49" s="141">
        <f t="shared" si="20"/>
        <v>7.4894884196163192</v>
      </c>
      <c r="N49" s="151">
        <f t="shared" si="21"/>
        <v>7.4463505329952149</v>
      </c>
      <c r="O49" s="141">
        <f t="shared" si="22"/>
        <v>8.1933018735331569</v>
      </c>
      <c r="Q49" s="151">
        <v>-9.3893835819709932E-4</v>
      </c>
      <c r="R49" s="141">
        <f t="shared" si="23"/>
        <v>-1.0331242633905403E-3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32.094135365951935</v>
      </c>
      <c r="C50" s="141">
        <f t="shared" si="15"/>
        <v>2.1573786330711919</v>
      </c>
      <c r="E50" s="151">
        <v>32.49333108171416</v>
      </c>
      <c r="F50" s="141">
        <f t="shared" si="16"/>
        <v>2.0320244669508836</v>
      </c>
      <c r="H50" s="151">
        <f t="shared" si="17"/>
        <v>0.39919571576222523</v>
      </c>
      <c r="I50" s="141">
        <f t="shared" si="18"/>
        <v>1.2438276065406262</v>
      </c>
      <c r="K50" s="151">
        <f t="shared" si="19"/>
        <v>2.4036865516089558</v>
      </c>
      <c r="L50" s="141">
        <f t="shared" si="20"/>
        <v>7.4894884196163192</v>
      </c>
      <c r="N50" s="151">
        <f t="shared" si="21"/>
        <v>-1.2540312688493334</v>
      </c>
      <c r="O50" s="141">
        <f t="shared" si="22"/>
        <v>-3.9073533358985939</v>
      </c>
      <c r="Q50" s="151">
        <v>-0.75045956699739713</v>
      </c>
      <c r="R50" s="141">
        <f t="shared" si="23"/>
        <v>-2.3383074771771097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29.33172453934521</v>
      </c>
      <c r="C51" s="141">
        <f t="shared" si="15"/>
        <v>1.9716884430993418</v>
      </c>
      <c r="E51" s="151">
        <v>56.402826125666991</v>
      </c>
      <c r="F51" s="141">
        <f t="shared" si="16"/>
        <v>3.5272444799305434</v>
      </c>
      <c r="H51" s="151">
        <f t="shared" si="17"/>
        <v>27.071101586321781</v>
      </c>
      <c r="I51" s="141">
        <f t="shared" si="18"/>
        <v>92.29290814458912</v>
      </c>
      <c r="K51" s="151">
        <f t="shared" si="19"/>
        <v>2.1967961126480176</v>
      </c>
      <c r="L51" s="141">
        <f t="shared" si="20"/>
        <v>7.4894884196163192</v>
      </c>
      <c r="N51" s="151">
        <f t="shared" si="21"/>
        <v>23.342296374282434</v>
      </c>
      <c r="O51" s="141">
        <f t="shared" si="22"/>
        <v>79.580374972400165</v>
      </c>
      <c r="Q51" s="151">
        <v>1.5320090993913287</v>
      </c>
      <c r="R51" s="141">
        <f t="shared" si="23"/>
        <v>5.2230447525726307</v>
      </c>
      <c r="T51" s="151"/>
    </row>
    <row r="52" spans="1:20" x14ac:dyDescent="0.2">
      <c r="A52" s="135" t="str">
        <f t="shared" si="14"/>
        <v>33 Protective service occupations</v>
      </c>
      <c r="B52" s="151">
        <v>14.245745636476778</v>
      </c>
      <c r="C52" s="141">
        <f t="shared" si="15"/>
        <v>0.95760383938888494</v>
      </c>
      <c r="E52" s="151">
        <v>11.972378621529245</v>
      </c>
      <c r="F52" s="141">
        <f t="shared" si="16"/>
        <v>0.74871259660533707</v>
      </c>
      <c r="H52" s="151">
        <f t="shared" si="17"/>
        <v>-2.2733670149475333</v>
      </c>
      <c r="I52" s="141">
        <f t="shared" si="18"/>
        <v>-15.958217091329285</v>
      </c>
      <c r="K52" s="151">
        <f t="shared" si="19"/>
        <v>1.0669334697319255</v>
      </c>
      <c r="L52" s="141">
        <f t="shared" si="20"/>
        <v>7.4894884196163192</v>
      </c>
      <c r="N52" s="151">
        <f t="shared" si="21"/>
        <v>-2.8694057628640182</v>
      </c>
      <c r="O52" s="141">
        <f t="shared" si="22"/>
        <v>-20.142194280914257</v>
      </c>
      <c r="Q52" s="151">
        <v>-0.47089472181544068</v>
      </c>
      <c r="R52" s="141">
        <f t="shared" si="23"/>
        <v>-3.3055112300313478</v>
      </c>
      <c r="T52" s="151"/>
    </row>
    <row r="53" spans="1:20" x14ac:dyDescent="0.2">
      <c r="A53" s="135" t="str">
        <f t="shared" si="14"/>
        <v>34 Culture, media and sports occupations</v>
      </c>
      <c r="B53" s="151">
        <v>19.902898182139499</v>
      </c>
      <c r="C53" s="141">
        <f t="shared" si="15"/>
        <v>1.3378795466754161</v>
      </c>
      <c r="E53" s="151">
        <v>19.015633334959119</v>
      </c>
      <c r="F53" s="141">
        <f t="shared" si="16"/>
        <v>1.1891742368312863</v>
      </c>
      <c r="H53" s="151">
        <f t="shared" si="17"/>
        <v>-0.88726484718037923</v>
      </c>
      <c r="I53" s="141">
        <f t="shared" si="18"/>
        <v>-4.4579680761096085</v>
      </c>
      <c r="K53" s="151">
        <f t="shared" si="19"/>
        <v>1.4906252545193646</v>
      </c>
      <c r="L53" s="141">
        <f t="shared" si="20"/>
        <v>7.4894884196163192</v>
      </c>
      <c r="N53" s="151">
        <f t="shared" si="21"/>
        <v>-2.062956015583004</v>
      </c>
      <c r="O53" s="141">
        <f t="shared" si="22"/>
        <v>-10.365103597998926</v>
      </c>
      <c r="Q53" s="151">
        <v>-0.31493408611674001</v>
      </c>
      <c r="R53" s="141">
        <f t="shared" si="23"/>
        <v>-1.5823528977270063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84.530072467458766</v>
      </c>
      <c r="C54" s="141">
        <f t="shared" si="15"/>
        <v>5.6821400581092103</v>
      </c>
      <c r="E54" s="151">
        <v>89.481928891513348</v>
      </c>
      <c r="F54" s="141">
        <f t="shared" si="16"/>
        <v>5.5959011527703915</v>
      </c>
      <c r="H54" s="151">
        <f t="shared" si="17"/>
        <v>4.9518564240545828</v>
      </c>
      <c r="I54" s="141">
        <f t="shared" si="18"/>
        <v>5.858100294378521</v>
      </c>
      <c r="K54" s="151">
        <f t="shared" si="19"/>
        <v>6.3308699885436068</v>
      </c>
      <c r="L54" s="141">
        <f t="shared" si="20"/>
        <v>7.4894884196163192</v>
      </c>
      <c r="N54" s="151">
        <f t="shared" si="21"/>
        <v>-0.2481994319815275</v>
      </c>
      <c r="O54" s="141">
        <f t="shared" si="22"/>
        <v>-0.29362264190306464</v>
      </c>
      <c r="Q54" s="151">
        <v>-1.1308141325074963</v>
      </c>
      <c r="R54" s="141">
        <f t="shared" si="23"/>
        <v>-1.3377654833347288</v>
      </c>
      <c r="T54" s="151"/>
    </row>
    <row r="55" spans="1:20" x14ac:dyDescent="0.2">
      <c r="A55" s="135" t="str">
        <f t="shared" si="14"/>
        <v>41 Administrative occupations</v>
      </c>
      <c r="B55" s="151">
        <v>162.7439995401943</v>
      </c>
      <c r="C55" s="141">
        <f t="shared" si="15"/>
        <v>10.9397066867562</v>
      </c>
      <c r="E55" s="151">
        <v>173.27416221820548</v>
      </c>
      <c r="F55" s="141">
        <f t="shared" si="16"/>
        <v>10.835987736448327</v>
      </c>
      <c r="H55" s="151">
        <f t="shared" si="17"/>
        <v>10.53016267801118</v>
      </c>
      <c r="I55" s="141">
        <f t="shared" si="18"/>
        <v>6.4703845965211393</v>
      </c>
      <c r="K55" s="151">
        <f t="shared" si="19"/>
        <v>12.188692999183287</v>
      </c>
      <c r="L55" s="141">
        <f t="shared" si="20"/>
        <v>7.4894884196163192</v>
      </c>
      <c r="N55" s="151">
        <f t="shared" si="21"/>
        <v>-0.2981091077621798</v>
      </c>
      <c r="O55" s="141">
        <f t="shared" si="22"/>
        <v>-0.18317671226247159</v>
      </c>
      <c r="Q55" s="151">
        <v>-1.3604212134099258</v>
      </c>
      <c r="R55" s="141">
        <f t="shared" si="23"/>
        <v>-0.83592711083269822</v>
      </c>
      <c r="T55" s="151"/>
    </row>
    <row r="56" spans="1:20" x14ac:dyDescent="0.2">
      <c r="A56" s="135" t="str">
        <f t="shared" si="14"/>
        <v>42 Secretarial and related occupations</v>
      </c>
      <c r="B56" s="151">
        <v>30.650572133150284</v>
      </c>
      <c r="C56" s="141">
        <f t="shared" si="15"/>
        <v>2.06034182437008</v>
      </c>
      <c r="E56" s="151">
        <v>19.675333623361624</v>
      </c>
      <c r="F56" s="141">
        <f t="shared" si="16"/>
        <v>1.230429690866371</v>
      </c>
      <c r="H56" s="151">
        <f t="shared" si="17"/>
        <v>-10.97523850978866</v>
      </c>
      <c r="I56" s="141">
        <f t="shared" si="18"/>
        <v>-35.807613841956098</v>
      </c>
      <c r="K56" s="151">
        <f t="shared" si="19"/>
        <v>2.2955710504584372</v>
      </c>
      <c r="L56" s="141">
        <f t="shared" si="20"/>
        <v>7.4894884196163192</v>
      </c>
      <c r="N56" s="151">
        <f t="shared" si="21"/>
        <v>-13.693078466957594</v>
      </c>
      <c r="O56" s="141">
        <f t="shared" si="22"/>
        <v>-44.674789127827644</v>
      </c>
      <c r="Q56" s="151">
        <v>0.42226890671049594</v>
      </c>
      <c r="R56" s="141">
        <f t="shared" si="23"/>
        <v>1.3776868662552268</v>
      </c>
      <c r="T56" s="151"/>
    </row>
    <row r="57" spans="1:20" x14ac:dyDescent="0.2">
      <c r="A57" s="135" t="str">
        <f t="shared" si="14"/>
        <v>51 Skilled agricultural and related trades</v>
      </c>
      <c r="B57" s="151">
        <v>11.542370628304083</v>
      </c>
      <c r="C57" s="141">
        <f t="shared" si="15"/>
        <v>0.77588205709722957</v>
      </c>
      <c r="E57" s="151">
        <v>12.584081614508214</v>
      </c>
      <c r="F57" s="141">
        <f t="shared" si="16"/>
        <v>0.78696645999393411</v>
      </c>
      <c r="H57" s="151">
        <f t="shared" si="17"/>
        <v>1.0417109862041318</v>
      </c>
      <c r="I57" s="141">
        <f t="shared" si="18"/>
        <v>9.025104285333363</v>
      </c>
      <c r="K57" s="151">
        <f t="shared" si="19"/>
        <v>0.86446451155602966</v>
      </c>
      <c r="L57" s="141">
        <f t="shared" si="20"/>
        <v>7.4894884196163192</v>
      </c>
      <c r="N57" s="151">
        <f t="shared" si="21"/>
        <v>0.4558416142577959</v>
      </c>
      <c r="O57" s="141">
        <f t="shared" si="22"/>
        <v>3.9492893525701365</v>
      </c>
      <c r="Q57" s="151">
        <v>-0.27859513960969368</v>
      </c>
      <c r="R57" s="141">
        <f t="shared" si="23"/>
        <v>-2.4136734868530865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46.09506796532942</v>
      </c>
      <c r="C58" s="141">
        <f t="shared" si="15"/>
        <v>3.0985260573140376</v>
      </c>
      <c r="E58" s="151">
        <v>40.713176431475752</v>
      </c>
      <c r="F58" s="141">
        <f t="shared" si="16"/>
        <v>2.5460661582525077</v>
      </c>
      <c r="H58" s="151">
        <f t="shared" si="17"/>
        <v>-5.3818915338536684</v>
      </c>
      <c r="I58" s="141">
        <f t="shared" si="18"/>
        <v>-11.675634230329546</v>
      </c>
      <c r="K58" s="151">
        <f t="shared" si="19"/>
        <v>3.4522847772776184</v>
      </c>
      <c r="L58" s="141">
        <f t="shared" si="20"/>
        <v>7.4894884196163192</v>
      </c>
      <c r="N58" s="151">
        <f t="shared" si="21"/>
        <v>-5.7757897262334286</v>
      </c>
      <c r="O58" s="141">
        <f t="shared" si="22"/>
        <v>-12.530168586751431</v>
      </c>
      <c r="Q58" s="151">
        <v>-3.0583865848978578</v>
      </c>
      <c r="R58" s="141">
        <f t="shared" si="23"/>
        <v>-6.6349540631944288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37.591091803945581</v>
      </c>
      <c r="C59" s="141">
        <f t="shared" si="15"/>
        <v>2.5268859038242035</v>
      </c>
      <c r="E59" s="151">
        <v>33.126354560040724</v>
      </c>
      <c r="F59" s="141">
        <f t="shared" si="16"/>
        <v>2.0716116423278583</v>
      </c>
      <c r="H59" s="151">
        <f t="shared" si="17"/>
        <v>-4.4647372439048567</v>
      </c>
      <c r="I59" s="141">
        <f t="shared" si="18"/>
        <v>-11.877115107990122</v>
      </c>
      <c r="K59" s="151">
        <f t="shared" si="19"/>
        <v>2.8153804674638434</v>
      </c>
      <c r="L59" s="141">
        <f t="shared" si="20"/>
        <v>7.4894884196163192</v>
      </c>
      <c r="N59" s="151">
        <f t="shared" si="21"/>
        <v>-4.5754724715155461</v>
      </c>
      <c r="O59" s="141">
        <f t="shared" si="22"/>
        <v>-12.171693483601619</v>
      </c>
      <c r="Q59" s="151">
        <v>-2.7046452398531535</v>
      </c>
      <c r="R59" s="141">
        <f t="shared" si="23"/>
        <v>-7.1949100440048213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24.08171927060781</v>
      </c>
      <c r="C60" s="141">
        <f t="shared" si="15"/>
        <v>1.618781313459045</v>
      </c>
      <c r="E60" s="151">
        <v>25.741318630807914</v>
      </c>
      <c r="F60" s="141">
        <f t="shared" si="16"/>
        <v>1.6097761456909048</v>
      </c>
      <c r="H60" s="151">
        <f t="shared" si="17"/>
        <v>1.6595993602001045</v>
      </c>
      <c r="I60" s="141">
        <f t="shared" si="18"/>
        <v>6.891531877566881</v>
      </c>
      <c r="K60" s="151">
        <f t="shared" si="19"/>
        <v>1.8035975760166834</v>
      </c>
      <c r="L60" s="141">
        <f t="shared" si="20"/>
        <v>7.4894884196163192</v>
      </c>
      <c r="N60" s="151">
        <f t="shared" si="21"/>
        <v>-0.34653505898433234</v>
      </c>
      <c r="O60" s="141">
        <f t="shared" si="22"/>
        <v>-1.4389963402957067</v>
      </c>
      <c r="Q60" s="151">
        <v>0.20253684316775331</v>
      </c>
      <c r="R60" s="141">
        <f t="shared" si="23"/>
        <v>0.84103979824627106</v>
      </c>
      <c r="T60" s="151"/>
    </row>
    <row r="61" spans="1:20" x14ac:dyDescent="0.2">
      <c r="A61" s="135" t="str">
        <f t="shared" si="14"/>
        <v>61 Caring personal service occupations</v>
      </c>
      <c r="B61" s="151">
        <v>112.02172565523868</v>
      </c>
      <c r="C61" s="141">
        <f t="shared" si="15"/>
        <v>7.5301382826708441</v>
      </c>
      <c r="E61" s="151">
        <v>129.70492743963808</v>
      </c>
      <c r="F61" s="141">
        <f t="shared" si="16"/>
        <v>8.1113132223539797</v>
      </c>
      <c r="H61" s="151">
        <f t="shared" si="17"/>
        <v>17.683201784399401</v>
      </c>
      <c r="I61" s="141">
        <f t="shared" si="18"/>
        <v>15.785510963133831</v>
      </c>
      <c r="K61" s="151">
        <f t="shared" si="19"/>
        <v>8.3898541704034653</v>
      </c>
      <c r="L61" s="141">
        <f t="shared" si="20"/>
        <v>7.4894884196163209</v>
      </c>
      <c r="N61" s="151">
        <f t="shared" si="21"/>
        <v>3.4600237626953216</v>
      </c>
      <c r="O61" s="141">
        <f t="shared" si="22"/>
        <v>3.0887077863306547</v>
      </c>
      <c r="Q61" s="151">
        <v>5.8333238513006131</v>
      </c>
      <c r="R61" s="141">
        <f t="shared" si="23"/>
        <v>5.2073147571868521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29.232784546546846</v>
      </c>
      <c r="C62" s="141">
        <f t="shared" si="15"/>
        <v>1.965037663323363</v>
      </c>
      <c r="E62" s="151">
        <v>26.044135376668955</v>
      </c>
      <c r="F62" s="141">
        <f t="shared" si="16"/>
        <v>1.6287132942105393</v>
      </c>
      <c r="H62" s="151">
        <f t="shared" si="17"/>
        <v>-3.1886491698778912</v>
      </c>
      <c r="I62" s="141">
        <f t="shared" si="18"/>
        <v>-10.907784596437132</v>
      </c>
      <c r="K62" s="151">
        <f t="shared" si="19"/>
        <v>2.1893860133450151</v>
      </c>
      <c r="L62" s="141">
        <f t="shared" si="20"/>
        <v>7.4894884196163209</v>
      </c>
      <c r="N62" s="151">
        <f t="shared" si="21"/>
        <v>-5.102013072579302</v>
      </c>
      <c r="O62" s="141">
        <f t="shared" si="22"/>
        <v>-17.453051947396446</v>
      </c>
      <c r="Q62" s="151">
        <v>-0.27602211064360477</v>
      </c>
      <c r="R62" s="141">
        <f t="shared" si="23"/>
        <v>-0.94422106865700606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1.4732640121427774</v>
      </c>
      <c r="C63" s="141">
        <f t="shared" si="15"/>
        <v>9.903330513279561E-2</v>
      </c>
      <c r="E63" s="151">
        <v>1.1491065477215729</v>
      </c>
      <c r="F63" s="141">
        <f t="shared" si="16"/>
        <v>7.1861287912637031E-2</v>
      </c>
      <c r="H63" s="151">
        <f t="shared" si="17"/>
        <v>-0.32415746442120441</v>
      </c>
      <c r="I63" s="141">
        <f t="shared" si="18"/>
        <v>-22.002673095213677</v>
      </c>
      <c r="K63" s="151">
        <f t="shared" si="19"/>
        <v>0.11033993757980808</v>
      </c>
      <c r="L63" s="141">
        <f t="shared" si="20"/>
        <v>7.4894884196163192</v>
      </c>
      <c r="N63" s="151">
        <f t="shared" si="21"/>
        <v>-0.44962142801991911</v>
      </c>
      <c r="O63" s="141">
        <f t="shared" si="22"/>
        <v>-30.51872741844625</v>
      </c>
      <c r="Q63" s="151">
        <v>1.5124026018906642E-2</v>
      </c>
      <c r="R63" s="141">
        <f t="shared" si="23"/>
        <v>1.0265659036162582</v>
      </c>
      <c r="T63" s="151"/>
    </row>
    <row r="64" spans="1:20" x14ac:dyDescent="0.2">
      <c r="A64" s="135" t="str">
        <f t="shared" si="14"/>
        <v>71 Sales occupations</v>
      </c>
      <c r="B64" s="151">
        <v>113.03644529080688</v>
      </c>
      <c r="C64" s="141">
        <f t="shared" si="15"/>
        <v>7.5983480797372271</v>
      </c>
      <c r="E64" s="151">
        <v>109.44182428822765</v>
      </c>
      <c r="F64" s="141">
        <f t="shared" si="16"/>
        <v>6.8441263871086653</v>
      </c>
      <c r="H64" s="151">
        <f t="shared" si="17"/>
        <v>-3.5946210025792311</v>
      </c>
      <c r="I64" s="141">
        <f t="shared" si="18"/>
        <v>-3.1800548870157819</v>
      </c>
      <c r="K64" s="151">
        <f t="shared" si="19"/>
        <v>8.4658514800009179</v>
      </c>
      <c r="L64" s="141">
        <f t="shared" si="20"/>
        <v>7.4894884196163192</v>
      </c>
      <c r="N64" s="151">
        <f t="shared" si="21"/>
        <v>-9.6785198070916714</v>
      </c>
      <c r="O64" s="141">
        <f t="shared" si="22"/>
        <v>-8.5623002228988305</v>
      </c>
      <c r="Q64" s="151">
        <v>-2.3819526754884781</v>
      </c>
      <c r="R64" s="141">
        <f t="shared" si="23"/>
        <v>-2.1072430837332776</v>
      </c>
      <c r="T64" s="151"/>
    </row>
    <row r="65" spans="1:20" x14ac:dyDescent="0.2">
      <c r="A65" s="135" t="str">
        <f t="shared" si="14"/>
        <v>72 Customer service occupations</v>
      </c>
      <c r="B65" s="151">
        <v>33.37289907942484</v>
      </c>
      <c r="C65" s="141">
        <f t="shared" si="15"/>
        <v>2.2433375623502139</v>
      </c>
      <c r="E65" s="151">
        <v>42.597475549561011</v>
      </c>
      <c r="F65" s="141">
        <f t="shared" si="16"/>
        <v>2.6639039355297656</v>
      </c>
      <c r="H65" s="151">
        <f t="shared" si="17"/>
        <v>9.2245764701361708</v>
      </c>
      <c r="I65" s="141">
        <f t="shared" si="18"/>
        <v>27.640920401258562</v>
      </c>
      <c r="K65" s="151">
        <f t="shared" si="19"/>
        <v>2.4994594118437647</v>
      </c>
      <c r="L65" s="141">
        <f t="shared" si="20"/>
        <v>7.4894884196163192</v>
      </c>
      <c r="N65" s="151">
        <f t="shared" si="21"/>
        <v>6.9586049492506472</v>
      </c>
      <c r="O65" s="141">
        <f t="shared" si="22"/>
        <v>20.851065209197806</v>
      </c>
      <c r="Q65" s="151">
        <v>-0.23348789095824102</v>
      </c>
      <c r="R65" s="141">
        <f t="shared" si="23"/>
        <v>-0.69963322755556379</v>
      </c>
      <c r="T65" s="151"/>
    </row>
    <row r="66" spans="1:20" x14ac:dyDescent="0.2">
      <c r="A66" s="135" t="str">
        <f t="shared" si="14"/>
        <v>81 Process, plant and machine operatives</v>
      </c>
      <c r="B66" s="151">
        <v>29.036846037136158</v>
      </c>
      <c r="C66" s="141">
        <f t="shared" si="15"/>
        <v>1.9518666104572095</v>
      </c>
      <c r="E66" s="151">
        <v>26.721663194590093</v>
      </c>
      <c r="F66" s="141">
        <f t="shared" si="16"/>
        <v>1.6710836224355323</v>
      </c>
      <c r="H66" s="151">
        <f t="shared" si="17"/>
        <v>-2.315182842546065</v>
      </c>
      <c r="I66" s="141">
        <f t="shared" si="18"/>
        <v>-7.9732586644744474</v>
      </c>
      <c r="K66" s="151">
        <f t="shared" si="19"/>
        <v>2.1747112213731326</v>
      </c>
      <c r="L66" s="141">
        <f t="shared" si="20"/>
        <v>7.4894884196163192</v>
      </c>
      <c r="N66" s="151">
        <f t="shared" si="21"/>
        <v>-1.9632227333603058</v>
      </c>
      <c r="O66" s="141">
        <f t="shared" si="22"/>
        <v>-6.7611431725383575</v>
      </c>
      <c r="Q66" s="151">
        <v>-2.5266713305588917</v>
      </c>
      <c r="R66" s="141">
        <f t="shared" si="23"/>
        <v>-8.7016039115524144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65.948905306853149</v>
      </c>
      <c r="C67" s="141">
        <f t="shared" si="15"/>
        <v>4.4331077176915956</v>
      </c>
      <c r="E67" s="151">
        <v>67.258524294177334</v>
      </c>
      <c r="F67" s="141">
        <f t="shared" si="16"/>
        <v>4.2061236083514757</v>
      </c>
      <c r="H67" s="151">
        <f t="shared" si="17"/>
        <v>1.3096189873241855</v>
      </c>
      <c r="I67" s="141">
        <f t="shared" si="18"/>
        <v>1.9858085304534923</v>
      </c>
      <c r="K67" s="151">
        <f t="shared" si="19"/>
        <v>4.9392356258204986</v>
      </c>
      <c r="L67" s="141">
        <f t="shared" si="20"/>
        <v>7.4894884196163192</v>
      </c>
      <c r="N67" s="151">
        <f t="shared" si="21"/>
        <v>-3.7757159594408023</v>
      </c>
      <c r="O67" s="141">
        <f t="shared" si="22"/>
        <v>-5.7252139999486005</v>
      </c>
      <c r="Q67" s="151">
        <v>0.1460993209444893</v>
      </c>
      <c r="R67" s="141">
        <f t="shared" si="23"/>
        <v>0.22153411078577409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20.128898961070675</v>
      </c>
      <c r="C68" s="141">
        <f t="shared" si="15"/>
        <v>1.353071395465361</v>
      </c>
      <c r="E68" s="151">
        <v>42.033964661233497</v>
      </c>
      <c r="F68" s="141">
        <f t="shared" si="16"/>
        <v>2.6286638455065199</v>
      </c>
      <c r="H68" s="151">
        <f t="shared" si="17"/>
        <v>21.905065700162822</v>
      </c>
      <c r="I68" s="141">
        <f t="shared" si="18"/>
        <v>108.82396370773807</v>
      </c>
      <c r="K68" s="151">
        <f t="shared" si="19"/>
        <v>1.5075515566856579</v>
      </c>
      <c r="L68" s="141">
        <f t="shared" si="20"/>
        <v>7.4894884196163192</v>
      </c>
      <c r="N68" s="151">
        <f t="shared" si="21"/>
        <v>20.999743168006894</v>
      </c>
      <c r="O68" s="141">
        <f t="shared" si="22"/>
        <v>104.32633801093858</v>
      </c>
      <c r="Q68" s="151">
        <v>-0.60222902452973104</v>
      </c>
      <c r="R68" s="141">
        <f t="shared" si="23"/>
        <v>-2.9918627228167969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129.73625737379044</v>
      </c>
      <c r="C69" s="141">
        <f t="shared" ref="C69" si="25">B69/B$71*100</f>
        <v>8.720915095590037</v>
      </c>
      <c r="E69" s="151">
        <v>111.3279346180277</v>
      </c>
      <c r="F69" s="141">
        <f t="shared" ref="F69" si="26">E69/E$71*100</f>
        <v>6.9620774315209548</v>
      </c>
      <c r="H69" s="151">
        <f t="shared" ref="H69" si="27">E69-B69</f>
        <v>-18.40832275576274</v>
      </c>
      <c r="I69" s="141">
        <f t="shared" ref="I69" si="28">IF(B69&gt;0,((E69/B69)-1)*100,0)</f>
        <v>-14.189034837597859</v>
      </c>
      <c r="K69" s="151">
        <f t="shared" ref="K69" si="29">(($E$71/$B$71)-1)*B69</f>
        <v>9.7165819720536586</v>
      </c>
      <c r="L69" s="141">
        <f t="shared" ref="L69" si="30">IF(B69&gt;0,K69/B69*100,0)</f>
        <v>7.4894884196163192</v>
      </c>
      <c r="N69" s="151">
        <f t="shared" ref="N69" si="31">H69-(K69+Q69)</f>
        <v>-34.305276322564765</v>
      </c>
      <c r="O69" s="141">
        <f t="shared" ref="O69" si="32">IF(B69&gt;0,N69/B69*100,0)</f>
        <v>-26.442319993651353</v>
      </c>
      <c r="Q69" s="151">
        <v>6.1803715947483706</v>
      </c>
      <c r="R69" s="141">
        <f t="shared" ref="R69" si="33">IF(B69&gt;0,Q69/B69*100,0)</f>
        <v>4.7637967364371816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1487.6450000000002</v>
      </c>
      <c r="C71" s="147">
        <f>B71/B$71*100</f>
        <v>100</v>
      </c>
      <c r="D71" s="145"/>
      <c r="E71" s="152">
        <f>SUM(E44:E69)</f>
        <v>1599.0620000000013</v>
      </c>
      <c r="F71" s="147">
        <f>E71/E$71*100</f>
        <v>100</v>
      </c>
      <c r="G71" s="145"/>
      <c r="H71" s="152">
        <f t="shared" si="17"/>
        <v>111.41700000000105</v>
      </c>
      <c r="I71" s="147">
        <f t="shared" si="18"/>
        <v>7.4894884196163192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Manchester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Manchester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Manchester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Manchester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94.126850402992375</v>
      </c>
      <c r="C7" s="11">
        <f t="shared" si="2"/>
        <v>92.303495384923863</v>
      </c>
      <c r="D7" s="11">
        <f t="shared" si="2"/>
        <v>-1.8233550180685199</v>
      </c>
      <c r="E7" s="11">
        <f t="shared" si="2"/>
        <v>44.942122939170417</v>
      </c>
      <c r="F7" s="11">
        <f t="shared" si="2"/>
        <v>43.118767921101892</v>
      </c>
      <c r="G7" s="200">
        <f>IF(B7&gt;0,(1+(E7/B7))^(1/($C$6-$B$6))-1,0)</f>
        <v>2.6363300796331979E-2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63.031842177826448</v>
      </c>
      <c r="R7" s="11">
        <v>55.754672363476594</v>
      </c>
      <c r="S7" s="345">
        <f>R7-Q7</f>
        <v>-7.277169814349854</v>
      </c>
      <c r="T7" s="345">
        <v>25.771479174897024</v>
      </c>
      <c r="U7" s="345">
        <f>SUM(S7:T7)</f>
        <v>18.49430936054717</v>
      </c>
      <c r="V7" s="346">
        <f>IF(Q7&gt;0,(1+(T7/Q7))^(1/($C$6-$B$6))-1,0)</f>
        <v>2.3115381624735143E-2</v>
      </c>
      <c r="X7" s="10" t="str">
        <f>name!B4</f>
        <v>Agriculture</v>
      </c>
      <c r="Y7" s="11">
        <v>7.2630000000000026</v>
      </c>
      <c r="Z7" s="11">
        <v>7.7859999999999978</v>
      </c>
      <c r="AA7" s="345">
        <f>Z7-Y7</f>
        <v>0.52299999999999525</v>
      </c>
      <c r="AB7" s="11">
        <v>3.8710203443059932</v>
      </c>
      <c r="AC7" s="345">
        <f>SUM(AA7:AB7)</f>
        <v>4.3940203443059884</v>
      </c>
      <c r="AD7" s="348">
        <f>IF(Y7&gt;0,(1+(AB7/Y7))^(1/($C$6-$B$6))-1,0)</f>
        <v>2.8890279984032929E-2</v>
      </c>
    </row>
    <row r="8" spans="1:30" x14ac:dyDescent="0.2">
      <c r="A8" s="10" t="str">
        <f>name!D5</f>
        <v>12 Other managers and proprietors</v>
      </c>
      <c r="B8" s="11">
        <f t="shared" si="2"/>
        <v>45.726281718155107</v>
      </c>
      <c r="C8" s="11">
        <f t="shared" si="2"/>
        <v>53.398220264646817</v>
      </c>
      <c r="D8" s="11">
        <f t="shared" si="2"/>
        <v>7.6719385464917025</v>
      </c>
      <c r="E8" s="11">
        <f t="shared" si="2"/>
        <v>26.985235940939102</v>
      </c>
      <c r="F8" s="11">
        <f t="shared" si="2"/>
        <v>34.657174487430801</v>
      </c>
      <c r="G8" s="200">
        <f t="shared" ref="G8:G33" si="3">IF(B8&gt;0,(1+(E8/B8))^(1/($C$6-$B$6))-1,0)</f>
        <v>3.1404815603690794E-2</v>
      </c>
      <c r="H8" s="11"/>
      <c r="I8" s="10" t="str">
        <f>name!E4</f>
        <v>Managers, directors and senior officials</v>
      </c>
      <c r="J8" s="11">
        <f t="array" ref="J8:J16">MMULT(aggregation!$B$13:$AA$21,B7:B32)</f>
        <v>139.8531321211475</v>
      </c>
      <c r="K8" s="11">
        <f t="array" ref="K8:K16">MMULT(aggregation!$B$13:$AA$21,C7:C32)</f>
        <v>145.70171564957067</v>
      </c>
      <c r="L8" s="11">
        <f t="array" ref="L8:L16">MMULT(aggregation!$B$13:$AA$21,D7:D32)</f>
        <v>5.8485835284231822</v>
      </c>
      <c r="M8" s="11">
        <f t="array" ref="M8:M16">MMULT(aggregation!$B$13:$AA$21,E7:E32)</f>
        <v>71.927358880109523</v>
      </c>
      <c r="N8" s="11">
        <f t="array" ref="N8:N16">MMULT(aggregation!$B$13:$AA$21,F7:F32)</f>
        <v>77.7759424085327</v>
      </c>
      <c r="O8" s="11"/>
      <c r="P8" s="10" t="str">
        <f>name!D5</f>
        <v>12 Other managers and proprietors</v>
      </c>
      <c r="Q8" s="11">
        <v>26.210274231016914</v>
      </c>
      <c r="R8" s="11">
        <v>33.216547523561687</v>
      </c>
      <c r="S8" s="345">
        <f t="shared" ref="S8:S31" si="4">R8-Q8</f>
        <v>7.0062732925447726</v>
      </c>
      <c r="T8" s="345">
        <v>15.068433761777825</v>
      </c>
      <c r="U8" s="345">
        <f t="shared" ref="U8:U31" si="5">SUM(S8:T8)</f>
        <v>22.074707054322598</v>
      </c>
      <c r="V8" s="346">
        <f t="shared" ref="V8:V33" si="6">IF(Q8&gt;0,(1+(T8/Q8))^(1/($C$6-$B$6))-1,0)</f>
        <v>3.0742781536413188E-2</v>
      </c>
      <c r="X8" s="10" t="str">
        <f>name!B5</f>
        <v>Mining and quarrying</v>
      </c>
      <c r="Y8" s="11">
        <v>0.53599999999999948</v>
      </c>
      <c r="Z8" s="11">
        <v>0.31800000000000112</v>
      </c>
      <c r="AA8" s="345">
        <f t="shared" ref="AA8:AA29" si="7">Z8-Y8</f>
        <v>-0.21799999999999836</v>
      </c>
      <c r="AB8" s="11">
        <v>0.16888224798027657</v>
      </c>
      <c r="AC8" s="345">
        <f t="shared" ref="AC8:AC29" si="8">SUM(AA8:AB8)</f>
        <v>-4.9117752019721794E-2</v>
      </c>
      <c r="AD8" s="348">
        <f t="shared" ref="AD8:AD29" si="9">IF(Y8&gt;0,(1+(AB8/Y8))^(1/($C$6-$B$6))-1,0)</f>
        <v>1.8427502584765776E-2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85.499975880524374</v>
      </c>
      <c r="C9" s="11">
        <f t="shared" si="2"/>
        <v>118.72726068059728</v>
      </c>
      <c r="D9" s="11">
        <f t="shared" si="2"/>
        <v>33.227284800072944</v>
      </c>
      <c r="E9" s="11">
        <f t="shared" si="2"/>
        <v>39.87256132943363</v>
      </c>
      <c r="F9" s="11">
        <f t="shared" si="2"/>
        <v>73.09984612950656</v>
      </c>
      <c r="G9" s="200">
        <f t="shared" si="3"/>
        <v>2.5846611308746326E-2</v>
      </c>
      <c r="H9" s="11"/>
      <c r="I9" s="10" t="str">
        <f>name!E5</f>
        <v>Professional occupations</v>
      </c>
      <c r="J9" s="11">
        <v>320.99444408293857</v>
      </c>
      <c r="K9" s="11">
        <v>382.60020324680181</v>
      </c>
      <c r="L9" s="11">
        <v>61.605759163863212</v>
      </c>
      <c r="M9" s="11">
        <v>162.62903150266305</v>
      </c>
      <c r="N9" s="11">
        <v>224.23479066652627</v>
      </c>
      <c r="O9" s="11"/>
      <c r="P9" s="10" t="str">
        <f>name!D6</f>
        <v>21 Science, research, engineering and technology professionals</v>
      </c>
      <c r="Q9" s="11">
        <v>68.152880246804557</v>
      </c>
      <c r="R9" s="11">
        <v>88.874235416404957</v>
      </c>
      <c r="S9" s="345">
        <f t="shared" si="4"/>
        <v>20.7213551696004</v>
      </c>
      <c r="T9" s="345">
        <v>26.989245979701465</v>
      </c>
      <c r="U9" s="345">
        <f t="shared" si="5"/>
        <v>47.710601149301866</v>
      </c>
      <c r="V9" s="346">
        <f t="shared" si="6"/>
        <v>2.2490407940938484E-2</v>
      </c>
      <c r="X9" s="10" t="str">
        <f>name!B6</f>
        <v>Food drink and tobacco</v>
      </c>
      <c r="Y9" s="11">
        <v>21.02199999999997</v>
      </c>
      <c r="Z9" s="11">
        <v>19.147000000000023</v>
      </c>
      <c r="AA9" s="345">
        <f t="shared" si="7"/>
        <v>-1.8749999999999467</v>
      </c>
      <c r="AB9" s="11">
        <v>8.8559651471376135</v>
      </c>
      <c r="AC9" s="345">
        <f t="shared" si="8"/>
        <v>6.9809651471376668</v>
      </c>
      <c r="AD9" s="348">
        <f t="shared" si="9"/>
        <v>2.3713582852819215E-2</v>
      </c>
    </row>
    <row r="10" spans="1:30" x14ac:dyDescent="0.2">
      <c r="A10" s="10" t="str">
        <f>name!D7</f>
        <v>22 Health professionals</v>
      </c>
      <c r="B10" s="11">
        <f t="shared" si="2"/>
        <v>63.341052505560008</v>
      </c>
      <c r="C10" s="11">
        <f t="shared" si="2"/>
        <v>68.196545595645759</v>
      </c>
      <c r="D10" s="11">
        <f t="shared" si="2"/>
        <v>4.8554930900857443</v>
      </c>
      <c r="E10" s="11">
        <f t="shared" si="2"/>
        <v>33.46706616810701</v>
      </c>
      <c r="F10" s="11">
        <f t="shared" si="2"/>
        <v>38.32255925819274</v>
      </c>
      <c r="G10" s="200">
        <f t="shared" si="3"/>
        <v>2.8683483757886874E-2</v>
      </c>
      <c r="H10" s="11"/>
      <c r="I10" s="10" t="str">
        <f>name!E6</f>
        <v>Associate professional occupations</v>
      </c>
      <c r="J10" s="11">
        <v>180.10457619137202</v>
      </c>
      <c r="K10" s="11">
        <v>209.36609805538279</v>
      </c>
      <c r="L10" s="11">
        <v>29.261521864010788</v>
      </c>
      <c r="M10" s="11">
        <v>92.044448994523066</v>
      </c>
      <c r="N10" s="11">
        <v>121.30597085853384</v>
      </c>
      <c r="O10" s="11"/>
      <c r="P10" s="10" t="str">
        <f>name!D7</f>
        <v>22 Health professionals</v>
      </c>
      <c r="Q10" s="11">
        <v>17.380219363808582</v>
      </c>
      <c r="R10" s="11">
        <v>18.352828283964769</v>
      </c>
      <c r="S10" s="345">
        <f t="shared" si="4"/>
        <v>0.97260892015618694</v>
      </c>
      <c r="T10" s="345">
        <v>6.5403673896200578</v>
      </c>
      <c r="U10" s="345">
        <f t="shared" si="5"/>
        <v>7.5129763097762448</v>
      </c>
      <c r="V10" s="346">
        <f t="shared" si="6"/>
        <v>2.1522111498474716E-2</v>
      </c>
      <c r="X10" s="10" t="str">
        <f>name!B7</f>
        <v>Engineering</v>
      </c>
      <c r="Y10" s="11">
        <v>13.702999999999998</v>
      </c>
      <c r="Z10" s="11">
        <v>14.477000000000011</v>
      </c>
      <c r="AA10" s="345">
        <f t="shared" si="7"/>
        <v>0.77400000000001334</v>
      </c>
      <c r="AB10" s="11">
        <v>5.9644750250622804</v>
      </c>
      <c r="AC10" s="345">
        <f t="shared" si="8"/>
        <v>6.7384750250622938</v>
      </c>
      <c r="AD10" s="348">
        <f t="shared" si="9"/>
        <v>2.4382608584410548E-2</v>
      </c>
    </row>
    <row r="11" spans="1:30" x14ac:dyDescent="0.2">
      <c r="A11" s="10" t="str">
        <f>name!D8</f>
        <v>23 Teaching and other educational professionals</v>
      </c>
      <c r="B11" s="11">
        <f t="shared" si="2"/>
        <v>81.27002524044768</v>
      </c>
      <c r="C11" s="11">
        <f t="shared" si="2"/>
        <v>90.540893915927754</v>
      </c>
      <c r="D11" s="11">
        <f t="shared" si="2"/>
        <v>9.2708686754800844</v>
      </c>
      <c r="E11" s="11">
        <f t="shared" si="2"/>
        <v>42.701735507721011</v>
      </c>
      <c r="F11" s="11">
        <f t="shared" si="2"/>
        <v>51.972604183201106</v>
      </c>
      <c r="G11" s="200">
        <f t="shared" si="3"/>
        <v>2.8551775771298749E-2</v>
      </c>
      <c r="H11" s="11"/>
      <c r="I11" s="10" t="str">
        <f>name!E7</f>
        <v>Administrative and secretarial occupations</v>
      </c>
      <c r="J11" s="11">
        <v>193.39457167334444</v>
      </c>
      <c r="K11" s="11">
        <v>192.949495841567</v>
      </c>
      <c r="L11" s="11">
        <v>-0.44507583177743726</v>
      </c>
      <c r="M11" s="11">
        <v>96.279145306355431</v>
      </c>
      <c r="N11" s="11">
        <v>95.834069474577987</v>
      </c>
      <c r="O11" s="11"/>
      <c r="P11" s="10" t="str">
        <f>name!D8</f>
        <v>23 Teaching and other educational professionals</v>
      </c>
      <c r="Q11" s="11">
        <v>27.783723381876968</v>
      </c>
      <c r="R11" s="11">
        <v>31.09002816843514</v>
      </c>
      <c r="S11" s="345">
        <f t="shared" si="4"/>
        <v>3.3063047865581723</v>
      </c>
      <c r="T11" s="345">
        <v>12.630448619193761</v>
      </c>
      <c r="U11" s="345">
        <f t="shared" si="5"/>
        <v>15.936753405751933</v>
      </c>
      <c r="V11" s="346">
        <f t="shared" si="6"/>
        <v>2.5296675694412629E-2</v>
      </c>
      <c r="X11" s="10" t="str">
        <f>name!B8</f>
        <v>Rest of manufacturing</v>
      </c>
      <c r="Y11" s="11">
        <v>69.80199999999995</v>
      </c>
      <c r="Z11" s="11">
        <v>59.967000000000048</v>
      </c>
      <c r="AA11" s="345">
        <f t="shared" si="7"/>
        <v>-9.8349999999999014</v>
      </c>
      <c r="AB11" s="11">
        <v>26.601191116415965</v>
      </c>
      <c r="AC11" s="345">
        <f t="shared" si="8"/>
        <v>16.766191116416064</v>
      </c>
      <c r="AD11" s="348">
        <f t="shared" si="9"/>
        <v>2.1758445776082436E-2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90.883390456406531</v>
      </c>
      <c r="C12" s="11">
        <f t="shared" si="2"/>
        <v>105.13550305463096</v>
      </c>
      <c r="D12" s="11">
        <f t="shared" si="2"/>
        <v>14.252112598224441</v>
      </c>
      <c r="E12" s="11">
        <f t="shared" si="2"/>
        <v>46.587668497401395</v>
      </c>
      <c r="F12" s="11">
        <f t="shared" si="2"/>
        <v>60.839781095625845</v>
      </c>
      <c r="G12" s="200">
        <f t="shared" si="3"/>
        <v>2.7973179685018001E-2</v>
      </c>
      <c r="H12" s="11"/>
      <c r="I12" s="10" t="str">
        <f>name!E8</f>
        <v>Skilled trades occupations</v>
      </c>
      <c r="J12" s="11">
        <v>119.31024966818694</v>
      </c>
      <c r="K12" s="11">
        <v>112.16493123683264</v>
      </c>
      <c r="L12" s="11">
        <v>-7.1453184313543128</v>
      </c>
      <c r="M12" s="11">
        <v>48.540638910501961</v>
      </c>
      <c r="N12" s="11">
        <v>41.395320479147657</v>
      </c>
      <c r="O12" s="11"/>
      <c r="P12" s="10" t="str">
        <f>name!D9</f>
        <v>24 Business, media and public service professionals</v>
      </c>
      <c r="Q12" s="11">
        <v>51.790356717637756</v>
      </c>
      <c r="R12" s="11">
        <v>56.984441090461772</v>
      </c>
      <c r="S12" s="345">
        <f t="shared" si="4"/>
        <v>5.1940843728240154</v>
      </c>
      <c r="T12" s="345">
        <v>23.012524855667035</v>
      </c>
      <c r="U12" s="345">
        <f t="shared" si="5"/>
        <v>28.20660922849105</v>
      </c>
      <c r="V12" s="346">
        <f t="shared" si="6"/>
        <v>2.4813005871063387E-2</v>
      </c>
      <c r="X12" s="10" t="str">
        <f>name!B9</f>
        <v>Electricity and gas</v>
      </c>
      <c r="Y12" s="11">
        <v>11.347999999999979</v>
      </c>
      <c r="Z12" s="11">
        <v>9.7950000000000017</v>
      </c>
      <c r="AA12" s="345">
        <f t="shared" si="7"/>
        <v>-1.5529999999999777</v>
      </c>
      <c r="AB12" s="11">
        <v>4.2722201588081905</v>
      </c>
      <c r="AC12" s="345">
        <f t="shared" si="8"/>
        <v>2.7192201588082128</v>
      </c>
      <c r="AD12" s="348">
        <f t="shared" si="9"/>
        <v>2.1530147831806845E-2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32.094135365951928</v>
      </c>
      <c r="C13" s="11">
        <f t="shared" si="2"/>
        <v>32.493331081714175</v>
      </c>
      <c r="D13" s="11">
        <f t="shared" si="2"/>
        <v>0.39919571576224167</v>
      </c>
      <c r="E13" s="11">
        <f t="shared" si="2"/>
        <v>12.57156863671308</v>
      </c>
      <c r="F13" s="11">
        <f t="shared" si="2"/>
        <v>12.970764352475324</v>
      </c>
      <c r="G13" s="200">
        <f t="shared" si="3"/>
        <v>2.2280084603741424E-2</v>
      </c>
      <c r="H13" s="11"/>
      <c r="I13" s="10" t="str">
        <f>name!E9</f>
        <v>Caring, leisure and other service occupations</v>
      </c>
      <c r="J13" s="11">
        <v>142.72777421392831</v>
      </c>
      <c r="K13" s="11">
        <v>156.89816936402866</v>
      </c>
      <c r="L13" s="11">
        <v>14.170395150100372</v>
      </c>
      <c r="M13" s="11">
        <v>81.174694503037259</v>
      </c>
      <c r="N13" s="11">
        <v>95.34508965313762</v>
      </c>
      <c r="O13" s="11"/>
      <c r="P13" s="10" t="str">
        <f>name!D10</f>
        <v>31 Science, engineering and technology associate professionals</v>
      </c>
      <c r="Q13" s="11">
        <v>24.350961354365772</v>
      </c>
      <c r="R13" s="11">
        <v>22.349540676189353</v>
      </c>
      <c r="S13" s="345">
        <f t="shared" si="4"/>
        <v>-2.0014206781764194</v>
      </c>
      <c r="T13" s="345">
        <v>8.1010110593574662</v>
      </c>
      <c r="U13" s="345">
        <f t="shared" si="5"/>
        <v>6.0995903811810468</v>
      </c>
      <c r="V13" s="346">
        <f t="shared" si="6"/>
        <v>1.933045286896018E-2</v>
      </c>
      <c r="X13" s="10" t="str">
        <f>name!B10</f>
        <v>Water and sewerage</v>
      </c>
      <c r="Y13" s="11">
        <v>6.8030000000000141</v>
      </c>
      <c r="Z13" s="11">
        <v>7.2029999999999879</v>
      </c>
      <c r="AA13" s="345">
        <f t="shared" si="7"/>
        <v>0.39999999999997371</v>
      </c>
      <c r="AB13" s="11">
        <v>3.0832831966562235</v>
      </c>
      <c r="AC13" s="345">
        <f t="shared" si="8"/>
        <v>3.4832831966561972</v>
      </c>
      <c r="AD13" s="348">
        <f t="shared" si="9"/>
        <v>2.5232043928314463E-2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29.331724539345203</v>
      </c>
      <c r="C14" s="11">
        <f t="shared" si="2"/>
        <v>56.402826125667019</v>
      </c>
      <c r="D14" s="11">
        <f t="shared" si="2"/>
        <v>27.07110158632182</v>
      </c>
      <c r="E14" s="11">
        <f t="shared" si="2"/>
        <v>27.630048736022726</v>
      </c>
      <c r="F14" s="11">
        <f t="shared" si="2"/>
        <v>54.701150322344546</v>
      </c>
      <c r="G14" s="200">
        <f t="shared" si="3"/>
        <v>4.5240895959935079E-2</v>
      </c>
      <c r="H14" s="11"/>
      <c r="I14" s="10" t="str">
        <f>name!E10</f>
        <v>Sales and customer service occupations</v>
      </c>
      <c r="J14" s="11">
        <v>146.40934437023185</v>
      </c>
      <c r="K14" s="11">
        <v>152.03929983778875</v>
      </c>
      <c r="L14" s="11">
        <v>5.6299554675568855</v>
      </c>
      <c r="M14" s="11">
        <v>69.018477739487906</v>
      </c>
      <c r="N14" s="11">
        <v>74.648433207044775</v>
      </c>
      <c r="O14" s="11"/>
      <c r="P14" s="10" t="str">
        <f>name!D11</f>
        <v>32 Health and social care associate professionals</v>
      </c>
      <c r="Q14" s="11">
        <v>6.5248801655423723</v>
      </c>
      <c r="R14" s="11">
        <v>9.9389637178202701</v>
      </c>
      <c r="S14" s="345">
        <f t="shared" si="4"/>
        <v>3.4140835522778978</v>
      </c>
      <c r="T14" s="345">
        <v>4.2499562342855377</v>
      </c>
      <c r="U14" s="345">
        <f t="shared" si="5"/>
        <v>7.6640397865634355</v>
      </c>
      <c r="V14" s="346">
        <f t="shared" si="6"/>
        <v>3.4004771828940461E-2</v>
      </c>
      <c r="X14" s="10" t="str">
        <f>name!B11</f>
        <v>Construction</v>
      </c>
      <c r="Y14" s="11">
        <v>87.523999999999987</v>
      </c>
      <c r="Z14" s="11">
        <v>87.352000000000359</v>
      </c>
      <c r="AA14" s="345">
        <f t="shared" si="7"/>
        <v>-0.17199999999962756</v>
      </c>
      <c r="AB14" s="11">
        <v>36.009366202991032</v>
      </c>
      <c r="AC14" s="345">
        <f t="shared" si="8"/>
        <v>35.837366202991404</v>
      </c>
      <c r="AD14" s="348">
        <f t="shared" si="9"/>
        <v>2.3239133411360635E-2</v>
      </c>
    </row>
    <row r="15" spans="1:30" x14ac:dyDescent="0.2">
      <c r="A15" s="10" t="str">
        <f>name!D12</f>
        <v>33 Protective service occupations</v>
      </c>
      <c r="B15" s="11">
        <f t="shared" si="2"/>
        <v>14.245745636476789</v>
      </c>
      <c r="C15" s="11">
        <f t="shared" si="2"/>
        <v>11.972378621529257</v>
      </c>
      <c r="D15" s="11">
        <f t="shared" si="2"/>
        <v>-2.2733670149475329</v>
      </c>
      <c r="E15" s="11">
        <f t="shared" si="2"/>
        <v>3.8433510945719669</v>
      </c>
      <c r="F15" s="11">
        <f t="shared" si="2"/>
        <v>1.5699840796244346</v>
      </c>
      <c r="G15" s="200">
        <f t="shared" si="3"/>
        <v>1.6050856716223194E-2</v>
      </c>
      <c r="H15" s="11"/>
      <c r="I15" s="10" t="str">
        <f>name!E11</f>
        <v>Process, plant and machine operatives</v>
      </c>
      <c r="J15" s="11">
        <v>94.985751343989364</v>
      </c>
      <c r="K15" s="11">
        <v>93.98018748876737</v>
      </c>
      <c r="L15" s="11">
        <v>-1.0055638552219932</v>
      </c>
      <c r="M15" s="11">
        <v>46.172846313323092</v>
      </c>
      <c r="N15" s="11">
        <v>45.167282458101099</v>
      </c>
      <c r="O15" s="11"/>
      <c r="P15" s="10" t="str">
        <f>name!D12</f>
        <v>33 Protective service occupations</v>
      </c>
      <c r="Q15" s="11">
        <v>11.377179687987942</v>
      </c>
      <c r="R15" s="11">
        <v>8.7278501776682695</v>
      </c>
      <c r="S15" s="345">
        <f t="shared" si="4"/>
        <v>-2.6493295103196726</v>
      </c>
      <c r="T15" s="345">
        <v>2.5128263078323783</v>
      </c>
      <c r="U15" s="345">
        <f t="shared" si="5"/>
        <v>-0.13650320248729431</v>
      </c>
      <c r="V15" s="346">
        <f t="shared" si="6"/>
        <v>1.3392893397538463E-2</v>
      </c>
      <c r="X15" s="10" t="str">
        <f>name!B12</f>
        <v>Wholesale and retail trade</v>
      </c>
      <c r="Y15" s="11">
        <v>231.78600000000048</v>
      </c>
      <c r="Z15" s="11">
        <v>238.82799999999989</v>
      </c>
      <c r="AA15" s="345">
        <f t="shared" si="7"/>
        <v>7.0419999999994047</v>
      </c>
      <c r="AB15" s="11">
        <v>108.52880395653017</v>
      </c>
      <c r="AC15" s="345">
        <f t="shared" si="8"/>
        <v>115.57080395652957</v>
      </c>
      <c r="AD15" s="348">
        <f t="shared" si="9"/>
        <v>2.5934362026545088E-2</v>
      </c>
    </row>
    <row r="16" spans="1:30" x14ac:dyDescent="0.2">
      <c r="A16" s="10" t="str">
        <f>name!D13</f>
        <v>34 Culture, media and sports occupations</v>
      </c>
      <c r="B16" s="11">
        <f t="shared" si="2"/>
        <v>19.902898182139488</v>
      </c>
      <c r="C16" s="11">
        <f t="shared" si="2"/>
        <v>19.015633334959116</v>
      </c>
      <c r="D16" s="11">
        <f t="shared" si="2"/>
        <v>-0.88726484718036902</v>
      </c>
      <c r="E16" s="11">
        <f t="shared" si="2"/>
        <v>8.2903826144903672</v>
      </c>
      <c r="F16" s="11">
        <f t="shared" si="2"/>
        <v>7.4031177673099986</v>
      </c>
      <c r="G16" s="200">
        <f t="shared" si="3"/>
        <v>2.3486109815644918E-2</v>
      </c>
      <c r="H16" s="11"/>
      <c r="I16" s="10" t="str">
        <f>name!E12</f>
        <v>Elementary occupations</v>
      </c>
      <c r="J16" s="11">
        <v>149.86515633486098</v>
      </c>
      <c r="K16" s="11">
        <v>153.36189927926131</v>
      </c>
      <c r="L16" s="11">
        <v>3.4967429444002889</v>
      </c>
      <c r="M16" s="11">
        <v>71.777639246721193</v>
      </c>
      <c r="N16" s="11">
        <v>75.274382191121489</v>
      </c>
      <c r="O16" s="11"/>
      <c r="P16" s="10" t="str">
        <f>name!D13</f>
        <v>34 Culture, media and sports occupations</v>
      </c>
      <c r="Q16" s="11">
        <v>10.882529663535607</v>
      </c>
      <c r="R16" s="11">
        <v>9.5005744738857363</v>
      </c>
      <c r="S16" s="345">
        <f t="shared" si="4"/>
        <v>-1.3819551896498705</v>
      </c>
      <c r="T16" s="345">
        <v>3.7500579732536954</v>
      </c>
      <c r="U16" s="345">
        <f t="shared" si="5"/>
        <v>2.3681027836038249</v>
      </c>
      <c r="V16" s="346">
        <f t="shared" si="6"/>
        <v>1.9935602066409208E-2</v>
      </c>
      <c r="X16" s="10" t="str">
        <f>name!B13</f>
        <v>Transport and storage</v>
      </c>
      <c r="Y16" s="11">
        <v>92.764999999999702</v>
      </c>
      <c r="Z16" s="11">
        <v>102.31000000000009</v>
      </c>
      <c r="AA16" s="345">
        <f t="shared" si="7"/>
        <v>9.5450000000003854</v>
      </c>
      <c r="AB16" s="11">
        <v>47.195320097430944</v>
      </c>
      <c r="AC16" s="345">
        <f t="shared" si="8"/>
        <v>56.740320097431329</v>
      </c>
      <c r="AD16" s="348">
        <f t="shared" si="9"/>
        <v>2.7798671222772242E-2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84.530072467458609</v>
      </c>
      <c r="C17" s="11">
        <f t="shared" si="10"/>
        <v>89.481928891513235</v>
      </c>
      <c r="D17" s="11">
        <f t="shared" si="10"/>
        <v>4.9518564240546272</v>
      </c>
      <c r="E17" s="11">
        <f t="shared" si="10"/>
        <v>39.709097912724921</v>
      </c>
      <c r="F17" s="11">
        <f t="shared" si="10"/>
        <v>44.660954336779547</v>
      </c>
      <c r="G17" s="200">
        <f t="shared" si="3"/>
        <v>2.6005810035038435E-2</v>
      </c>
      <c r="H17" s="11"/>
      <c r="O17" s="11"/>
      <c r="P17" s="10" t="str">
        <f>name!D14</f>
        <v>35 Business and public service associate professionals</v>
      </c>
      <c r="Q17" s="11">
        <v>44.273664771547864</v>
      </c>
      <c r="R17" s="11">
        <v>43.539525339662895</v>
      </c>
      <c r="S17" s="345">
        <f t="shared" si="4"/>
        <v>-0.73413943188496944</v>
      </c>
      <c r="T17" s="345">
        <v>16.740490857037592</v>
      </c>
      <c r="U17" s="345">
        <f t="shared" si="5"/>
        <v>16.006351425152623</v>
      </c>
      <c r="V17" s="346">
        <f t="shared" si="6"/>
        <v>2.1611270700424345E-2</v>
      </c>
      <c r="X17" s="10" t="str">
        <f>name!B14</f>
        <v>Accommodation and food</v>
      </c>
      <c r="Y17" s="11">
        <v>88.514000000000053</v>
      </c>
      <c r="Z17" s="11">
        <v>108.93200000000017</v>
      </c>
      <c r="AA17" s="345">
        <f t="shared" si="7"/>
        <v>20.41800000000012</v>
      </c>
      <c r="AB17" s="11">
        <v>48.523541968705644</v>
      </c>
      <c r="AC17" s="345">
        <f t="shared" si="8"/>
        <v>68.941541968705764</v>
      </c>
      <c r="AD17" s="348">
        <f t="shared" si="9"/>
        <v>2.9568324923398892E-2</v>
      </c>
    </row>
    <row r="18" spans="1:30" x14ac:dyDescent="0.2">
      <c r="A18" s="10" t="str">
        <f>name!D15</f>
        <v>41 Administrative occupations</v>
      </c>
      <c r="B18" s="11">
        <f t="shared" si="10"/>
        <v>162.74399954019421</v>
      </c>
      <c r="C18" s="11">
        <f t="shared" si="10"/>
        <v>173.27416221820536</v>
      </c>
      <c r="D18" s="11">
        <f t="shared" si="10"/>
        <v>10.530162678011187</v>
      </c>
      <c r="E18" s="11">
        <f t="shared" si="10"/>
        <v>82.755023474507368</v>
      </c>
      <c r="F18" s="11">
        <f t="shared" si="10"/>
        <v>93.285186152518548</v>
      </c>
      <c r="G18" s="200">
        <f t="shared" si="3"/>
        <v>2.7786681359792897E-2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63.759083539076599</v>
      </c>
      <c r="R18" s="11">
        <v>79.389771468901884</v>
      </c>
      <c r="S18" s="345">
        <f t="shared" si="4"/>
        <v>15.630687929825285</v>
      </c>
      <c r="T18" s="345">
        <v>27.239155001519016</v>
      </c>
      <c r="U18" s="345">
        <f t="shared" si="5"/>
        <v>42.869842931344301</v>
      </c>
      <c r="V18" s="346">
        <f t="shared" si="6"/>
        <v>2.3998674917365959E-2</v>
      </c>
      <c r="X18" s="10" t="str">
        <f>name!B15</f>
        <v>Media</v>
      </c>
      <c r="Y18" s="11">
        <v>15.026999999999997</v>
      </c>
      <c r="Z18" s="11">
        <v>15.305999999999996</v>
      </c>
      <c r="AA18" s="345">
        <f t="shared" si="7"/>
        <v>0.27899999999999814</v>
      </c>
      <c r="AB18" s="11">
        <v>6.9347078452947475</v>
      </c>
      <c r="AC18" s="345">
        <f t="shared" si="8"/>
        <v>7.2137078452947456</v>
      </c>
      <c r="AD18" s="348">
        <f t="shared" si="9"/>
        <v>2.5619465631212757E-2</v>
      </c>
    </row>
    <row r="19" spans="1:30" x14ac:dyDescent="0.2">
      <c r="A19" s="10" t="str">
        <f>name!D16</f>
        <v>42 Secretarial and related occupations</v>
      </c>
      <c r="B19" s="11">
        <f t="shared" si="10"/>
        <v>30.650572133150249</v>
      </c>
      <c r="C19" s="11">
        <f t="shared" si="10"/>
        <v>19.675333623361624</v>
      </c>
      <c r="D19" s="11">
        <f t="shared" si="10"/>
        <v>-10.975238509788625</v>
      </c>
      <c r="E19" s="11">
        <f t="shared" si="10"/>
        <v>13.524121831848067</v>
      </c>
      <c r="F19" s="11">
        <f t="shared" si="10"/>
        <v>2.5488833220594418</v>
      </c>
      <c r="G19" s="200">
        <f t="shared" si="3"/>
        <v>2.4666011891309569E-2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1.8888817866209804</v>
      </c>
      <c r="K19" s="11">
        <f t="array" ref="K19:K27">MMULT(aggregation!$B$13:$AA$21,C36:C61)</f>
        <v>2.7204996093371552</v>
      </c>
      <c r="L19" s="11">
        <f t="array" ref="L19:L27">MMULT(aggregation!$B$13:$AA$21,D36:D61)</f>
        <v>0.83161782271617479</v>
      </c>
      <c r="M19" s="11">
        <f t="array" ref="M19:M27">MMULT(aggregation!$B$13:$AA$21,E36:E61)</f>
        <v>1.2756914724422679</v>
      </c>
      <c r="N19" s="11">
        <f t="array" ref="N19:N27">MMULT(aggregation!$B$13:$AA$21,F36:F61)</f>
        <v>2.1073092951584425</v>
      </c>
      <c r="O19" s="11"/>
      <c r="P19" s="10" t="str">
        <f>name!D16</f>
        <v>42 Secretarial and related occupations</v>
      </c>
      <c r="Q19" s="11">
        <v>2.6028989391217352</v>
      </c>
      <c r="R19" s="11">
        <v>2.6979458081597132</v>
      </c>
      <c r="S19" s="345">
        <f t="shared" si="4"/>
        <v>9.5046869037977988E-2</v>
      </c>
      <c r="T19" s="345">
        <v>0.80825307130543234</v>
      </c>
      <c r="U19" s="345">
        <f t="shared" si="5"/>
        <v>0.90329994034341032</v>
      </c>
      <c r="V19" s="346">
        <f t="shared" si="6"/>
        <v>1.8191774975140351E-2</v>
      </c>
      <c r="X19" s="10" t="str">
        <f>name!B16</f>
        <v>Information technology</v>
      </c>
      <c r="Y19" s="11">
        <v>36.182999999999979</v>
      </c>
      <c r="Z19" s="11">
        <v>41.998999999999867</v>
      </c>
      <c r="AA19" s="345">
        <f t="shared" si="7"/>
        <v>5.8159999999998888</v>
      </c>
      <c r="AB19" s="11">
        <v>16.597917015039506</v>
      </c>
      <c r="AC19" s="345">
        <f t="shared" si="8"/>
        <v>22.413917015039395</v>
      </c>
      <c r="AD19" s="348">
        <f t="shared" si="9"/>
        <v>2.5490143761137007E-2</v>
      </c>
    </row>
    <row r="20" spans="1:30" x14ac:dyDescent="0.2">
      <c r="A20" s="10" t="str">
        <f>name!D17</f>
        <v>51 Skilled agricultural and related trades</v>
      </c>
      <c r="B20" s="11">
        <f t="shared" si="10"/>
        <v>11.542370628304095</v>
      </c>
      <c r="C20" s="11">
        <f t="shared" si="10"/>
        <v>12.584081614508218</v>
      </c>
      <c r="D20" s="11">
        <f t="shared" si="10"/>
        <v>1.0417109862041249</v>
      </c>
      <c r="E20" s="11">
        <f t="shared" si="10"/>
        <v>6.5375802162698893</v>
      </c>
      <c r="F20" s="11">
        <f t="shared" si="10"/>
        <v>7.579291202474014</v>
      </c>
      <c r="G20" s="200">
        <f t="shared" si="3"/>
        <v>3.0370656248510652E-2</v>
      </c>
      <c r="H20" s="11"/>
      <c r="I20" s="11" t="str">
        <f t="shared" si="11"/>
        <v>Professional occupations</v>
      </c>
      <c r="J20" s="11">
        <v>17.172078534310405</v>
      </c>
      <c r="K20" s="11">
        <v>26.053166142399398</v>
      </c>
      <c r="L20" s="11">
        <v>8.8810876080889916</v>
      </c>
      <c r="M20" s="11">
        <v>10.421740338767751</v>
      </c>
      <c r="N20" s="11">
        <v>19.302827946856745</v>
      </c>
      <c r="O20" s="11"/>
      <c r="P20" s="10" t="str">
        <f>name!D17</f>
        <v>51 Skilled agricultural and related trades</v>
      </c>
      <c r="Q20" s="11">
        <v>9.4194961070297847</v>
      </c>
      <c r="R20" s="11">
        <v>9.9152446641255061</v>
      </c>
      <c r="S20" s="345">
        <f t="shared" si="4"/>
        <v>0.49574855709572141</v>
      </c>
      <c r="T20" s="345">
        <v>4.9810315890643819</v>
      </c>
      <c r="U20" s="345">
        <f t="shared" si="5"/>
        <v>5.4767801461601033</v>
      </c>
      <c r="V20" s="346">
        <f t="shared" si="6"/>
        <v>2.8703101111014817E-2</v>
      </c>
      <c r="X20" s="10" t="str">
        <f>name!B17</f>
        <v>Finance and insurance</v>
      </c>
      <c r="Y20" s="11">
        <v>42.862999999999971</v>
      </c>
      <c r="Z20" s="11">
        <v>41.908999999999999</v>
      </c>
      <c r="AA20" s="345">
        <f t="shared" si="7"/>
        <v>-0.9539999999999722</v>
      </c>
      <c r="AB20" s="11">
        <v>20.632497131427499</v>
      </c>
      <c r="AC20" s="345">
        <f t="shared" si="8"/>
        <v>19.678497131427527</v>
      </c>
      <c r="AD20" s="348">
        <f t="shared" si="9"/>
        <v>2.6543500363759964E-2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46.095067965329456</v>
      </c>
      <c r="C21" s="11">
        <f t="shared" si="10"/>
        <v>40.71317643147578</v>
      </c>
      <c r="D21" s="11">
        <f t="shared" si="10"/>
        <v>-5.3818915338536844</v>
      </c>
      <c r="E21" s="11">
        <f t="shared" si="10"/>
        <v>16.198552311576258</v>
      </c>
      <c r="F21" s="11">
        <f t="shared" si="10"/>
        <v>10.816660777722573</v>
      </c>
      <c r="G21" s="200">
        <f t="shared" si="3"/>
        <v>2.0279766501511753E-2</v>
      </c>
      <c r="H21" s="11"/>
      <c r="I21" s="11" t="str">
        <f t="shared" si="11"/>
        <v>Associate professional occupations</v>
      </c>
      <c r="J21" s="11">
        <v>2.0944129455545157</v>
      </c>
      <c r="K21" s="11">
        <v>3.4786844625309765</v>
      </c>
      <c r="L21" s="11">
        <v>1.3842715169764612</v>
      </c>
      <c r="M21" s="11">
        <v>1.412813800193482</v>
      </c>
      <c r="N21" s="11">
        <v>2.7970853171699437</v>
      </c>
      <c r="O21" s="11"/>
      <c r="P21" s="10" t="str">
        <f>name!D18</f>
        <v>52 Skilled metal, electrical and electronic trades</v>
      </c>
      <c r="Q21" s="11">
        <v>45.291112494725283</v>
      </c>
      <c r="R21" s="11">
        <v>38.772852756851051</v>
      </c>
      <c r="S21" s="345">
        <f t="shared" si="4"/>
        <v>-6.5182597378742315</v>
      </c>
      <c r="T21" s="345">
        <v>15.324059897351777</v>
      </c>
      <c r="U21" s="345">
        <f t="shared" si="5"/>
        <v>8.8058001594775455</v>
      </c>
      <c r="V21" s="346">
        <f t="shared" si="6"/>
        <v>1.9618931250423799E-2</v>
      </c>
      <c r="X21" s="10" t="str">
        <f>name!B18</f>
        <v>Real estate</v>
      </c>
      <c r="Y21" s="11">
        <v>25.848000000000084</v>
      </c>
      <c r="Z21" s="11">
        <v>31.446000000000112</v>
      </c>
      <c r="AA21" s="345">
        <f t="shared" si="7"/>
        <v>5.5980000000000274</v>
      </c>
      <c r="AB21" s="11">
        <v>13.399295973634906</v>
      </c>
      <c r="AC21" s="345">
        <f t="shared" si="8"/>
        <v>18.997295973634934</v>
      </c>
      <c r="AD21" s="348">
        <f t="shared" si="9"/>
        <v>2.823453516881691E-2</v>
      </c>
    </row>
    <row r="22" spans="1:30" x14ac:dyDescent="0.2">
      <c r="A22" s="10" t="str">
        <f>name!D19</f>
        <v>53 Skilled construction and building trades</v>
      </c>
      <c r="B22" s="11">
        <f t="shared" si="10"/>
        <v>37.591091803945588</v>
      </c>
      <c r="C22" s="11">
        <f t="shared" si="10"/>
        <v>33.12635456004076</v>
      </c>
      <c r="D22" s="11">
        <f t="shared" si="10"/>
        <v>-4.4647372439048301</v>
      </c>
      <c r="E22" s="11">
        <f t="shared" si="10"/>
        <v>14.695268060783933</v>
      </c>
      <c r="F22" s="11">
        <f t="shared" si="10"/>
        <v>10.230530816879101</v>
      </c>
      <c r="G22" s="200">
        <f t="shared" si="3"/>
        <v>2.2241632935181554E-2</v>
      </c>
      <c r="H22" s="11"/>
      <c r="I22" s="11" t="str">
        <f t="shared" si="11"/>
        <v>Administrative and secretarial occupations</v>
      </c>
      <c r="J22" s="11">
        <v>0.99432268893176812</v>
      </c>
      <c r="K22" s="11">
        <v>1.8865797398611572</v>
      </c>
      <c r="L22" s="11">
        <v>0.89225705092938912</v>
      </c>
      <c r="M22" s="11">
        <v>0.77265229157986626</v>
      </c>
      <c r="N22" s="11">
        <v>1.6649093425092556</v>
      </c>
      <c r="O22" s="11"/>
      <c r="P22" s="10" t="str">
        <f>name!D19</f>
        <v>53 Skilled construction and building trades</v>
      </c>
      <c r="Q22" s="11">
        <v>36.989748677676964</v>
      </c>
      <c r="R22" s="11">
        <v>32.720101718798283</v>
      </c>
      <c r="S22" s="345">
        <f t="shared" si="4"/>
        <v>-4.2696469588786812</v>
      </c>
      <c r="T22" s="345">
        <v>14.487612251821357</v>
      </c>
      <c r="U22" s="345">
        <f t="shared" si="5"/>
        <v>10.217965292942676</v>
      </c>
      <c r="V22" s="346">
        <f t="shared" si="6"/>
        <v>2.227794883262102E-2</v>
      </c>
      <c r="X22" s="10" t="str">
        <f>name!B19</f>
        <v>Professional services</v>
      </c>
      <c r="Y22" s="11">
        <v>149.79299999999989</v>
      </c>
      <c r="Z22" s="11">
        <v>166.89100000000019</v>
      </c>
      <c r="AA22" s="345">
        <f t="shared" si="7"/>
        <v>17.098000000000297</v>
      </c>
      <c r="AB22" s="11">
        <v>75.225242765660951</v>
      </c>
      <c r="AC22" s="345">
        <f t="shared" si="8"/>
        <v>92.323242765661249</v>
      </c>
      <c r="AD22" s="348">
        <f t="shared" si="9"/>
        <v>2.7499803133284706E-2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24.08171927060781</v>
      </c>
      <c r="C23" s="11">
        <f t="shared" si="10"/>
        <v>25.741318630807886</v>
      </c>
      <c r="D23" s="11">
        <f t="shared" si="10"/>
        <v>1.6595993602000767</v>
      </c>
      <c r="E23" s="11">
        <f t="shared" si="10"/>
        <v>11.109238321871887</v>
      </c>
      <c r="F23" s="11">
        <f t="shared" si="10"/>
        <v>12.768837682071965</v>
      </c>
      <c r="G23" s="200">
        <f t="shared" si="3"/>
        <v>2.5611557831088483E-2</v>
      </c>
      <c r="H23" s="11"/>
      <c r="I23" s="11" t="str">
        <f t="shared" si="11"/>
        <v>Skilled trades occupations</v>
      </c>
      <c r="J23" s="11">
        <v>0.18229902982071086</v>
      </c>
      <c r="K23" s="11">
        <v>0.33862897889614563</v>
      </c>
      <c r="L23" s="11">
        <v>0.15632994907543477</v>
      </c>
      <c r="M23" s="11">
        <v>0.14312231002478931</v>
      </c>
      <c r="N23" s="11">
        <v>0.29945225910022405</v>
      </c>
      <c r="O23" s="11"/>
      <c r="P23" s="10" t="str">
        <f>name!D20</f>
        <v>54 Textiles, printing and other skilled trades</v>
      </c>
      <c r="Q23" s="11">
        <v>13.084382004912948</v>
      </c>
      <c r="R23" s="11">
        <v>13.367565573012103</v>
      </c>
      <c r="S23" s="345">
        <f t="shared" si="4"/>
        <v>0.28318356809915457</v>
      </c>
      <c r="T23" s="345">
        <v>4.3138200674598517</v>
      </c>
      <c r="U23" s="345">
        <f t="shared" si="5"/>
        <v>4.5970036355590063</v>
      </c>
      <c r="V23" s="346">
        <f t="shared" si="6"/>
        <v>1.9178085980262161E-2</v>
      </c>
      <c r="X23" s="10" t="str">
        <f>name!B20</f>
        <v>Support services</v>
      </c>
      <c r="Y23" s="11">
        <v>132.72800000000009</v>
      </c>
      <c r="Z23" s="11">
        <v>148.41000000000014</v>
      </c>
      <c r="AA23" s="345">
        <f t="shared" si="7"/>
        <v>15.682000000000045</v>
      </c>
      <c r="AB23" s="11">
        <v>64.574738138522505</v>
      </c>
      <c r="AC23" s="345">
        <f t="shared" si="8"/>
        <v>80.25673813852255</v>
      </c>
      <c r="AD23" s="348">
        <f t="shared" si="9"/>
        <v>2.6781505404899431E-2</v>
      </c>
    </row>
    <row r="24" spans="1:30" x14ac:dyDescent="0.2">
      <c r="A24" s="10" t="str">
        <f>name!D21</f>
        <v>61 Caring personal service occupations</v>
      </c>
      <c r="B24" s="11">
        <f t="shared" si="10"/>
        <v>112.02172565523867</v>
      </c>
      <c r="C24" s="11">
        <f t="shared" si="10"/>
        <v>129.70492743963817</v>
      </c>
      <c r="D24" s="11">
        <f t="shared" si="10"/>
        <v>17.683201784399515</v>
      </c>
      <c r="E24" s="11">
        <f t="shared" si="10"/>
        <v>67.326831165406176</v>
      </c>
      <c r="F24" s="11">
        <f t="shared" si="10"/>
        <v>85.010032949805677</v>
      </c>
      <c r="G24" s="200">
        <f t="shared" si="3"/>
        <v>3.1873300179485087E-2</v>
      </c>
      <c r="H24" s="11"/>
      <c r="I24" s="11" t="str">
        <f t="shared" si="11"/>
        <v>Caring, leisure and other service occupations</v>
      </c>
      <c r="J24" s="11">
        <v>0.12214405098084063</v>
      </c>
      <c r="K24" s="11">
        <v>0.21844008016167271</v>
      </c>
      <c r="L24" s="11">
        <v>9.6296029180832077E-2</v>
      </c>
      <c r="M24" s="11">
        <v>9.7982541863748315E-2</v>
      </c>
      <c r="N24" s="11">
        <v>0.19427857104458041</v>
      </c>
      <c r="O24" s="11"/>
      <c r="P24" s="10" t="str">
        <f>name!D21</f>
        <v>61 Caring personal service occupations</v>
      </c>
      <c r="Q24" s="11">
        <v>15.500939234202896</v>
      </c>
      <c r="R24" s="11">
        <v>21.620231478274324</v>
      </c>
      <c r="S24" s="345">
        <f t="shared" si="4"/>
        <v>6.1192922440714277</v>
      </c>
      <c r="T24" s="345">
        <v>8.3700317101534516</v>
      </c>
      <c r="U24" s="345">
        <f t="shared" si="5"/>
        <v>14.489323954224879</v>
      </c>
      <c r="V24" s="346">
        <f t="shared" si="6"/>
        <v>2.9202434173567049E-2</v>
      </c>
      <c r="X24" s="10" t="str">
        <f>name!B21</f>
        <v>Public admin. and defence</v>
      </c>
      <c r="Y24" s="11">
        <v>58.11200000000008</v>
      </c>
      <c r="Z24" s="11">
        <v>58.956999999999937</v>
      </c>
      <c r="AA24" s="345">
        <f t="shared" si="7"/>
        <v>0.84499999999985675</v>
      </c>
      <c r="AB24" s="11">
        <v>28.46962156805337</v>
      </c>
      <c r="AC24" s="345">
        <f t="shared" si="8"/>
        <v>29.314621568053226</v>
      </c>
      <c r="AD24" s="348">
        <f t="shared" si="9"/>
        <v>2.6937452387116867E-2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29.232784546546867</v>
      </c>
      <c r="C25" s="11">
        <f t="shared" si="10"/>
        <v>26.044135376668926</v>
      </c>
      <c r="D25" s="11">
        <f t="shared" si="10"/>
        <v>-3.1886491698779427</v>
      </c>
      <c r="E25" s="11">
        <f t="shared" si="10"/>
        <v>13.331664859048379</v>
      </c>
      <c r="F25" s="11">
        <f t="shared" si="10"/>
        <v>10.143015689170435</v>
      </c>
      <c r="G25" s="200">
        <f t="shared" si="3"/>
        <v>2.5364921014277453E-2</v>
      </c>
      <c r="H25" s="11"/>
      <c r="I25" s="11" t="str">
        <f t="shared" si="11"/>
        <v>Sales and customer service occupations</v>
      </c>
      <c r="J25" s="11">
        <v>0.37667452753686625</v>
      </c>
      <c r="K25" s="11">
        <v>0.64552057175560607</v>
      </c>
      <c r="L25" s="11">
        <v>0.26884604421873981</v>
      </c>
      <c r="M25" s="11">
        <v>0.25647692130376137</v>
      </c>
      <c r="N25" s="11">
        <v>0.52532296552250113</v>
      </c>
      <c r="O25" s="11"/>
      <c r="P25" s="10" t="str">
        <f>name!D22</f>
        <v>62 Leisure, travel and related personal service occupations</v>
      </c>
      <c r="Q25" s="11">
        <v>10.077607144100142</v>
      </c>
      <c r="R25" s="11">
        <v>9.8356691028602032</v>
      </c>
      <c r="S25" s="345">
        <f t="shared" si="4"/>
        <v>-0.24193804123993878</v>
      </c>
      <c r="T25" s="345">
        <v>4.1213256231979196</v>
      </c>
      <c r="U25" s="345">
        <f t="shared" si="5"/>
        <v>3.8793875819579808</v>
      </c>
      <c r="V25" s="346">
        <f t="shared" si="6"/>
        <v>2.3119947100723515E-2</v>
      </c>
      <c r="X25" s="10" t="str">
        <f>name!B22</f>
        <v>Education</v>
      </c>
      <c r="Y25" s="11">
        <v>127.91499999999978</v>
      </c>
      <c r="Z25" s="11">
        <v>140.68799999999996</v>
      </c>
      <c r="AA25" s="345">
        <f t="shared" si="7"/>
        <v>12.773000000000181</v>
      </c>
      <c r="AB25" s="11">
        <v>70.84990384818127</v>
      </c>
      <c r="AC25" s="345">
        <f t="shared" si="8"/>
        <v>83.622903848181451</v>
      </c>
      <c r="AD25" s="348">
        <f t="shared" si="9"/>
        <v>2.9819746834817806E-2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1.4732640121427749</v>
      </c>
      <c r="C26" s="11">
        <f t="shared" si="10"/>
        <v>1.1491065477215752</v>
      </c>
      <c r="D26" s="11">
        <f t="shared" si="10"/>
        <v>-0.32415746442120008</v>
      </c>
      <c r="E26" s="11">
        <f t="shared" si="10"/>
        <v>0.51619847858270262</v>
      </c>
      <c r="F26" s="11">
        <f t="shared" si="10"/>
        <v>0.19204101416150243</v>
      </c>
      <c r="G26" s="200">
        <f t="shared" si="3"/>
        <v>2.0227467129687149E-2</v>
      </c>
      <c r="H26" s="11"/>
      <c r="I26" s="11" t="str">
        <f t="shared" si="11"/>
        <v>Process, plant and machine operatives</v>
      </c>
      <c r="J26" s="11">
        <v>0.21121305794082496</v>
      </c>
      <c r="K26" s="11">
        <v>0.5471585870141098</v>
      </c>
      <c r="L26" s="11">
        <v>0.33594552907328484</v>
      </c>
      <c r="M26" s="11">
        <v>0.2379597005166488</v>
      </c>
      <c r="N26" s="11">
        <v>0.57390522958993362</v>
      </c>
      <c r="O26" s="11"/>
      <c r="P26" s="10" t="str">
        <f>name!D23</f>
        <v>63 Community and civil enforcement occupations</v>
      </c>
      <c r="Q26" s="11">
        <v>1.2180107236671343</v>
      </c>
      <c r="R26" s="11">
        <v>0.82367837594995152</v>
      </c>
      <c r="S26" s="345">
        <f t="shared" si="4"/>
        <v>-0.39433234771718273</v>
      </c>
      <c r="T26" s="345">
        <v>0.31650336586064493</v>
      </c>
      <c r="U26" s="345">
        <f t="shared" si="5"/>
        <v>-7.7828981856537804E-2</v>
      </c>
      <c r="V26" s="346">
        <f t="shared" si="6"/>
        <v>1.5518839238155113E-2</v>
      </c>
      <c r="X26" s="10" t="str">
        <f>name!B23</f>
        <v>Health and social work</v>
      </c>
      <c r="Y26" s="11">
        <v>191.56200000000015</v>
      </c>
      <c r="Z26" s="11">
        <v>221.69600000000054</v>
      </c>
      <c r="AA26" s="345">
        <f t="shared" si="7"/>
        <v>30.134000000000384</v>
      </c>
      <c r="AB26" s="11">
        <v>113.38278394508151</v>
      </c>
      <c r="AC26" s="345">
        <f t="shared" si="8"/>
        <v>143.5167839450819</v>
      </c>
      <c r="AD26" s="348">
        <f t="shared" si="9"/>
        <v>3.1479948180265227E-2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113.03644529080701</v>
      </c>
      <c r="C27" s="11">
        <f t="shared" si="12"/>
        <v>109.44182428822772</v>
      </c>
      <c r="D27" s="11">
        <f t="shared" si="12"/>
        <v>-3.5946210025793031</v>
      </c>
      <c r="E27" s="11">
        <f t="shared" si="12"/>
        <v>52.095544822955041</v>
      </c>
      <c r="F27" s="11">
        <f t="shared" si="12"/>
        <v>48.500923820375732</v>
      </c>
      <c r="G27" s="200">
        <f t="shared" si="3"/>
        <v>2.5590953907982161E-2</v>
      </c>
      <c r="H27" s="11"/>
      <c r="I27" s="11" t="str">
        <f t="shared" si="11"/>
        <v>Elementary occupations</v>
      </c>
      <c r="J27" s="11">
        <v>0.10602536104032502</v>
      </c>
      <c r="K27" s="11">
        <v>0.16730772304548799</v>
      </c>
      <c r="L27" s="11">
        <v>6.1282362005162974E-2</v>
      </c>
      <c r="M27" s="11">
        <v>7.6990940982665054E-2</v>
      </c>
      <c r="N27" s="11">
        <v>0.13827330298782803</v>
      </c>
      <c r="O27" s="11"/>
      <c r="P27" s="10" t="str">
        <f>name!D24</f>
        <v>71 Sales occupations</v>
      </c>
      <c r="Q27" s="11">
        <v>41.610052324714871</v>
      </c>
      <c r="R27" s="11">
        <v>40.600631700082531</v>
      </c>
      <c r="S27" s="345">
        <f t="shared" si="4"/>
        <v>-1.0094206246323409</v>
      </c>
      <c r="T27" s="345">
        <v>13.511935221222915</v>
      </c>
      <c r="U27" s="345">
        <f t="shared" si="5"/>
        <v>12.502514596590574</v>
      </c>
      <c r="V27" s="346">
        <f t="shared" si="6"/>
        <v>1.8923957617041909E-2</v>
      </c>
      <c r="X27" s="10" t="str">
        <f>name!B24</f>
        <v>Arts and entertainment</v>
      </c>
      <c r="Y27" s="11">
        <v>39.209999999999937</v>
      </c>
      <c r="Z27" s="11">
        <v>39.286000000000044</v>
      </c>
      <c r="AA27" s="345">
        <f t="shared" si="7"/>
        <v>7.6000000000107093E-2</v>
      </c>
      <c r="AB27" s="11">
        <v>18.174248030172514</v>
      </c>
      <c r="AC27" s="345">
        <f t="shared" si="8"/>
        <v>18.250248030172621</v>
      </c>
      <c r="AD27" s="348">
        <f t="shared" si="9"/>
        <v>2.5714252530803172E-2</v>
      </c>
    </row>
    <row r="28" spans="1:30" x14ac:dyDescent="0.2">
      <c r="A28" s="10" t="str">
        <f>name!D25</f>
        <v>72 Customer service occupations</v>
      </c>
      <c r="B28" s="11">
        <f t="shared" si="12"/>
        <v>33.372899079424833</v>
      </c>
      <c r="C28" s="11">
        <f t="shared" si="12"/>
        <v>42.597475549561025</v>
      </c>
      <c r="D28" s="11">
        <f t="shared" si="12"/>
        <v>9.2245764701361885</v>
      </c>
      <c r="E28" s="11">
        <f t="shared" si="12"/>
        <v>16.922932916532861</v>
      </c>
      <c r="F28" s="11">
        <f t="shared" si="12"/>
        <v>26.14750938666905</v>
      </c>
      <c r="G28" s="200">
        <f t="shared" si="3"/>
        <v>2.772251442867768E-2</v>
      </c>
      <c r="H28" s="11"/>
      <c r="O28" s="11"/>
      <c r="P28" s="10" t="str">
        <f>name!D25</f>
        <v>72 Customer service occupations</v>
      </c>
      <c r="Q28" s="11">
        <v>14.931028732013893</v>
      </c>
      <c r="R28" s="11">
        <v>21.899819487548463</v>
      </c>
      <c r="S28" s="345">
        <f t="shared" si="4"/>
        <v>6.9687907555345703</v>
      </c>
      <c r="T28" s="345">
        <v>6.5493651391626972</v>
      </c>
      <c r="U28" s="345">
        <f t="shared" si="5"/>
        <v>13.518155894697268</v>
      </c>
      <c r="V28" s="346">
        <f t="shared" si="6"/>
        <v>2.4542945399664839E-2</v>
      </c>
      <c r="X28" s="10" t="str">
        <f>name!B25</f>
        <v>Other services</v>
      </c>
      <c r="Y28" s="11">
        <v>37.337999999999944</v>
      </c>
      <c r="Z28" s="11">
        <v>36.358999999999952</v>
      </c>
      <c r="AA28" s="345">
        <f t="shared" si="7"/>
        <v>-0.9789999999999921</v>
      </c>
      <c r="AB28" s="11">
        <v>18.249255673629317</v>
      </c>
      <c r="AC28" s="345">
        <f t="shared" si="8"/>
        <v>17.270255673629325</v>
      </c>
      <c r="AD28" s="348">
        <f t="shared" si="9"/>
        <v>2.6884532081512091E-2</v>
      </c>
    </row>
    <row r="29" spans="1:30" x14ac:dyDescent="0.2">
      <c r="A29" s="10" t="str">
        <f>name!D26</f>
        <v>81 Process, plant and machine operatives</v>
      </c>
      <c r="B29" s="11">
        <f t="shared" si="12"/>
        <v>29.036846037136179</v>
      </c>
      <c r="C29" s="11">
        <f t="shared" si="12"/>
        <v>26.721663194590057</v>
      </c>
      <c r="D29" s="11">
        <f t="shared" si="12"/>
        <v>-2.3151828425461192</v>
      </c>
      <c r="E29" s="11">
        <f t="shared" si="12"/>
        <v>11.219393430201759</v>
      </c>
      <c r="F29" s="11">
        <f t="shared" si="12"/>
        <v>8.9042105876556423</v>
      </c>
      <c r="G29" s="200">
        <f t="shared" si="3"/>
        <v>2.2018876952305755E-2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21.386927394537999</v>
      </c>
      <c r="R29" s="11">
        <v>18.85703699370859</v>
      </c>
      <c r="S29" s="345">
        <f t="shared" si="4"/>
        <v>-2.5298904008294087</v>
      </c>
      <c r="T29" s="345">
        <v>7.1756678442409862</v>
      </c>
      <c r="U29" s="345">
        <f t="shared" si="5"/>
        <v>4.6457774434115775</v>
      </c>
      <c r="V29" s="346">
        <f t="shared" si="6"/>
        <v>1.9475088591151879E-2</v>
      </c>
      <c r="X29" s="231" t="str">
        <f>name!B3</f>
        <v>All industries</v>
      </c>
      <c r="Y29" s="34">
        <f>SUM(Y7:Y28)</f>
        <v>1487.6450000000002</v>
      </c>
      <c r="Z29" s="34">
        <f>SUM(Z7:Z28)</f>
        <v>1599.0620000000013</v>
      </c>
      <c r="AA29" s="349">
        <f t="shared" si="7"/>
        <v>111.41700000000105</v>
      </c>
      <c r="AB29" s="34">
        <f>SUM(AB7:AB28)</f>
        <v>739.56428139672244</v>
      </c>
      <c r="AC29" s="349">
        <f t="shared" si="8"/>
        <v>850.98128139672349</v>
      </c>
      <c r="AD29" s="350">
        <f t="shared" si="9"/>
        <v>2.7268839529857924E-2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65.948905306853177</v>
      </c>
      <c r="C30" s="11">
        <f t="shared" si="12"/>
        <v>67.258524294177306</v>
      </c>
      <c r="D30" s="11">
        <f t="shared" si="12"/>
        <v>1.309618987324126</v>
      </c>
      <c r="E30" s="11">
        <f t="shared" si="12"/>
        <v>34.953452883121329</v>
      </c>
      <c r="F30" s="11">
        <f t="shared" si="12"/>
        <v>36.263071870445458</v>
      </c>
      <c r="G30" s="200">
        <f t="shared" si="3"/>
        <v>2.8757264599613253E-2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15.438059377828409</v>
      </c>
      <c r="K30" s="11">
        <f t="array" ref="K30:K38">MMULT(aggregation!$B$13:$AA$21,C65:C90)</f>
        <v>21.502350989325063</v>
      </c>
      <c r="L30" s="11">
        <f t="array" ref="L30:L38">MMULT(aggregation!$B$13:$AA$21,D65:D90)</f>
        <v>6.0642916114966541</v>
      </c>
      <c r="M30" s="11">
        <f t="array" ref="M30:M38">MMULT(aggregation!$B$13:$AA$21,E65:E90)</f>
        <v>10.419767568154809</v>
      </c>
      <c r="N30" s="11">
        <f t="array" ref="N30:N38">MMULT(aggregation!$B$13:$AA$21,F65:F90)</f>
        <v>16.484059179651464</v>
      </c>
      <c r="O30" s="11"/>
      <c r="P30" s="10" t="str">
        <f>name!D27</f>
        <v>82 Transport and mobile machine drivers and operatives</v>
      </c>
      <c r="Q30" s="11">
        <v>63.643062833338192</v>
      </c>
      <c r="R30" s="11">
        <v>63.73735364623532</v>
      </c>
      <c r="S30" s="345">
        <f t="shared" si="4"/>
        <v>9.4290812897128262E-2</v>
      </c>
      <c r="T30" s="345">
        <v>33.052179667138908</v>
      </c>
      <c r="U30" s="345">
        <f t="shared" si="5"/>
        <v>33.146470480036037</v>
      </c>
      <c r="V30" s="346">
        <f t="shared" si="6"/>
        <v>2.8277348453106699E-2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20.128898961070668</v>
      </c>
      <c r="C31" s="11">
        <f t="shared" si="12"/>
        <v>42.033964661233512</v>
      </c>
      <c r="D31" s="11">
        <f t="shared" si="12"/>
        <v>21.905065700162844</v>
      </c>
      <c r="E31" s="11">
        <f t="shared" si="12"/>
        <v>16.758404285529704</v>
      </c>
      <c r="F31" s="11">
        <f t="shared" si="12"/>
        <v>38.663469985692544</v>
      </c>
      <c r="G31" s="200">
        <f t="shared" si="3"/>
        <v>4.1207111598495327E-2</v>
      </c>
      <c r="H31" s="11"/>
      <c r="I31" s="11" t="str">
        <f>I20</f>
        <v>Professional occupations</v>
      </c>
      <c r="J31" s="11">
        <v>87.767719064864224</v>
      </c>
      <c r="K31" s="11">
        <v>130.9059844061627</v>
      </c>
      <c r="L31" s="11">
        <v>43.138265341298457</v>
      </c>
      <c r="M31" s="11">
        <v>54.81595041718078</v>
      </c>
      <c r="N31" s="11">
        <v>97.954215758479222</v>
      </c>
      <c r="O31" s="11"/>
      <c r="P31" s="10" t="str">
        <f>name!D28</f>
        <v>91 Elementary trades and related occupations</v>
      </c>
      <c r="Q31" s="11">
        <v>15.637714213318297</v>
      </c>
      <c r="R31" s="11">
        <v>23.685306598714245</v>
      </c>
      <c r="S31" s="345">
        <f t="shared" si="4"/>
        <v>8.0475923853959479</v>
      </c>
      <c r="T31" s="345">
        <v>7.2970752714615275</v>
      </c>
      <c r="U31" s="345">
        <f t="shared" si="5"/>
        <v>15.344667656857474</v>
      </c>
      <c r="V31" s="346">
        <f t="shared" si="6"/>
        <v>2.5860006626548637E-2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129.73625737379032</v>
      </c>
      <c r="C32" s="11">
        <f t="shared" si="12"/>
        <v>111.3279346180278</v>
      </c>
      <c r="D32" s="11">
        <f t="shared" si="12"/>
        <v>-18.408322755762555</v>
      </c>
      <c r="E32" s="11">
        <f t="shared" si="12"/>
        <v>55.019234961191493</v>
      </c>
      <c r="F32" s="11">
        <f t="shared" si="12"/>
        <v>36.610912205428946</v>
      </c>
      <c r="G32" s="200">
        <f t="shared" ref="G32" si="13">IF(B32&gt;0,(1+(E32/B32))^(1/($C$6-$B$6))-1,0)</f>
        <v>2.3848581281290526E-2</v>
      </c>
      <c r="H32" s="11"/>
      <c r="I32" s="11" t="str">
        <f>I21</f>
        <v>Associate professional occupations</v>
      </c>
      <c r="J32" s="11">
        <v>21.914794715286202</v>
      </c>
      <c r="K32" s="11">
        <v>36.485182753320984</v>
      </c>
      <c r="L32" s="11">
        <v>14.570388038034787</v>
      </c>
      <c r="M32" s="11">
        <v>15.26414698432079</v>
      </c>
      <c r="N32" s="11">
        <v>29.834535022355574</v>
      </c>
      <c r="O32" s="11"/>
      <c r="P32" s="10" t="str">
        <f>name!D29</f>
        <v>92 Elementary administration and service occupations</v>
      </c>
      <c r="Q32" s="11">
        <v>67.650844818693599</v>
      </c>
      <c r="R32" s="11">
        <v>62.48600600408755</v>
      </c>
      <c r="S32" s="345">
        <f t="shared" ref="S32" si="14">R32-Q32</f>
        <v>-5.1648388146060498</v>
      </c>
      <c r="T32" s="345">
        <v>25.847938778705178</v>
      </c>
      <c r="U32" s="345">
        <f>SUM(S32:T32)</f>
        <v>20.683099964099128</v>
      </c>
      <c r="V32" s="346">
        <f t="shared" ref="V32" si="15">IF(Q32&gt;0,(1+(T32/Q32))^(1/($C$6-$B$6))-1,0)</f>
        <v>2.1806942488240999E-2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1487.645</v>
      </c>
      <c r="C33" s="11">
        <f>SUM(C62,C91,C120,C149,C178,C207,C236,C265,C294)</f>
        <v>1599.062000000001</v>
      </c>
      <c r="D33" s="11">
        <f t="shared" si="12"/>
        <v>111.41700000000097</v>
      </c>
      <c r="E33" s="11">
        <f t="shared" si="12"/>
        <v>739.56428139672232</v>
      </c>
      <c r="F33" s="11">
        <f t="shared" si="12"/>
        <v>850.98128139672349</v>
      </c>
      <c r="G33" s="200">
        <f t="shared" si="3"/>
        <v>2.7268839529857924E-2</v>
      </c>
      <c r="H33" s="11"/>
      <c r="I33" s="11" t="str">
        <f>I22</f>
        <v>Administrative and secretarial occupations</v>
      </c>
      <c r="J33" s="11">
        <v>11.682342361118245</v>
      </c>
      <c r="K33" s="11">
        <v>22.325234653627874</v>
      </c>
      <c r="L33" s="11">
        <v>10.642892292509629</v>
      </c>
      <c r="M33" s="11">
        <v>9.6048686627310627</v>
      </c>
      <c r="N33" s="11">
        <v>20.24776095524069</v>
      </c>
      <c r="O33" s="11"/>
      <c r="P33" s="10" t="str">
        <f>name!D3</f>
        <v>All occupations</v>
      </c>
      <c r="Q33" s="11">
        <f>SUM(Q7:Q32)</f>
        <v>774.56142094308109</v>
      </c>
      <c r="R33" s="11">
        <f>SUM(R7:R32)</f>
        <v>818.73842260884123</v>
      </c>
      <c r="S33" s="345">
        <f>R33-Q33</f>
        <v>44.177001665760145</v>
      </c>
      <c r="T33" s="11">
        <f>SUM(T7:T32)</f>
        <v>318.76279671228991</v>
      </c>
      <c r="U33" s="345">
        <f>SUM(S33:T33)</f>
        <v>362.93979837805006</v>
      </c>
      <c r="V33" s="346">
        <f t="shared" si="6"/>
        <v>2.324478611816394E-2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2.0052178695624994</v>
      </c>
      <c r="K34" s="11">
        <v>3.6776247261239252</v>
      </c>
      <c r="L34" s="11">
        <v>1.6724068565614261</v>
      </c>
      <c r="M34" s="11">
        <v>1.5131684462675108</v>
      </c>
      <c r="N34" s="11">
        <v>3.1855753028289371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5.1458101829692708</v>
      </c>
      <c r="K35" s="11">
        <v>9.727880263409876</v>
      </c>
      <c r="L35" s="11">
        <v>4.5820700804406052</v>
      </c>
      <c r="M35" s="11">
        <v>4.5294899050719231</v>
      </c>
      <c r="N35" s="11">
        <v>9.1115599855125282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1.3947790563524227</v>
      </c>
      <c r="C36" s="11">
        <v>1.9100571585344388</v>
      </c>
      <c r="D36" s="11">
        <f>C36-B36</f>
        <v>0.51527810218201608</v>
      </c>
      <c r="E36" s="11">
        <v>0.8684609969093724</v>
      </c>
      <c r="F36" s="11">
        <f>SUM(D36:E36)</f>
        <v>1.3837390990913885</v>
      </c>
      <c r="G36" s="200">
        <f>IF(B36&gt;0,(1+(E36/B36))^(1/($C$6-$B$6))-1,0)</f>
        <v>3.2797108854741186E-2</v>
      </c>
      <c r="I36" s="11" t="str">
        <f t="shared" si="17"/>
        <v>Sales and customer service occupations</v>
      </c>
      <c r="J36" s="11">
        <v>4.6481911299570369</v>
      </c>
      <c r="K36" s="11">
        <v>8.5190201657407076</v>
      </c>
      <c r="L36" s="11">
        <v>3.8708290357836717</v>
      </c>
      <c r="M36" s="11">
        <v>3.3735587269489242</v>
      </c>
      <c r="N36" s="11">
        <v>7.244387762732595</v>
      </c>
      <c r="P36" s="10" t="str">
        <f>name!D4</f>
        <v>11 Corporate managers and directors</v>
      </c>
      <c r="Q36" s="11">
        <v>31.095008225165948</v>
      </c>
      <c r="R36" s="11">
        <v>36.548823021447355</v>
      </c>
      <c r="S36" s="345">
        <f>R36-Q36</f>
        <v>5.4538147962814065</v>
      </c>
      <c r="T36" s="345">
        <v>19.170643764273393</v>
      </c>
      <c r="U36" s="345">
        <f>SUM(S36:T36)</f>
        <v>24.6244585605548</v>
      </c>
      <c r="V36" s="346">
        <f>IF(Q36&gt;0,(1+(T36/Q36))^(1/($C$6-$B$6))-1,0)</f>
        <v>3.2536413058732006E-2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0.49410273026855772</v>
      </c>
      <c r="C37" s="11">
        <v>0.81044245080271637</v>
      </c>
      <c r="D37" s="11">
        <f t="shared" ref="D37:D60" si="25">C37-B37</f>
        <v>0.31633972053415865</v>
      </c>
      <c r="E37" s="11">
        <v>0.40723047553289554</v>
      </c>
      <c r="F37" s="11">
        <f t="shared" ref="F37:F60" si="26">SUM(D37:E37)</f>
        <v>0.72357019606705419</v>
      </c>
      <c r="G37" s="200">
        <f t="shared" ref="G37:G62" si="27">IF(B37&gt;0,(1+(E37/B37))^(1/($C$6-$B$6))-1,0)</f>
        <v>4.0889292825817547E-2</v>
      </c>
      <c r="I37" s="11" t="str">
        <f t="shared" si="17"/>
        <v>Process, plant and machine operatives</v>
      </c>
      <c r="J37" s="11">
        <v>1.3272197528808223</v>
      </c>
      <c r="K37" s="11">
        <v>2.7359669405911431</v>
      </c>
      <c r="L37" s="11">
        <v>1.408747187710321</v>
      </c>
      <c r="M37" s="11">
        <v>1.210793855335822</v>
      </c>
      <c r="N37" s="11">
        <v>2.619541043046143</v>
      </c>
      <c r="P37" s="10" t="str">
        <f>name!D5</f>
        <v>12 Other managers and proprietors</v>
      </c>
      <c r="Q37" s="11">
        <v>19.516007487138225</v>
      </c>
      <c r="R37" s="11">
        <v>20.181672741085126</v>
      </c>
      <c r="S37" s="345">
        <f t="shared" ref="S37:S60" si="28">R37-Q37</f>
        <v>0.66566525394690146</v>
      </c>
      <c r="T37" s="345">
        <v>11.916802179161277</v>
      </c>
      <c r="U37" s="345">
        <f t="shared" ref="U37:U60" si="29">SUM(S37:T37)</f>
        <v>12.582467433108178</v>
      </c>
      <c r="V37" s="346">
        <f t="shared" ref="V37:V62" si="30">IF(Q37&gt;0,(1+(T37/Q37))^(1/($C$6-$B$6))-1,0)</f>
        <v>3.2284679287482687E-2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4.3427463504122326</v>
      </c>
      <c r="C38" s="11">
        <v>7.2833184156527766</v>
      </c>
      <c r="D38" s="11">
        <f t="shared" si="25"/>
        <v>2.940572065240544</v>
      </c>
      <c r="E38" s="11">
        <v>2.4316224762779903</v>
      </c>
      <c r="F38" s="11">
        <f t="shared" si="26"/>
        <v>5.3721945415185344</v>
      </c>
      <c r="G38" s="200">
        <f t="shared" si="27"/>
        <v>3.0086332661232618E-2</v>
      </c>
      <c r="I38" s="11" t="str">
        <f t="shared" si="17"/>
        <v>Elementary occupations</v>
      </c>
      <c r="J38" s="11">
        <v>3.014832010833334</v>
      </c>
      <c r="K38" s="11">
        <v>5.6592958584213466</v>
      </c>
      <c r="L38" s="11">
        <v>2.6444638475880122</v>
      </c>
      <c r="M38" s="11">
        <v>2.568559918771721</v>
      </c>
      <c r="N38" s="11">
        <v>5.2130237663597327</v>
      </c>
      <c r="P38" s="10" t="str">
        <f>name!D6</f>
        <v>21 Science, research, engineering and technology professionals</v>
      </c>
      <c r="Q38" s="11">
        <v>17.347095633719871</v>
      </c>
      <c r="R38" s="11">
        <v>29.853025264192294</v>
      </c>
      <c r="S38" s="345">
        <f t="shared" si="28"/>
        <v>12.505929630472423</v>
      </c>
      <c r="T38" s="345">
        <v>12.883315349732156</v>
      </c>
      <c r="U38" s="345">
        <f t="shared" si="29"/>
        <v>25.38924498020458</v>
      </c>
      <c r="V38" s="346">
        <f t="shared" si="30"/>
        <v>3.7722305651981314E-2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4.1170292282604652</v>
      </c>
      <c r="C39" s="11">
        <v>6.5290689446031802</v>
      </c>
      <c r="D39" s="11">
        <f t="shared" si="25"/>
        <v>2.412039716342715</v>
      </c>
      <c r="E39" s="11">
        <v>2.7016268592415615</v>
      </c>
      <c r="F39" s="11">
        <f t="shared" si="26"/>
        <v>5.1136665755842765</v>
      </c>
      <c r="G39" s="200">
        <f t="shared" si="27"/>
        <v>3.4207435300712907E-2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45.960833141751436</v>
      </c>
      <c r="R39" s="11">
        <v>49.843717311680955</v>
      </c>
      <c r="S39" s="345">
        <f t="shared" si="28"/>
        <v>3.8828841699295182</v>
      </c>
      <c r="T39" s="345">
        <v>26.926698778486955</v>
      </c>
      <c r="U39" s="345">
        <f t="shared" si="29"/>
        <v>30.809582948416473</v>
      </c>
      <c r="V39" s="346">
        <f t="shared" si="30"/>
        <v>3.1219278428969988E-2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7.1530110188120339</v>
      </c>
      <c r="C40" s="11">
        <v>9.8271543586214243</v>
      </c>
      <c r="D40" s="11">
        <f>C40-B40</f>
        <v>2.6741433398093903</v>
      </c>
      <c r="E40" s="11">
        <v>4.2612051794552617</v>
      </c>
      <c r="F40" s="11">
        <f>SUM(D40:E40)</f>
        <v>6.935348519264652</v>
      </c>
      <c r="G40" s="200">
        <f>IF(B40&gt;0,(1+(E40/B40))^(1/($C$6-$B$6))-1,0)</f>
        <v>3.1645480703804019E-2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53.486301858570698</v>
      </c>
      <c r="R40" s="11">
        <v>59.450865747492642</v>
      </c>
      <c r="S40" s="345">
        <f t="shared" si="28"/>
        <v>5.9645638889219441</v>
      </c>
      <c r="T40" s="345">
        <v>30.071286888527254</v>
      </c>
      <c r="U40" s="345">
        <f t="shared" si="29"/>
        <v>36.035850777449198</v>
      </c>
      <c r="V40" s="346">
        <f t="shared" si="30"/>
        <v>3.0187371638234595E-2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1.5592919368256724</v>
      </c>
      <c r="C41" s="11">
        <v>2.4136244235220143</v>
      </c>
      <c r="D41" s="11">
        <f t="shared" si="25"/>
        <v>0.85433248669634199</v>
      </c>
      <c r="E41" s="11">
        <v>1.0272858237929374</v>
      </c>
      <c r="F41" s="11">
        <f t="shared" si="26"/>
        <v>1.8816183104892794</v>
      </c>
      <c r="G41" s="200">
        <f t="shared" si="27"/>
        <v>3.4315914651313895E-2</v>
      </c>
      <c r="I41" s="11" t="str">
        <f>I30</f>
        <v>Managers, directors and senior officials</v>
      </c>
      <c r="J41" s="11">
        <f t="array" ref="J41:J49">MMULT(aggregation!$B$13:$AA$21,B94:B119)</f>
        <v>37.124331107317389</v>
      </c>
      <c r="K41" s="11">
        <f t="array" ref="K41:K49">MMULT(aggregation!$B$13:$AA$21,C94:C119)</f>
        <v>46.38728914973035</v>
      </c>
      <c r="L41" s="11">
        <f t="array" ref="L41:L49">MMULT(aggregation!$B$13:$AA$21,D94:D119)</f>
        <v>9.2629580424129614</v>
      </c>
      <c r="M41" s="11">
        <f t="array" ref="M41:M49">MMULT(aggregation!$B$13:$AA$21,E94:E119)</f>
        <v>23.414992622894584</v>
      </c>
      <c r="N41" s="11">
        <f t="array" ref="N41:N49">MMULT(aggregation!$B$13:$AA$21,F94:F119)</f>
        <v>32.677950665307542</v>
      </c>
      <c r="P41" s="10" t="str">
        <f>name!D9</f>
        <v>24 Business, media and public service professionals</v>
      </c>
      <c r="Q41" s="11">
        <v>39.093033738768732</v>
      </c>
      <c r="R41" s="11">
        <v>48.151061964169259</v>
      </c>
      <c r="S41" s="345">
        <f t="shared" si="28"/>
        <v>9.0580282254005269</v>
      </c>
      <c r="T41" s="345">
        <v>23.575143641734361</v>
      </c>
      <c r="U41" s="345">
        <f t="shared" si="29"/>
        <v>32.633171867134891</v>
      </c>
      <c r="V41" s="346">
        <f t="shared" si="30"/>
        <v>3.1960749606642302E-2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0.67298172166917702</v>
      </c>
      <c r="C42" s="11">
        <v>1.0916462233247728</v>
      </c>
      <c r="D42" s="11">
        <f t="shared" si="25"/>
        <v>0.41866450165559577</v>
      </c>
      <c r="E42" s="11">
        <v>0.41521989772047313</v>
      </c>
      <c r="F42" s="11">
        <f t="shared" si="26"/>
        <v>0.83388439937606895</v>
      </c>
      <c r="G42" s="200">
        <f t="shared" si="27"/>
        <v>3.2556297881163987E-2</v>
      </c>
      <c r="I42" s="11" t="str">
        <f>I31</f>
        <v>Professional occupations</v>
      </c>
      <c r="J42" s="11">
        <v>109.58953853141668</v>
      </c>
      <c r="K42" s="11">
        <v>126.28551143442357</v>
      </c>
      <c r="L42" s="11">
        <v>16.695972903006883</v>
      </c>
      <c r="M42" s="11">
        <v>57.092527930622836</v>
      </c>
      <c r="N42" s="11">
        <v>73.788500833629712</v>
      </c>
      <c r="P42" s="10" t="str">
        <f>name!D10</f>
        <v>31 Science, engineering and technology associate professionals</v>
      </c>
      <c r="Q42" s="11">
        <v>7.7431740115861336</v>
      </c>
      <c r="R42" s="11">
        <v>10.143790405524779</v>
      </c>
      <c r="S42" s="345">
        <f t="shared" si="28"/>
        <v>2.4006163939386456</v>
      </c>
      <c r="T42" s="345">
        <v>4.4705575773556152</v>
      </c>
      <c r="U42" s="345">
        <f t="shared" si="29"/>
        <v>6.8711739712942608</v>
      </c>
      <c r="V42" s="346">
        <f t="shared" si="30"/>
        <v>3.0849560637800533E-2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0.1267950700023853</v>
      </c>
      <c r="C43" s="11">
        <v>0.38359911047423928</v>
      </c>
      <c r="D43" s="11">
        <f t="shared" si="25"/>
        <v>0.25680404047185401</v>
      </c>
      <c r="E43" s="11">
        <v>0.16717873684388912</v>
      </c>
      <c r="F43" s="11">
        <f t="shared" si="26"/>
        <v>0.42398277731574313</v>
      </c>
      <c r="G43" s="200">
        <f t="shared" si="27"/>
        <v>5.7662446646851384E-2</v>
      </c>
      <c r="I43" s="11" t="str">
        <f>I32</f>
        <v>Associate professional occupations</v>
      </c>
      <c r="J43" s="11">
        <v>51.362325832742286</v>
      </c>
      <c r="K43" s="11">
        <v>70.641724770387725</v>
      </c>
      <c r="L43" s="11">
        <v>19.279398937645453</v>
      </c>
      <c r="M43" s="11">
        <v>31.993908496317445</v>
      </c>
      <c r="N43" s="11">
        <v>51.273307433962898</v>
      </c>
      <c r="P43" s="10" t="str">
        <f>name!D11</f>
        <v>32 Health and social care associate professionals</v>
      </c>
      <c r="Q43" s="11">
        <v>22.806844373802843</v>
      </c>
      <c r="R43" s="11">
        <v>46.463862407846712</v>
      </c>
      <c r="S43" s="345">
        <f t="shared" si="28"/>
        <v>23.657018034043869</v>
      </c>
      <c r="T43" s="345">
        <v>23.380092501737185</v>
      </c>
      <c r="U43" s="345">
        <f t="shared" si="29"/>
        <v>47.037110535781053</v>
      </c>
      <c r="V43" s="346">
        <f t="shared" si="30"/>
        <v>4.8166473017841271E-2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4.6750643016212019E-2</v>
      </c>
      <c r="C44" s="11">
        <v>6.9956788548066334E-2</v>
      </c>
      <c r="D44" s="11">
        <f t="shared" si="25"/>
        <v>2.3206145531854315E-2</v>
      </c>
      <c r="E44" s="11">
        <v>2.059154738473476E-2</v>
      </c>
      <c r="F44" s="11">
        <f t="shared" si="26"/>
        <v>4.3797692916589075E-2</v>
      </c>
      <c r="G44" s="200">
        <f t="shared" si="27"/>
        <v>2.4628999517217753E-2</v>
      </c>
      <c r="I44" s="11" t="str">
        <f>I33</f>
        <v>Administrative and secretarial occupations</v>
      </c>
      <c r="J44" s="11">
        <v>37.543215119389465</v>
      </c>
      <c r="K44" s="11">
        <v>58.492610492521507</v>
      </c>
      <c r="L44" s="11">
        <v>20.949395373132038</v>
      </c>
      <c r="M44" s="11">
        <v>27.222378433795296</v>
      </c>
      <c r="N44" s="11">
        <v>48.171773806927334</v>
      </c>
      <c r="P44" s="10" t="str">
        <f>name!D12</f>
        <v>33 Protective service occupations</v>
      </c>
      <c r="Q44" s="11">
        <v>2.868565948488849</v>
      </c>
      <c r="R44" s="11">
        <v>3.2445284438609816</v>
      </c>
      <c r="S44" s="345">
        <f t="shared" si="28"/>
        <v>0.37596249537213255</v>
      </c>
      <c r="T44" s="345">
        <v>1.3305247867395888</v>
      </c>
      <c r="U44" s="345">
        <f t="shared" si="29"/>
        <v>1.7064872821117214</v>
      </c>
      <c r="V44" s="346">
        <f t="shared" si="30"/>
        <v>2.572914259500525E-2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0.22682269980985117</v>
      </c>
      <c r="C45" s="11">
        <v>0.32524573473894153</v>
      </c>
      <c r="D45" s="11">
        <f t="shared" ref="D45:D46" si="31">C45-B45</f>
        <v>9.8423034929090353E-2</v>
      </c>
      <c r="E45" s="11">
        <v>0.14706819933702417</v>
      </c>
      <c r="F45" s="11">
        <f t="shared" ref="F45:F46" si="32">SUM(D45:E45)</f>
        <v>0.24549123426611452</v>
      </c>
      <c r="G45" s="200">
        <f t="shared" si="27"/>
        <v>3.3881010395168554E-2</v>
      </c>
      <c r="I45" s="11" t="str">
        <f t="shared" ref="I45:I49" si="33">I34</f>
        <v>Skilled trades occupations</v>
      </c>
      <c r="J45" s="11">
        <v>7.5783857809771629</v>
      </c>
      <c r="K45" s="11">
        <v>12.465246361352966</v>
      </c>
      <c r="L45" s="11">
        <v>4.8868605803758038</v>
      </c>
      <c r="M45" s="11">
        <v>5.4053165259241069</v>
      </c>
      <c r="N45" s="11">
        <v>10.29217710629991</v>
      </c>
      <c r="P45" s="10" t="str">
        <f>name!D13</f>
        <v>34 Culture, media and sports occupations</v>
      </c>
      <c r="Q45" s="11">
        <v>9.0203685186038847</v>
      </c>
      <c r="R45" s="11">
        <v>9.5150588610733813</v>
      </c>
      <c r="S45" s="345">
        <f t="shared" si="28"/>
        <v>0.49469034246949661</v>
      </c>
      <c r="T45" s="345">
        <v>4.5403246412366736</v>
      </c>
      <c r="U45" s="345">
        <f t="shared" si="29"/>
        <v>5.0350149837061702</v>
      </c>
      <c r="V45" s="346">
        <f t="shared" si="30"/>
        <v>2.7552074978694607E-2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1.02106281105689</v>
      </c>
      <c r="C46" s="11">
        <v>1.6082366054449568</v>
      </c>
      <c r="D46" s="11">
        <f t="shared" si="31"/>
        <v>0.58717379438806683</v>
      </c>
      <c r="E46" s="11">
        <v>0.66275541890736078</v>
      </c>
      <c r="F46" s="11">
        <f t="shared" si="32"/>
        <v>1.2499292132954276</v>
      </c>
      <c r="G46" s="200">
        <f t="shared" si="27"/>
        <v>3.3910271498787115E-2</v>
      </c>
      <c r="I46" s="11" t="str">
        <f t="shared" si="33"/>
        <v>Caring, leisure and other service occupations</v>
      </c>
      <c r="J46" s="11">
        <v>16.313159767774362</v>
      </c>
      <c r="K46" s="11">
        <v>24.919222482539688</v>
      </c>
      <c r="L46" s="11">
        <v>8.6060627147653275</v>
      </c>
      <c r="M46" s="11">
        <v>13.545637718096074</v>
      </c>
      <c r="N46" s="11">
        <v>22.1517004328614</v>
      </c>
      <c r="P46" s="10" t="str">
        <f>name!D14</f>
        <v>35 Business and public service associate professionals</v>
      </c>
      <c r="Q46" s="11">
        <v>40.256407695910809</v>
      </c>
      <c r="R46" s="11">
        <v>45.942403551850319</v>
      </c>
      <c r="S46" s="345">
        <f t="shared" si="28"/>
        <v>5.6859958559395096</v>
      </c>
      <c r="T46" s="345">
        <v>22.968607055687336</v>
      </c>
      <c r="U46" s="345">
        <f t="shared" si="29"/>
        <v>28.654602911626846</v>
      </c>
      <c r="V46" s="346">
        <f t="shared" si="30"/>
        <v>3.0552832825049503E-2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0.93164192176663474</v>
      </c>
      <c r="C47" s="11">
        <v>1.7308512737838269</v>
      </c>
      <c r="D47" s="11">
        <f t="shared" si="25"/>
        <v>0.79920935201719212</v>
      </c>
      <c r="E47" s="11">
        <v>0.70750913749218991</v>
      </c>
      <c r="F47" s="11">
        <f t="shared" si="26"/>
        <v>1.5067184895093821</v>
      </c>
      <c r="G47" s="200">
        <f t="shared" si="27"/>
        <v>3.8384022520816519E-2</v>
      </c>
      <c r="I47" s="11" t="str">
        <f t="shared" si="33"/>
        <v>Sales and customer service occupations</v>
      </c>
      <c r="J47" s="11">
        <v>19.868418697072954</v>
      </c>
      <c r="K47" s="11">
        <v>32.198480301832987</v>
      </c>
      <c r="L47" s="11">
        <v>12.330061604760031</v>
      </c>
      <c r="M47" s="11">
        <v>13.786204043758893</v>
      </c>
      <c r="N47" s="11">
        <v>26.116265648518926</v>
      </c>
      <c r="P47" s="10" t="str">
        <f>name!D15</f>
        <v>41 Administrative occupations</v>
      </c>
      <c r="Q47" s="11">
        <v>98.984916001117554</v>
      </c>
      <c r="R47" s="11">
        <v>93.884390749303535</v>
      </c>
      <c r="S47" s="345">
        <f t="shared" si="28"/>
        <v>-5.1005252518140196</v>
      </c>
      <c r="T47" s="345">
        <v>55.515868472988316</v>
      </c>
      <c r="U47" s="345">
        <f t="shared" si="29"/>
        <v>50.415343221174297</v>
      </c>
      <c r="V47" s="346">
        <f t="shared" si="30"/>
        <v>3.0127018182019238E-2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6.2680767165133405E-2</v>
      </c>
      <c r="C48" s="11">
        <v>0.15572846607733043</v>
      </c>
      <c r="D48" s="11">
        <f t="shared" si="25"/>
        <v>9.3047698912197024E-2</v>
      </c>
      <c r="E48" s="11">
        <v>6.5143154087676347E-2</v>
      </c>
      <c r="F48" s="11">
        <f t="shared" si="26"/>
        <v>0.15819085299987337</v>
      </c>
      <c r="G48" s="200">
        <f t="shared" si="27"/>
        <v>4.8653125346229897E-2</v>
      </c>
      <c r="I48" s="11" t="str">
        <f t="shared" si="33"/>
        <v>Process, plant and machine operatives</v>
      </c>
      <c r="J48" s="11">
        <v>4.3521209349062646</v>
      </c>
      <c r="K48" s="11">
        <v>9.2314469628590476</v>
      </c>
      <c r="L48" s="11">
        <v>4.879326027952783</v>
      </c>
      <c r="M48" s="11">
        <v>4.1616242342080074</v>
      </c>
      <c r="N48" s="11">
        <v>9.0409502621607896</v>
      </c>
      <c r="P48" s="10" t="str">
        <f>name!D16</f>
        <v>42 Secretarial and related occupations</v>
      </c>
      <c r="Q48" s="11">
        <v>28.047673194028555</v>
      </c>
      <c r="R48" s="11">
        <v>16.977387815201919</v>
      </c>
      <c r="S48" s="345">
        <f t="shared" si="28"/>
        <v>-11.070285378826636</v>
      </c>
      <c r="T48" s="345">
        <v>12.715868760542634</v>
      </c>
      <c r="U48" s="345">
        <f t="shared" si="29"/>
        <v>1.6455833817159977</v>
      </c>
      <c r="V48" s="346">
        <f t="shared" si="30"/>
        <v>2.5238732331424041E-2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2.7807338589101987E-2</v>
      </c>
      <c r="C49" s="11">
        <v>4.8240859486749096E-2</v>
      </c>
      <c r="D49" s="11">
        <f t="shared" si="25"/>
        <v>2.043352089764711E-2</v>
      </c>
      <c r="E49" s="11">
        <v>2.5005022293518891E-2</v>
      </c>
      <c r="F49" s="11">
        <f t="shared" si="26"/>
        <v>4.5438543191165998E-2</v>
      </c>
      <c r="G49" s="200">
        <f t="shared" si="27"/>
        <v>4.3690532250239222E-2</v>
      </c>
      <c r="I49" s="11" t="str">
        <f t="shared" si="33"/>
        <v>Elementary occupations</v>
      </c>
      <c r="J49" s="11">
        <v>10.85836821995761</v>
      </c>
      <c r="K49" s="11">
        <v>18.741121298234155</v>
      </c>
      <c r="L49" s="11">
        <v>7.8827530782765471</v>
      </c>
      <c r="M49" s="11">
        <v>9.3016349033419949</v>
      </c>
      <c r="N49" s="11">
        <v>17.184387981618542</v>
      </c>
      <c r="P49" s="10" t="str">
        <f>name!D17</f>
        <v>51 Skilled agricultural and related trades</v>
      </c>
      <c r="Q49" s="11">
        <v>2.1228745212742997</v>
      </c>
      <c r="R49" s="11">
        <v>2.6688369503827052</v>
      </c>
      <c r="S49" s="345">
        <f t="shared" si="28"/>
        <v>0.54596242910840553</v>
      </c>
      <c r="T49" s="345">
        <v>1.5565486272055058</v>
      </c>
      <c r="U49" s="345">
        <f t="shared" si="29"/>
        <v>2.1025110563139116</v>
      </c>
      <c r="V49" s="346">
        <f t="shared" si="30"/>
        <v>3.734613725282987E-2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5.5874471830880658E-2</v>
      </c>
      <c r="C50" s="11">
        <v>9.1164512745790197E-2</v>
      </c>
      <c r="D50" s="11">
        <f t="shared" si="25"/>
        <v>3.5290040914909539E-2</v>
      </c>
      <c r="E50" s="11">
        <v>3.3758865863715626E-2</v>
      </c>
      <c r="F50" s="11">
        <f t="shared" si="26"/>
        <v>6.9048906778625158E-2</v>
      </c>
      <c r="G50" s="200">
        <f t="shared" si="27"/>
        <v>3.2009612586406E-2</v>
      </c>
      <c r="O50" s="71"/>
      <c r="P50" s="10" t="str">
        <f>name!D18</f>
        <v>52 Skilled metal, electrical and electronic trades</v>
      </c>
      <c r="Q50" s="11">
        <v>0.80395547060419303</v>
      </c>
      <c r="R50" s="11">
        <v>1.9403236746247123</v>
      </c>
      <c r="S50" s="345">
        <f t="shared" si="28"/>
        <v>1.1363682040205192</v>
      </c>
      <c r="T50" s="345">
        <v>0.87449241422448387</v>
      </c>
      <c r="U50" s="345">
        <f t="shared" si="29"/>
        <v>2.0108606182450028</v>
      </c>
      <c r="V50" s="346">
        <f t="shared" si="30"/>
        <v>5.0296031256907181E-2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1.2635677108181106E-2</v>
      </c>
      <c r="C51" s="11">
        <v>2.1765247641956535E-2</v>
      </c>
      <c r="D51" s="11">
        <f t="shared" ref="D51" si="34">C51-B51</f>
        <v>9.1295705337754284E-3</v>
      </c>
      <c r="E51" s="11">
        <v>9.7426413420608517E-3</v>
      </c>
      <c r="F51" s="11">
        <f t="shared" ref="F51" si="35">SUM(D51:E51)</f>
        <v>1.8872211875836278E-2</v>
      </c>
      <c r="G51" s="200">
        <f t="shared" si="27"/>
        <v>3.8839836832746943E-2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0.60134312626860109</v>
      </c>
      <c r="R51" s="11">
        <v>0.40625284124246097</v>
      </c>
      <c r="S51" s="345">
        <f t="shared" si="28"/>
        <v>-0.19509028502614012</v>
      </c>
      <c r="T51" s="345">
        <v>0.20765580896257618</v>
      </c>
      <c r="U51" s="345">
        <f t="shared" si="29"/>
        <v>1.2565523936436063E-2</v>
      </c>
      <c r="V51" s="346">
        <f t="shared" si="30"/>
        <v>1.9972289986741831E-2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8.598154229254712E-2</v>
      </c>
      <c r="C52" s="11">
        <v>0.1774583590216498</v>
      </c>
      <c r="D52" s="11">
        <f t="shared" si="25"/>
        <v>9.1476816729102683E-2</v>
      </c>
      <c r="E52" s="11">
        <v>7.4615780525493947E-2</v>
      </c>
      <c r="F52" s="11">
        <f t="shared" si="26"/>
        <v>0.16609259725459663</v>
      </c>
      <c r="G52" s="200">
        <f t="shared" si="27"/>
        <v>4.2530744641746221E-2</v>
      </c>
      <c r="I52" s="11" t="str">
        <f>I41</f>
        <v>Managers, directors and senior officials</v>
      </c>
      <c r="J52" s="11">
        <f t="array" ref="J52:J60">MMULT(aggregation!$B$13:$AA$21,B123:B148)</f>
        <v>7.7931392554551717</v>
      </c>
      <c r="K52" s="11">
        <f t="array" ref="K52:K60">MMULT(aggregation!$B$13:$AA$21,C123:C148)</f>
        <v>8.8035058828918338</v>
      </c>
      <c r="L52" s="11">
        <f t="array" ref="L52:L60">MMULT(aggregation!$B$13:$AA$21,D123:D148)</f>
        <v>1.0103666274366625</v>
      </c>
      <c r="M52" s="11">
        <f t="array" ref="M52:M60">MMULT(aggregation!$B$13:$AA$21,E123:E148)</f>
        <v>4.4279997943917015</v>
      </c>
      <c r="N52" s="11">
        <f t="array" ref="N52:N60">MMULT(aggregation!$B$13:$AA$21,F123:F148)</f>
        <v>5.4383664218283636</v>
      </c>
      <c r="P52" s="10" t="str">
        <f>name!D20</f>
        <v>54 Textiles, printing and other skilled trades</v>
      </c>
      <c r="Q52" s="11">
        <v>10.997337265694862</v>
      </c>
      <c r="R52" s="11">
        <v>12.373753057795788</v>
      </c>
      <c r="S52" s="345">
        <f t="shared" si="28"/>
        <v>1.3764157921009268</v>
      </c>
      <c r="T52" s="345">
        <v>6.7954182544120334</v>
      </c>
      <c r="U52" s="345">
        <f t="shared" si="29"/>
        <v>8.1718340465129593</v>
      </c>
      <c r="V52" s="346">
        <f t="shared" si="30"/>
        <v>3.2595856013085678E-2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8.4115685084595895E-2</v>
      </c>
      <c r="C53" s="11">
        <v>0.15519571645860883</v>
      </c>
      <c r="D53" s="11">
        <f t="shared" si="25"/>
        <v>7.1080031374012934E-2</v>
      </c>
      <c r="E53" s="11">
        <v>6.9918839654828452E-2</v>
      </c>
      <c r="F53" s="11">
        <f t="shared" si="26"/>
        <v>0.1409988710288414</v>
      </c>
      <c r="G53" s="200">
        <f t="shared" si="27"/>
        <v>4.1156638190686046E-2</v>
      </c>
      <c r="I53" s="11" t="str">
        <f>I42</f>
        <v>Professional occupations</v>
      </c>
      <c r="J53" s="11">
        <v>15.266288438347576</v>
      </c>
      <c r="K53" s="11">
        <v>10.101937543172523</v>
      </c>
      <c r="L53" s="11">
        <v>-5.1643508951750521</v>
      </c>
      <c r="M53" s="11">
        <v>4.0641176580675484</v>
      </c>
      <c r="N53" s="11">
        <v>-1.1002332371075045</v>
      </c>
      <c r="P53" s="10" t="str">
        <f>name!D21</f>
        <v>61 Caring personal service occupations</v>
      </c>
      <c r="Q53" s="11">
        <v>96.520786421035808</v>
      </c>
      <c r="R53" s="11">
        <v>108.08469596136385</v>
      </c>
      <c r="S53" s="345">
        <f t="shared" si="28"/>
        <v>11.563909540328041</v>
      </c>
      <c r="T53" s="345">
        <v>58.956799455252721</v>
      </c>
      <c r="U53" s="345">
        <f t="shared" si="29"/>
        <v>70.520708995580762</v>
      </c>
      <c r="V53" s="346">
        <f t="shared" si="30"/>
        <v>3.2293348784401044E-2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3.5155771879403309E-2</v>
      </c>
      <c r="C54" s="11">
        <v>5.9011645990029053E-2</v>
      </c>
      <c r="D54" s="11">
        <f t="shared" ref="D54:D55" si="36">C54-B54</f>
        <v>2.3855874110625744E-2</v>
      </c>
      <c r="E54" s="11">
        <v>2.6251327219271349E-2</v>
      </c>
      <c r="F54" s="11">
        <f t="shared" ref="F54:F55" si="37">SUM(D54:E54)</f>
        <v>5.0107201329897093E-2</v>
      </c>
      <c r="G54" s="200">
        <f t="shared" si="27"/>
        <v>3.7882357390261578E-2</v>
      </c>
      <c r="I54" s="11" t="str">
        <f>I43</f>
        <v>Associate professional occupations</v>
      </c>
      <c r="J54" s="11">
        <v>13.985039946394497</v>
      </c>
      <c r="K54" s="11">
        <v>15.457287367732885</v>
      </c>
      <c r="L54" s="11">
        <v>1.472247421338388</v>
      </c>
      <c r="M54" s="11">
        <v>6.7943260775236078</v>
      </c>
      <c r="N54" s="11">
        <v>8.2665734988619963</v>
      </c>
      <c r="P54" s="10" t="str">
        <f>name!D22</f>
        <v>62 Leisure, travel and related personal service occupations</v>
      </c>
      <c r="Q54" s="11">
        <v>19.155177402446714</v>
      </c>
      <c r="R54" s="11">
        <v>16.20846627380871</v>
      </c>
      <c r="S54" s="345">
        <f t="shared" si="28"/>
        <v>-2.9467111286380039</v>
      </c>
      <c r="T54" s="345">
        <v>9.210339235850455</v>
      </c>
      <c r="U54" s="345">
        <f t="shared" si="29"/>
        <v>6.2636281072124511</v>
      </c>
      <c r="V54" s="346">
        <f t="shared" si="30"/>
        <v>2.65189427177841E-2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2.872594016841425E-3</v>
      </c>
      <c r="C55" s="11">
        <v>4.2327177130348269E-3</v>
      </c>
      <c r="D55" s="11">
        <f t="shared" si="36"/>
        <v>1.3601236961934019E-3</v>
      </c>
      <c r="E55" s="11">
        <v>1.8123749896485188E-3</v>
      </c>
      <c r="F55" s="11">
        <f t="shared" si="37"/>
        <v>3.1724986858419207E-3</v>
      </c>
      <c r="G55" s="200">
        <f t="shared" si="27"/>
        <v>3.3147108844195028E-2</v>
      </c>
      <c r="I55" s="11" t="str">
        <f>I44</f>
        <v>Administrative and secretarial occupations</v>
      </c>
      <c r="J55" s="11">
        <v>12.208238016820468</v>
      </c>
      <c r="K55" s="11">
        <v>16.498889565614075</v>
      </c>
      <c r="L55" s="11">
        <v>4.2906515487936066</v>
      </c>
      <c r="M55" s="11">
        <v>8.6244560846737386</v>
      </c>
      <c r="N55" s="11">
        <v>12.915107633467345</v>
      </c>
      <c r="P55" s="10" t="str">
        <f>name!D23</f>
        <v>63 Community and civil enforcement occupations</v>
      </c>
      <c r="Q55" s="11">
        <v>0.25525328847564249</v>
      </c>
      <c r="R55" s="11">
        <v>0.32542817177162375</v>
      </c>
      <c r="S55" s="345">
        <f t="shared" si="28"/>
        <v>7.0174883295981261E-2</v>
      </c>
      <c r="T55" s="345">
        <v>0.19969511272205764</v>
      </c>
      <c r="U55" s="345">
        <f t="shared" si="29"/>
        <v>0.2698699960180389</v>
      </c>
      <c r="V55" s="346">
        <f t="shared" si="30"/>
        <v>3.928035908273908E-2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0.25979346710022344</v>
      </c>
      <c r="C56" s="11">
        <v>0.39800705449641449</v>
      </c>
      <c r="D56" s="11">
        <f t="shared" si="25"/>
        <v>0.13821358739619105</v>
      </c>
      <c r="E56" s="11">
        <v>0.16839692103295967</v>
      </c>
      <c r="F56" s="11">
        <f t="shared" si="26"/>
        <v>0.30661050842915072</v>
      </c>
      <c r="G56" s="200">
        <f t="shared" si="27"/>
        <v>3.3873124226537099E-2</v>
      </c>
      <c r="I56" s="11" t="str">
        <f t="shared" ref="I56:I60" si="38">I45</f>
        <v>Skilled trades occupations</v>
      </c>
      <c r="J56" s="11">
        <v>3.2681997521599415</v>
      </c>
      <c r="K56" s="11">
        <v>5.2014280865790079</v>
      </c>
      <c r="L56" s="11">
        <v>1.9332283344190668</v>
      </c>
      <c r="M56" s="11">
        <v>2.2800701191836876</v>
      </c>
      <c r="N56" s="11">
        <v>4.2132984536027545</v>
      </c>
      <c r="P56" s="10" t="str">
        <f>name!D24</f>
        <v>71 Sales occupations</v>
      </c>
      <c r="Q56" s="11">
        <v>71.42639296609201</v>
      </c>
      <c r="R56" s="11">
        <v>68.841192588145191</v>
      </c>
      <c r="S56" s="345">
        <f t="shared" si="28"/>
        <v>-2.5852003779468191</v>
      </c>
      <c r="T56" s="345">
        <v>38.583609601732142</v>
      </c>
      <c r="U56" s="345">
        <f t="shared" si="29"/>
        <v>35.998409223785323</v>
      </c>
      <c r="V56" s="346">
        <f t="shared" si="30"/>
        <v>2.9212132437837157E-2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0.11688106043664279</v>
      </c>
      <c r="C57" s="11">
        <v>0.24751351725919152</v>
      </c>
      <c r="D57" s="11">
        <f t="shared" si="25"/>
        <v>0.13063245682254873</v>
      </c>
      <c r="E57" s="11">
        <v>8.8080000270801692E-2</v>
      </c>
      <c r="F57" s="11">
        <f t="shared" si="26"/>
        <v>0.21871245709335041</v>
      </c>
      <c r="G57" s="200">
        <f t="shared" si="27"/>
        <v>3.8154078446172024E-2</v>
      </c>
      <c r="I57" s="11" t="str">
        <f t="shared" si="38"/>
        <v>Caring, leisure and other service occupations</v>
      </c>
      <c r="J57" s="11">
        <v>12.529955463515142</v>
      </c>
      <c r="K57" s="11">
        <v>14.299081769281599</v>
      </c>
      <c r="L57" s="11">
        <v>1.7691263057664581</v>
      </c>
      <c r="M57" s="11">
        <v>7.9305783095174451</v>
      </c>
      <c r="N57" s="11">
        <v>9.6997046152839026</v>
      </c>
      <c r="P57" s="10" t="str">
        <f>name!D25</f>
        <v>72 Customer service occupations</v>
      </c>
      <c r="Q57" s="11">
        <v>18.441870347410958</v>
      </c>
      <c r="R57" s="11">
        <v>20.697656062012516</v>
      </c>
      <c r="S57" s="345">
        <f t="shared" si="28"/>
        <v>2.2557857146015579</v>
      </c>
      <c r="T57" s="345">
        <v>10.373567777370164</v>
      </c>
      <c r="U57" s="345">
        <f t="shared" si="29"/>
        <v>12.629353491971722</v>
      </c>
      <c r="V57" s="346">
        <f t="shared" si="30"/>
        <v>3.0199538159823902E-2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6.8466904369832007E-2</v>
      </c>
      <c r="C58" s="11">
        <v>0.24514276056700574</v>
      </c>
      <c r="D58" s="11">
        <f t="shared" ref="D58:D59" si="39">C58-B58</f>
        <v>0.17667585619717374</v>
      </c>
      <c r="E58" s="11">
        <v>8.3159077339961945E-2</v>
      </c>
      <c r="F58" s="11">
        <f t="shared" ref="F58:F59" si="40">SUM(D58:E58)</f>
        <v>0.25983493353713571</v>
      </c>
      <c r="G58" s="200">
        <f t="shared" si="27"/>
        <v>5.443431001111998E-2</v>
      </c>
      <c r="I58" s="11" t="str">
        <f t="shared" si="38"/>
        <v>Sales and customer service occupations</v>
      </c>
      <c r="J58" s="11">
        <v>6.3544451163250493</v>
      </c>
      <c r="K58" s="11">
        <v>9.6003876273562092</v>
      </c>
      <c r="L58" s="11">
        <v>3.2459425110311599</v>
      </c>
      <c r="M58" s="11">
        <v>4.3351126563022051</v>
      </c>
      <c r="N58" s="11">
        <v>7.581055167333365</v>
      </c>
      <c r="P58" s="10" t="str">
        <f>name!D26</f>
        <v>81 Process, plant and machine operatives</v>
      </c>
      <c r="Q58" s="11">
        <v>7.6499186425981582</v>
      </c>
      <c r="R58" s="11">
        <v>7.8646262008814807</v>
      </c>
      <c r="S58" s="345">
        <f t="shared" si="28"/>
        <v>0.21470755828332244</v>
      </c>
      <c r="T58" s="345">
        <v>4.0437255859607744</v>
      </c>
      <c r="U58" s="345">
        <f t="shared" si="29"/>
        <v>4.2584331442440968</v>
      </c>
      <c r="V58" s="346">
        <f t="shared" si="30"/>
        <v>2.8693993487842295E-2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0.14274615357099296</v>
      </c>
      <c r="C59" s="11">
        <v>0.30201582644710406</v>
      </c>
      <c r="D59" s="11">
        <f t="shared" si="39"/>
        <v>0.1592696728761111</v>
      </c>
      <c r="E59" s="11">
        <v>0.15480062317668686</v>
      </c>
      <c r="F59" s="11">
        <f t="shared" si="40"/>
        <v>0.31407029605279796</v>
      </c>
      <c r="G59" s="200">
        <f t="shared" si="27"/>
        <v>5.018559199235928E-2</v>
      </c>
      <c r="I59" s="11" t="str">
        <f t="shared" si="38"/>
        <v>Process, plant and machine operatives</v>
      </c>
      <c r="J59" s="11">
        <v>2.1203307059520431</v>
      </c>
      <c r="K59" s="11">
        <v>4.1712076862384055</v>
      </c>
      <c r="L59" s="11">
        <v>2.0508769802863624</v>
      </c>
      <c r="M59" s="11">
        <v>1.8376673644326018</v>
      </c>
      <c r="N59" s="11">
        <v>3.888544344718964</v>
      </c>
      <c r="P59" s="10" t="str">
        <f>name!D27</f>
        <v>82 Transport and mobile machine drivers and operatives</v>
      </c>
      <c r="Q59" s="11">
        <v>2.305842473515074</v>
      </c>
      <c r="R59" s="11">
        <v>3.5211706479419997</v>
      </c>
      <c r="S59" s="345">
        <f t="shared" si="28"/>
        <v>1.2153281744269258</v>
      </c>
      <c r="T59" s="345">
        <v>1.9012732159824179</v>
      </c>
      <c r="U59" s="345">
        <f t="shared" si="29"/>
        <v>3.1166013904093437</v>
      </c>
      <c r="V59" s="346">
        <f t="shared" si="30"/>
        <v>4.0903146470982366E-2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9.5132981627391033E-4</v>
      </c>
      <c r="C60" s="11">
        <v>6.8287421422904837E-3</v>
      </c>
      <c r="D60" s="11">
        <f t="shared" si="25"/>
        <v>5.8774123260165734E-3</v>
      </c>
      <c r="E60" s="11">
        <v>3.5544917588012448E-3</v>
      </c>
      <c r="F60" s="11">
        <f t="shared" si="26"/>
        <v>9.4319040848178173E-3</v>
      </c>
      <c r="G60" s="200">
        <f t="shared" si="27"/>
        <v>0.10925022491785019</v>
      </c>
      <c r="I60" s="11" t="str">
        <f t="shared" si="38"/>
        <v>Elementary occupations</v>
      </c>
      <c r="J60" s="11">
        <v>5.3628769502001701</v>
      </c>
      <c r="K60" s="11">
        <v>9.7454535984629302</v>
      </c>
      <c r="L60" s="11">
        <v>4.3825766482627602</v>
      </c>
      <c r="M60" s="11">
        <v>4.6495150762915811</v>
      </c>
      <c r="N60" s="11">
        <v>9.0320917245543413</v>
      </c>
      <c r="P60" s="10" t="str">
        <f>name!D28</f>
        <v>91 Elementary trades and related occupations</v>
      </c>
      <c r="Q60" s="11">
        <v>4.4911847477523636</v>
      </c>
      <c r="R60" s="11">
        <v>18.348658062519267</v>
      </c>
      <c r="S60" s="345">
        <f t="shared" si="28"/>
        <v>13.857473314766903</v>
      </c>
      <c r="T60" s="345">
        <v>9.4613290140681752</v>
      </c>
      <c r="U60" s="345">
        <f t="shared" si="29"/>
        <v>23.318802328835076</v>
      </c>
      <c r="V60" s="346">
        <f t="shared" si="30"/>
        <v>7.8498228149429305E-2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0.10507403122405111</v>
      </c>
      <c r="C61" s="11">
        <v>0.16047898090319751</v>
      </c>
      <c r="D61" s="11">
        <f t="shared" ref="D61" si="41">C61-B61</f>
        <v>5.5404949679146401E-2</v>
      </c>
      <c r="E61" s="11">
        <v>7.3436449223863803E-2</v>
      </c>
      <c r="F61" s="11">
        <f t="shared" ref="F61" si="42">SUM(D61:E61)</f>
        <v>0.12884139890301022</v>
      </c>
      <c r="G61" s="200">
        <f t="shared" ref="G61" si="43">IF(B61&gt;0,(1+(E61/B61))^(1/($C$6-$B$6))-1,0)</f>
        <v>3.5963740284660872E-2</v>
      </c>
      <c r="P61" s="10" t="str">
        <f>name!D29</f>
        <v>92 Elementary administration and service occupations</v>
      </c>
      <c r="Q61" s="11">
        <v>62.085412555096738</v>
      </c>
      <c r="R61" s="11">
        <v>48.841928613940219</v>
      </c>
      <c r="S61" s="345">
        <f t="shared" ref="S61" si="44">R61-Q61</f>
        <v>-13.243483941156519</v>
      </c>
      <c r="T61" s="345">
        <v>29.171296182486323</v>
      </c>
      <c r="U61" s="345">
        <f t="shared" ref="U61" si="45">SUM(S61:T61)</f>
        <v>15.927812241329804</v>
      </c>
      <c r="V61" s="346">
        <f t="shared" ref="V61" si="46">IF(Q61&gt;0,(1+(T61/Q61))^(1/($C$6-$B$6))-1,0)</f>
        <v>2.6010208757095477E-2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23.14805198273724</v>
      </c>
      <c r="C62" s="11">
        <f t="shared" ref="C62:F62" si="47">SUM(C36:C61)</f>
        <v>36.055985895001712</v>
      </c>
      <c r="D62" s="11">
        <f t="shared" si="47"/>
        <v>12.907933912264468</v>
      </c>
      <c r="E62" s="11">
        <f t="shared" si="47"/>
        <v>14.695430317674981</v>
      </c>
      <c r="F62" s="11">
        <f t="shared" si="47"/>
        <v>27.603364229939451</v>
      </c>
      <c r="G62" s="200">
        <f t="shared" si="27"/>
        <v>3.3312721652227317E-2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713.08357905691889</v>
      </c>
      <c r="R62" s="11">
        <f>SUM(R36:R61)</f>
        <v>780.32357739115957</v>
      </c>
      <c r="S62" s="345">
        <f>R62-Q62</f>
        <v>67.239998334240681</v>
      </c>
      <c r="T62" s="11">
        <f>SUM(T36:T61)</f>
        <v>420.80148468443258</v>
      </c>
      <c r="U62" s="345">
        <f>SUM(S62:T62)</f>
        <v>488.04148301867326</v>
      </c>
      <c r="V62" s="346">
        <f t="shared" si="30"/>
        <v>3.1403434545826503E-2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10.802023484704172</v>
      </c>
      <c r="K63" s="11">
        <f t="array" ref="K63:K71">MMULT(aggregation!$B$13:$AA$21,C152:C177)</f>
        <v>12.497233078477286</v>
      </c>
      <c r="L63" s="11">
        <f t="array" ref="L63:L71">MMULT(aggregation!$B$13:$AA$21,D152:D177)</f>
        <v>1.6952095937731162</v>
      </c>
      <c r="M63" s="11">
        <f t="array" ref="M63:M71">MMULT(aggregation!$B$13:$AA$21,E152:E177)</f>
        <v>6.0593981372997447</v>
      </c>
      <c r="N63" s="11">
        <f t="array" ref="N63:N71">MMULT(aggregation!$B$13:$AA$21,F152:F177)</f>
        <v>7.7546077310728609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15.832677537723914</v>
      </c>
      <c r="K64" s="11">
        <v>19.444086770491026</v>
      </c>
      <c r="L64" s="11">
        <v>3.6114092327671132</v>
      </c>
      <c r="M64" s="11">
        <v>7.3179265073729773</v>
      </c>
      <c r="N64" s="11">
        <v>10.92933574014009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10.874537709776025</v>
      </c>
      <c r="C65" s="11">
        <v>14.311126948177963</v>
      </c>
      <c r="D65" s="11">
        <f>C65-B65</f>
        <v>3.4365892384019379</v>
      </c>
      <c r="E65" s="11">
        <v>6.8095585404652725</v>
      </c>
      <c r="F65" s="11">
        <f>SUM(D65:E65)</f>
        <v>10.246147778867211</v>
      </c>
      <c r="G65" s="200">
        <f>IF(B65&gt;0,(1+(E65/B65))^(1/($C$6-$B$6))-1,0)</f>
        <v>3.2947235710925282E-2</v>
      </c>
      <c r="I65" s="11" t="str">
        <f>I54</f>
        <v>Associate professional occupations</v>
      </c>
      <c r="J65" s="11">
        <v>12.177699322133904</v>
      </c>
      <c r="K65" s="11">
        <v>14.075713878459167</v>
      </c>
      <c r="L65" s="11">
        <v>1.8980145563252631</v>
      </c>
      <c r="M65" s="11">
        <v>5.9054462824844407</v>
      </c>
      <c r="N65" s="11">
        <v>7.8034608388097038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4.5635216680523838</v>
      </c>
      <c r="C66" s="11">
        <v>7.1912240411471</v>
      </c>
      <c r="D66" s="11">
        <f t="shared" ref="D66:D89" si="50">C66-B66</f>
        <v>2.6277023730947162</v>
      </c>
      <c r="E66" s="11">
        <v>3.6102090276895358</v>
      </c>
      <c r="F66" s="11">
        <f t="shared" ref="F66:F89" si="51">SUM(D66:E66)</f>
        <v>6.2379114007842524</v>
      </c>
      <c r="G66" s="200">
        <f t="shared" ref="G66:G89" si="52">IF(B66&gt;0,(1+(E66/B66))^(1/($C$6-$B$6))-1,0)</f>
        <v>3.9620131029360461E-2</v>
      </c>
      <c r="I66" s="11" t="str">
        <f>I55</f>
        <v>Administrative and secretarial occupations</v>
      </c>
      <c r="J66" s="11">
        <v>12.635212193527224</v>
      </c>
      <c r="K66" s="11">
        <v>16.512958566958321</v>
      </c>
      <c r="L66" s="11">
        <v>3.8777463734310995</v>
      </c>
      <c r="M66" s="11">
        <v>7.9676131306847662</v>
      </c>
      <c r="N66" s="11">
        <v>11.845359504115866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16.326281155141846</v>
      </c>
      <c r="C67" s="11">
        <v>30.702445025864385</v>
      </c>
      <c r="D67" s="11">
        <f t="shared" si="50"/>
        <v>14.376163870722539</v>
      </c>
      <c r="E67" s="11">
        <v>10.365357278963931</v>
      </c>
      <c r="F67" s="11">
        <f t="shared" si="51"/>
        <v>24.74152114968647</v>
      </c>
      <c r="G67" s="200">
        <f t="shared" si="52"/>
        <v>3.331451695651344E-2</v>
      </c>
      <c r="I67" s="11" t="str">
        <f t="shared" ref="I67:I71" si="53">I56</f>
        <v>Skilled trades occupations</v>
      </c>
      <c r="J67" s="11">
        <v>6.8019296056621954</v>
      </c>
      <c r="K67" s="11">
        <v>9.7759486064481056</v>
      </c>
      <c r="L67" s="11">
        <v>2.9740190007859084</v>
      </c>
      <c r="M67" s="11">
        <v>3.990465110211769</v>
      </c>
      <c r="N67" s="11">
        <v>6.9644841109976774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11.728250898875197</v>
      </c>
      <c r="C68" s="11">
        <v>16.443086104566365</v>
      </c>
      <c r="D68" s="11">
        <f t="shared" si="50"/>
        <v>4.714835205691168</v>
      </c>
      <c r="E68" s="11">
        <v>7.3297567110856097</v>
      </c>
      <c r="F68" s="11">
        <f t="shared" si="51"/>
        <v>12.044591916776778</v>
      </c>
      <c r="G68" s="200">
        <f t="shared" si="52"/>
        <v>3.2895257051701599E-2</v>
      </c>
      <c r="I68" s="11" t="str">
        <f t="shared" si="53"/>
        <v>Caring, leisure and other service occupations</v>
      </c>
      <c r="J68" s="11">
        <v>8.7365793073310325</v>
      </c>
      <c r="K68" s="11">
        <v>11.560307364565288</v>
      </c>
      <c r="L68" s="11">
        <v>2.8237280572342556</v>
      </c>
      <c r="M68" s="11">
        <v>6.1431153043931523</v>
      </c>
      <c r="N68" s="11">
        <v>8.9668433616274079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40.305946501007675</v>
      </c>
      <c r="C69" s="11">
        <v>55.382390526804549</v>
      </c>
      <c r="D69" s="11">
        <f t="shared" ref="D69" si="54">C69-B69</f>
        <v>15.076444025796874</v>
      </c>
      <c r="E69" s="11">
        <v>24.82646351196918</v>
      </c>
      <c r="F69" s="11">
        <f t="shared" ref="F69" si="55">SUM(D69:E69)</f>
        <v>39.902907537766055</v>
      </c>
      <c r="G69" s="200">
        <f t="shared" si="52"/>
        <v>3.2512223032491239E-2</v>
      </c>
      <c r="I69" s="11" t="str">
        <f t="shared" si="53"/>
        <v>Sales and customer service occupations</v>
      </c>
      <c r="J69" s="11">
        <v>6.0912368982822045</v>
      </c>
      <c r="K69" s="11">
        <v>8.7965727922101529</v>
      </c>
      <c r="L69" s="11">
        <v>2.705335893927947</v>
      </c>
      <c r="M69" s="11">
        <v>3.4883668920052058</v>
      </c>
      <c r="N69" s="11">
        <v>6.1937027859331533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19.407240509839514</v>
      </c>
      <c r="C70" s="11">
        <v>28.378062748927388</v>
      </c>
      <c r="D70" s="11">
        <f t="shared" si="50"/>
        <v>8.9708222390878731</v>
      </c>
      <c r="E70" s="11">
        <v>12.294372915162056</v>
      </c>
      <c r="F70" s="11">
        <f t="shared" si="51"/>
        <v>21.26519515424993</v>
      </c>
      <c r="G70" s="200">
        <f t="shared" si="52"/>
        <v>3.3255768412124631E-2</v>
      </c>
      <c r="I70" s="11" t="str">
        <f t="shared" si="53"/>
        <v>Process, plant and machine operatives</v>
      </c>
      <c r="J70" s="11">
        <v>3.6569755395100323</v>
      </c>
      <c r="K70" s="11">
        <v>6.3689965113913063</v>
      </c>
      <c r="L70" s="11">
        <v>2.712020971881274</v>
      </c>
      <c r="M70" s="11">
        <v>2.9257086128406389</v>
      </c>
      <c r="N70" s="11">
        <v>5.637729584721912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3.536336480212082</v>
      </c>
      <c r="C71" s="11">
        <v>5.0135117167972831</v>
      </c>
      <c r="D71" s="11">
        <f t="shared" si="50"/>
        <v>1.4771752365852011</v>
      </c>
      <c r="E71" s="11">
        <v>1.8804423886457466</v>
      </c>
      <c r="F71" s="11">
        <f t="shared" si="51"/>
        <v>3.3576176252309478</v>
      </c>
      <c r="G71" s="200">
        <f t="shared" si="52"/>
        <v>2.8835248522706358E-2</v>
      </c>
      <c r="I71" s="11" t="str">
        <f t="shared" si="53"/>
        <v>Elementary occupations</v>
      </c>
      <c r="J71" s="11">
        <v>4.7836337507560867</v>
      </c>
      <c r="K71" s="11">
        <v>7.9791905060040094</v>
      </c>
      <c r="L71" s="11">
        <v>3.1955567552479232</v>
      </c>
      <c r="M71" s="11">
        <v>3.7700955809085253</v>
      </c>
      <c r="N71" s="11">
        <v>6.965652336156448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3.0671749371343755</v>
      </c>
      <c r="C72" s="11">
        <v>8.8408766889367865</v>
      </c>
      <c r="D72" s="11">
        <f t="shared" si="50"/>
        <v>5.7737017518024114</v>
      </c>
      <c r="E72" s="11">
        <v>3.8274021278542016</v>
      </c>
      <c r="F72" s="11">
        <f t="shared" si="51"/>
        <v>9.6011038796566126</v>
      </c>
      <c r="G72" s="200">
        <f t="shared" si="52"/>
        <v>5.5483071560149533E-2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0.75669594649838978</v>
      </c>
      <c r="C73" s="11">
        <v>0.94211720495955553</v>
      </c>
      <c r="D73" s="11">
        <f t="shared" si="50"/>
        <v>0.18542125846116575</v>
      </c>
      <c r="E73" s="11">
        <v>0.26035799277744709</v>
      </c>
      <c r="F73" s="11">
        <f t="shared" si="51"/>
        <v>0.44577925123861284</v>
      </c>
      <c r="G73" s="200">
        <f t="shared" si="52"/>
        <v>1.9909190448127001E-2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3.5015160663909319</v>
      </c>
      <c r="C74" s="11">
        <v>4.6521265423969895</v>
      </c>
      <c r="D74" s="11">
        <f t="shared" ref="D74:D75" si="56">C74-B74</f>
        <v>1.1506104760060576</v>
      </c>
      <c r="E74" s="11">
        <v>1.964787656478548</v>
      </c>
      <c r="F74" s="11">
        <f t="shared" ref="F74:F75" si="57">SUM(D74:E74)</f>
        <v>3.1153981324846054</v>
      </c>
      <c r="G74" s="200">
        <f t="shared" si="52"/>
        <v>3.0139030655235377E-2</v>
      </c>
      <c r="I74" s="11" t="str">
        <f>I63</f>
        <v>Managers, directors and senior officials</v>
      </c>
      <c r="J74" s="11">
        <f t="array" ref="J74:J82">MMULT(aggregation!$B$13:$AA$21,B181:B206)</f>
        <v>26.198385014382932</v>
      </c>
      <c r="K74" s="11">
        <f t="array" ref="K74:K82">MMULT(aggregation!$B$13:$AA$21,C181:C206)</f>
        <v>22.380352641959892</v>
      </c>
      <c r="L74" s="11">
        <f t="array" ref="L74:L82">MMULT(aggregation!$B$13:$AA$21,D181:D206)</f>
        <v>-3.8180323724230396</v>
      </c>
      <c r="M74" s="11">
        <f t="array" ref="M74:M82">MMULT(aggregation!$B$13:$AA$21,E181:E206)</f>
        <v>10.405931829450306</v>
      </c>
      <c r="N74" s="11">
        <f t="array" ref="N74:N82">MMULT(aggregation!$B$13:$AA$21,F181:F206)</f>
        <v>6.5878994570272669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11.053071285050423</v>
      </c>
      <c r="C75" s="11">
        <v>17.036550600230374</v>
      </c>
      <c r="D75" s="11">
        <f t="shared" si="56"/>
        <v>5.9834793151799506</v>
      </c>
      <c r="E75" s="11">
        <v>7.331156818564847</v>
      </c>
      <c r="F75" s="11">
        <f t="shared" si="57"/>
        <v>13.314636133744798</v>
      </c>
      <c r="G75" s="200">
        <f t="shared" si="52"/>
        <v>3.4500794634901411E-2</v>
      </c>
      <c r="I75" s="11" t="str">
        <f>I64</f>
        <v>Professional occupations</v>
      </c>
      <c r="J75" s="11">
        <v>34.194760374533757</v>
      </c>
      <c r="K75" s="11">
        <v>33.761084218958352</v>
      </c>
      <c r="L75" s="11">
        <v>-0.43367615557540429</v>
      </c>
      <c r="M75" s="11">
        <v>13.683903261973846</v>
      </c>
      <c r="N75" s="11">
        <v>13.250227106398441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10.238728594657161</v>
      </c>
      <c r="C76" s="11">
        <v>19.472584922790226</v>
      </c>
      <c r="D76" s="11">
        <f t="shared" si="50"/>
        <v>9.233856328133065</v>
      </c>
      <c r="E76" s="11">
        <v>8.2664250953522291</v>
      </c>
      <c r="F76" s="11">
        <f t="shared" si="51"/>
        <v>17.500281423485294</v>
      </c>
      <c r="G76" s="200">
        <f t="shared" si="52"/>
        <v>4.0246933811369345E-2</v>
      </c>
      <c r="I76" s="11" t="str">
        <f>I65</f>
        <v>Associate professional occupations</v>
      </c>
      <c r="J76" s="11">
        <v>33.945135376301124</v>
      </c>
      <c r="K76" s="11">
        <v>33.332305233971383</v>
      </c>
      <c r="L76" s="11">
        <v>-0.61283014232973976</v>
      </c>
      <c r="M76" s="11">
        <v>14.907099018097739</v>
      </c>
      <c r="N76" s="11">
        <v>14.294268875767997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1.4436137664610842</v>
      </c>
      <c r="C77" s="11">
        <v>2.8526497308376473</v>
      </c>
      <c r="D77" s="11">
        <f t="shared" si="50"/>
        <v>1.4090359643765631</v>
      </c>
      <c r="E77" s="11">
        <v>1.3384435673788335</v>
      </c>
      <c r="F77" s="11">
        <f t="shared" si="51"/>
        <v>2.7474795317553964</v>
      </c>
      <c r="G77" s="200">
        <f t="shared" si="52"/>
        <v>4.470659759962814E-2</v>
      </c>
      <c r="I77" s="11" t="str">
        <f>I66</f>
        <v>Administrative and secretarial occupations</v>
      </c>
      <c r="J77" s="11">
        <v>42.475365043917108</v>
      </c>
      <c r="K77" s="11">
        <v>33.41207555743874</v>
      </c>
      <c r="L77" s="11">
        <v>-9.0632894864783662</v>
      </c>
      <c r="M77" s="11">
        <v>17.661918821346131</v>
      </c>
      <c r="N77" s="11">
        <v>8.5986293348677663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0.15508604786345098</v>
      </c>
      <c r="C78" s="11">
        <v>0.25890692618011346</v>
      </c>
      <c r="D78" s="11">
        <f t="shared" si="50"/>
        <v>0.10382087831666248</v>
      </c>
      <c r="E78" s="11">
        <v>0.10761962754902979</v>
      </c>
      <c r="F78" s="11">
        <f t="shared" si="51"/>
        <v>0.21144050586569227</v>
      </c>
      <c r="G78" s="200">
        <f t="shared" si="52"/>
        <v>3.5761542503618404E-2</v>
      </c>
      <c r="I78" s="11" t="str">
        <f t="shared" ref="I78:I82" si="58">I67</f>
        <v>Skilled trades occupations</v>
      </c>
      <c r="J78" s="11">
        <v>39.624781201848613</v>
      </c>
      <c r="K78" s="11">
        <v>34.233434312071559</v>
      </c>
      <c r="L78" s="11">
        <v>-5.3913468897770516</v>
      </c>
      <c r="M78" s="11">
        <v>14.050211821579122</v>
      </c>
      <c r="N78" s="11">
        <v>8.6588649318020714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0.77040411764873384</v>
      </c>
      <c r="C79" s="11">
        <v>1.422530155148958</v>
      </c>
      <c r="D79" s="11">
        <f t="shared" si="50"/>
        <v>0.65212603750022413</v>
      </c>
      <c r="E79" s="11">
        <v>0.53639858987193523</v>
      </c>
      <c r="F79" s="11">
        <f t="shared" si="51"/>
        <v>1.1885246273721592</v>
      </c>
      <c r="G79" s="200">
        <f t="shared" si="52"/>
        <v>3.5856101910631821E-2</v>
      </c>
      <c r="I79" s="11" t="str">
        <f t="shared" si="58"/>
        <v>Caring, leisure and other service occupations</v>
      </c>
      <c r="J79" s="11">
        <v>52.021124888785586</v>
      </c>
      <c r="K79" s="11">
        <v>59.394866394719635</v>
      </c>
      <c r="L79" s="11">
        <v>7.3737415059340439</v>
      </c>
      <c r="M79" s="11">
        <v>29.951380454452369</v>
      </c>
      <c r="N79" s="11">
        <v>37.325121960386412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0.3296663156575223</v>
      </c>
      <c r="C80" s="11">
        <v>0.48956277460951664</v>
      </c>
      <c r="D80" s="11">
        <f t="shared" ref="D80" si="59">C80-B80</f>
        <v>0.15989645895199434</v>
      </c>
      <c r="E80" s="11">
        <v>0.21790417056302294</v>
      </c>
      <c r="F80" s="11">
        <f t="shared" ref="F80" si="60">SUM(D80:E80)</f>
        <v>0.37780062951501725</v>
      </c>
      <c r="G80" s="200">
        <f t="shared" si="52"/>
        <v>3.4405998848644703E-2</v>
      </c>
      <c r="I80" s="11" t="str">
        <f t="shared" si="58"/>
        <v>Sales and customer service occupations</v>
      </c>
      <c r="J80" s="11">
        <v>39.166762977862568</v>
      </c>
      <c r="K80" s="11">
        <v>41.040030929466766</v>
      </c>
      <c r="L80" s="11">
        <v>1.8732679516042037</v>
      </c>
      <c r="M80" s="11">
        <v>18.215614750751303</v>
      </c>
      <c r="N80" s="11">
        <v>20.088882702355509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0.75006138839279213</v>
      </c>
      <c r="C81" s="11">
        <v>1.5066248701853373</v>
      </c>
      <c r="D81" s="11">
        <f t="shared" si="50"/>
        <v>0.75656348179254518</v>
      </c>
      <c r="E81" s="11">
        <v>0.65124605828352278</v>
      </c>
      <c r="F81" s="11">
        <f t="shared" si="51"/>
        <v>1.407809540076068</v>
      </c>
      <c r="G81" s="200">
        <f t="shared" si="52"/>
        <v>4.2547316364379473E-2</v>
      </c>
      <c r="I81" s="11" t="str">
        <f t="shared" si="58"/>
        <v>Process, plant and machine operatives</v>
      </c>
      <c r="J81" s="11">
        <v>19.695484317657794</v>
      </c>
      <c r="K81" s="11">
        <v>22.265172152973964</v>
      </c>
      <c r="L81" s="11">
        <v>2.5696878353161683</v>
      </c>
      <c r="M81" s="11">
        <v>9.7659543403613647</v>
      </c>
      <c r="N81" s="11">
        <v>12.335642175677533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4.4172195363580276</v>
      </c>
      <c r="C82" s="11">
        <v>8.6433397503255875</v>
      </c>
      <c r="D82" s="11">
        <f t="shared" si="50"/>
        <v>4.22612021396756</v>
      </c>
      <c r="E82" s="11">
        <v>4.0264605619866067</v>
      </c>
      <c r="F82" s="11">
        <f t="shared" si="51"/>
        <v>8.2525807759541667</v>
      </c>
      <c r="G82" s="200">
        <f t="shared" si="52"/>
        <v>4.4140286018457875E-2</v>
      </c>
      <c r="I82" s="11" t="str">
        <f t="shared" si="58"/>
        <v>Elementary occupations</v>
      </c>
      <c r="J82" s="11">
        <v>25.914990124951419</v>
      </c>
      <c r="K82" s="11">
        <v>25.818346381549613</v>
      </c>
      <c r="L82" s="11">
        <v>-9.6643743401807036E-2</v>
      </c>
      <c r="M82" s="11">
        <v>12.166237390213123</v>
      </c>
      <c r="N82" s="11">
        <v>12.069593646811315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0.6774394499077957</v>
      </c>
      <c r="C83" s="11">
        <v>1.0242508348780617</v>
      </c>
      <c r="D83" s="11">
        <f t="shared" ref="D83:D84" si="61">C83-B83</f>
        <v>0.34681138497026598</v>
      </c>
      <c r="E83" s="11">
        <v>0.47700139070353986</v>
      </c>
      <c r="F83" s="11">
        <f t="shared" ref="F83:F84" si="62">SUM(D83:E83)</f>
        <v>0.82381277567380584</v>
      </c>
      <c r="G83" s="200">
        <f t="shared" si="52"/>
        <v>3.6175724062317061E-2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5.1151196703446866E-2</v>
      </c>
      <c r="C84" s="11">
        <v>6.0289678206226174E-2</v>
      </c>
      <c r="D84" s="11">
        <f t="shared" si="61"/>
        <v>9.1384815027793082E-3</v>
      </c>
      <c r="E84" s="11">
        <v>2.6027952381776031E-2</v>
      </c>
      <c r="F84" s="11">
        <f t="shared" si="62"/>
        <v>3.5166433884555343E-2</v>
      </c>
      <c r="G84" s="200">
        <f t="shared" si="52"/>
        <v>2.7802364576849925E-2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3.4108703262171836</v>
      </c>
      <c r="C85" s="11">
        <v>6.2051774085225091</v>
      </c>
      <c r="D85" s="11">
        <f t="shared" si="50"/>
        <v>2.7943070823053255</v>
      </c>
      <c r="E85" s="11">
        <v>2.4531295326889921</v>
      </c>
      <c r="F85" s="11">
        <f t="shared" si="51"/>
        <v>5.2474366149943172</v>
      </c>
      <c r="G85" s="200">
        <f t="shared" si="52"/>
        <v>3.6784707653206183E-2</v>
      </c>
      <c r="I85" s="11" t="str">
        <f>I74</f>
        <v>Managers, directors and senior officials</v>
      </c>
      <c r="J85" s="11">
        <f t="array" ref="J85:J93">MMULT(aggregation!$B$13:$AA$21,B210:B235)</f>
        <v>21.446745241160926</v>
      </c>
      <c r="K85" s="11">
        <f t="array" ref="K85:K93">MMULT(aggregation!$B$13:$AA$21,C210:C235)</f>
        <v>16.515260256579555</v>
      </c>
      <c r="L85" s="11">
        <f t="array" ref="L85:L93">MMULT(aggregation!$B$13:$AA$21,D210:D235)</f>
        <v>-4.9314849845813722</v>
      </c>
      <c r="M85" s="11">
        <f t="array" ref="M85:M93">MMULT(aggregation!$B$13:$AA$21,E210:E235)</f>
        <v>8.8631005636612734</v>
      </c>
      <c r="N85" s="11">
        <f t="array" ref="N85:N93">MMULT(aggregation!$B$13:$AA$21,F210:F235)</f>
        <v>3.9316155790799012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1.2373208037398531</v>
      </c>
      <c r="C86" s="11">
        <v>2.313842757218199</v>
      </c>
      <c r="D86" s="11">
        <f t="shared" si="50"/>
        <v>1.0765219534783459</v>
      </c>
      <c r="E86" s="11">
        <v>0.92042919425993219</v>
      </c>
      <c r="F86" s="11">
        <f t="shared" si="51"/>
        <v>1.9969511477382782</v>
      </c>
      <c r="G86" s="200">
        <f t="shared" si="52"/>
        <v>3.7770339546459031E-2</v>
      </c>
      <c r="I86" s="11" t="str">
        <f>I75</f>
        <v>Professional occupations</v>
      </c>
      <c r="J86" s="11">
        <v>23.166851595798178</v>
      </c>
      <c r="K86" s="11">
        <v>20.464530568271179</v>
      </c>
      <c r="L86" s="11">
        <v>-2.7023210275269953</v>
      </c>
      <c r="M86" s="11">
        <v>8.8053783368129572</v>
      </c>
      <c r="N86" s="11">
        <v>6.1030573092859619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0.47772709694359822</v>
      </c>
      <c r="C87" s="11">
        <v>1.1995794907912734</v>
      </c>
      <c r="D87" s="11">
        <f t="shared" ref="D87:D88" si="63">C87-B87</f>
        <v>0.72185239384767508</v>
      </c>
      <c r="E87" s="11">
        <v>0.43467127498615321</v>
      </c>
      <c r="F87" s="11">
        <f t="shared" ref="F87:F88" si="64">SUM(D87:E87)</f>
        <v>1.1565236688338283</v>
      </c>
      <c r="G87" s="200">
        <f t="shared" si="52"/>
        <v>4.4079675661129247E-2</v>
      </c>
      <c r="I87" s="11" t="str">
        <f>I76</f>
        <v>Associate professional occupations</v>
      </c>
      <c r="J87" s="11">
        <v>25.586075253972169</v>
      </c>
      <c r="K87" s="11">
        <v>21.341805855804065</v>
      </c>
      <c r="L87" s="11">
        <v>-4.244269398168103</v>
      </c>
      <c r="M87" s="11">
        <v>9.739091843759816</v>
      </c>
      <c r="N87" s="11">
        <v>5.4948224455917147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0.84949265593722412</v>
      </c>
      <c r="C88" s="11">
        <v>1.53638744979987</v>
      </c>
      <c r="D88" s="11">
        <f t="shared" si="63"/>
        <v>0.68689479386264585</v>
      </c>
      <c r="E88" s="11">
        <v>0.77612258034966874</v>
      </c>
      <c r="F88" s="11">
        <f t="shared" si="64"/>
        <v>1.4630173742123147</v>
      </c>
      <c r="G88" s="200">
        <f t="shared" si="52"/>
        <v>4.4216477900198115E-2</v>
      </c>
      <c r="I88" s="11" t="str">
        <f>I77</f>
        <v>Administrative and secretarial occupations</v>
      </c>
      <c r="J88" s="11">
        <v>44.464289179972084</v>
      </c>
      <c r="K88" s="11">
        <v>30.105598583020189</v>
      </c>
      <c r="L88" s="11">
        <v>-14.358690596951899</v>
      </c>
      <c r="M88" s="11">
        <v>16.40802837340107</v>
      </c>
      <c r="N88" s="11">
        <v>2.049337776449172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0.23649288803652546</v>
      </c>
      <c r="C89" s="11">
        <v>0.88470469557259868</v>
      </c>
      <c r="D89" s="11">
        <f t="shared" si="50"/>
        <v>0.64821180753607321</v>
      </c>
      <c r="E89" s="11">
        <v>0.3668032899399204</v>
      </c>
      <c r="F89" s="11">
        <f t="shared" si="51"/>
        <v>1.0150150974759935</v>
      </c>
      <c r="G89" s="200">
        <f t="shared" si="52"/>
        <v>6.4422793494216757E-2</v>
      </c>
      <c r="I89" s="11" t="str">
        <f t="shared" ref="I89:I93" si="65">I78</f>
        <v>Skilled trades occupations</v>
      </c>
      <c r="J89" s="11">
        <v>32.820944208008797</v>
      </c>
      <c r="K89" s="11">
        <v>29.555358215908942</v>
      </c>
      <c r="L89" s="11">
        <v>-3.2655859920998527</v>
      </c>
      <c r="M89" s="11">
        <v>12.959644644126154</v>
      </c>
      <c r="N89" s="11">
        <v>9.6940586520262997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2.7783391227968086</v>
      </c>
      <c r="C90" s="11">
        <v>4.7745911628487478</v>
      </c>
      <c r="D90" s="11">
        <f t="shared" ref="D90" si="66">C90-B90</f>
        <v>1.9962520400519392</v>
      </c>
      <c r="E90" s="11">
        <v>2.2017566288318005</v>
      </c>
      <c r="F90" s="11">
        <f t="shared" ref="F90" si="67">SUM(D90:E90)</f>
        <v>4.1980086688837392</v>
      </c>
      <c r="G90" s="200">
        <f t="shared" ref="G90:G91" si="68">IF(B90&gt;0,(1+(E90/B90))^(1/($C$6-$B$6))-1,0)</f>
        <v>3.9673152293941305E-2</v>
      </c>
      <c r="I90" s="11" t="str">
        <f t="shared" si="65"/>
        <v>Caring, leisure and other service occupations</v>
      </c>
      <c r="J90" s="11">
        <v>35.301182152698715</v>
      </c>
      <c r="K90" s="11">
        <v>28.711760996645161</v>
      </c>
      <c r="L90" s="11">
        <v>-6.5894211560535476</v>
      </c>
      <c r="M90" s="11">
        <v>15.565451509842323</v>
      </c>
      <c r="N90" s="11">
        <v>8.9760303537887722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152.94418646530008</v>
      </c>
      <c r="C91" s="11">
        <f t="shared" ref="C91:F91" si="69">SUM(C65:C90)</f>
        <v>241.53854075672359</v>
      </c>
      <c r="D91" s="11">
        <f t="shared" si="69"/>
        <v>88.594354291423556</v>
      </c>
      <c r="E91" s="11">
        <f t="shared" si="69"/>
        <v>103.30030448478334</v>
      </c>
      <c r="F91" s="11">
        <f t="shared" si="69"/>
        <v>191.89465877620688</v>
      </c>
      <c r="G91" s="200">
        <f t="shared" si="68"/>
        <v>3.5002592349516748E-2</v>
      </c>
      <c r="I91" s="11" t="str">
        <f t="shared" si="65"/>
        <v>Sales and customer service occupations</v>
      </c>
      <c r="J91" s="11">
        <v>36.321720918848953</v>
      </c>
      <c r="K91" s="11">
        <v>33.089313906611793</v>
      </c>
      <c r="L91" s="11">
        <v>-3.2324070122371555</v>
      </c>
      <c r="M91" s="11">
        <v>16.398645559917611</v>
      </c>
      <c r="N91" s="11">
        <v>13.166238547680457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29.079212699759687</v>
      </c>
      <c r="K92" s="11">
        <v>30.372420212392946</v>
      </c>
      <c r="L92" s="11">
        <v>1.2932075126332592</v>
      </c>
      <c r="M92" s="11">
        <v>15.125581451442857</v>
      </c>
      <c r="N92" s="11">
        <v>16.418788964076114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43.118133397318502</v>
      </c>
      <c r="K93" s="11">
        <v>43.347023356650617</v>
      </c>
      <c r="L93" s="11">
        <v>0.22888995933212009</v>
      </c>
      <c r="M93" s="11">
        <v>20.135479800340999</v>
      </c>
      <c r="N93" s="11">
        <v>20.364369759673117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26.986091978892507</v>
      </c>
      <c r="C94" s="11">
        <v>31.426254213449024</v>
      </c>
      <c r="D94" s="11">
        <f>C94-B94</f>
        <v>4.4401622345565173</v>
      </c>
      <c r="E94" s="11">
        <v>15.771061177372149</v>
      </c>
      <c r="F94" s="11">
        <f>SUM(D94:E94)</f>
        <v>20.211223411928664</v>
      </c>
      <c r="G94" s="200">
        <f>IF(B94&gt;0,(1+(E94/B94))^(1/($C$6-$B$6))-1,0)</f>
        <v>3.1156504601584034E-2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10.138239128424882</v>
      </c>
      <c r="C95" s="11">
        <v>14.961034936281326</v>
      </c>
      <c r="D95" s="11">
        <f t="shared" ref="D95:D118" si="72">C95-B95</f>
        <v>4.8227958078564441</v>
      </c>
      <c r="E95" s="11">
        <v>7.6439314455224343</v>
      </c>
      <c r="F95" s="11">
        <f t="shared" ref="F95:F118" si="73">SUM(D95:E95)</f>
        <v>12.466727253378878</v>
      </c>
      <c r="G95" s="200">
        <f t="shared" ref="G95:G120" si="74">IF(B95&gt;0,(1+(E95/B95))^(1/($C$6-$B$6))-1,0)</f>
        <v>3.8169221901865891E-2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29.259946006422979</v>
      </c>
      <c r="C96" s="11">
        <v>42.43134273432397</v>
      </c>
      <c r="D96" s="11">
        <f t="shared" si="72"/>
        <v>13.171396727900991</v>
      </c>
      <c r="E96" s="11">
        <v>14.377449771319107</v>
      </c>
      <c r="F96" s="11">
        <f t="shared" si="73"/>
        <v>27.548846499220097</v>
      </c>
      <c r="G96" s="200">
        <f t="shared" si="74"/>
        <v>2.7004516727213712E-2</v>
      </c>
      <c r="I96" s="11" t="str">
        <f>I85</f>
        <v>Managers, directors and senior officials</v>
      </c>
      <c r="J96" s="11">
        <f t="array" ref="J96:J104">MMULT(aggregation!$B$13:$AA$21,B239:B264)</f>
        <v>14.607592154249893</v>
      </c>
      <c r="K96" s="11">
        <f t="array" ref="K96:K104">MMULT(aggregation!$B$13:$AA$21,C239:C264)</f>
        <v>9.0919788878368699</v>
      </c>
      <c r="L96" s="11">
        <f t="array" ref="L96:L104">MMULT(aggregation!$B$13:$AA$21,D239:D264)</f>
        <v>-5.5156132664130215</v>
      </c>
      <c r="M96" s="11">
        <f t="array" ref="M96:M104">MMULT(aggregation!$B$13:$AA$21,E239:E264)</f>
        <v>5.254804329893016</v>
      </c>
      <c r="N96" s="11">
        <f t="array" ref="N96:N104">MMULT(aggregation!$B$13:$AA$21,F239:F264)</f>
        <v>-0.26080893652000547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24.138436371907027</v>
      </c>
      <c r="C97" s="11">
        <v>28.670294734976327</v>
      </c>
      <c r="D97" s="11">
        <f t="shared" si="72"/>
        <v>4.5318583630693006</v>
      </c>
      <c r="E97" s="11">
        <v>14.645390831911943</v>
      </c>
      <c r="F97" s="11">
        <f t="shared" si="73"/>
        <v>19.177249194981243</v>
      </c>
      <c r="G97" s="200">
        <f t="shared" si="74"/>
        <v>3.2118197528241188E-2</v>
      </c>
      <c r="I97" s="11" t="str">
        <f>I86</f>
        <v>Professional occupations</v>
      </c>
      <c r="J97" s="11">
        <v>14.315188779706304</v>
      </c>
      <c r="K97" s="11">
        <v>9.3400818420356604</v>
      </c>
      <c r="L97" s="11">
        <v>-4.9751069376706436</v>
      </c>
      <c r="M97" s="11">
        <v>4.6701715544223674</v>
      </c>
      <c r="N97" s="11">
        <v>-0.30493538324827674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21.592509642548194</v>
      </c>
      <c r="C98" s="11">
        <v>14.771800868122488</v>
      </c>
      <c r="D98" s="11">
        <f t="shared" ref="D98" si="75">C98-B98</f>
        <v>-6.8207087744257056</v>
      </c>
      <c r="E98" s="11">
        <v>9.048867000663158</v>
      </c>
      <c r="F98" s="11">
        <f t="shared" ref="F98" si="76">SUM(D98:E98)</f>
        <v>2.2281582262374524</v>
      </c>
      <c r="G98" s="200">
        <f t="shared" si="74"/>
        <v>2.3608012443094406E-2</v>
      </c>
      <c r="I98" s="11" t="str">
        <f>I87</f>
        <v>Associate professional occupations</v>
      </c>
      <c r="J98" s="11">
        <v>15.182008479311026</v>
      </c>
      <c r="K98" s="11">
        <v>8.9793080350815231</v>
      </c>
      <c r="L98" s="11">
        <v>-6.2027004442295031</v>
      </c>
      <c r="M98" s="11">
        <v>4.4575200196861822</v>
      </c>
      <c r="N98" s="11">
        <v>-1.7451804245433205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34.59864651053848</v>
      </c>
      <c r="C99" s="11">
        <v>40.412073097000778</v>
      </c>
      <c r="D99" s="11">
        <f t="shared" si="72"/>
        <v>5.8134265864622989</v>
      </c>
      <c r="E99" s="11">
        <v>19.020820326728622</v>
      </c>
      <c r="F99" s="11">
        <f t="shared" si="73"/>
        <v>24.83424691319092</v>
      </c>
      <c r="G99" s="200">
        <f t="shared" si="74"/>
        <v>2.9637201273207125E-2</v>
      </c>
      <c r="I99" s="11" t="str">
        <f>I88</f>
        <v>Administrative and secretarial occupations</v>
      </c>
      <c r="J99" s="11">
        <v>23.634072592647666</v>
      </c>
      <c r="K99" s="11">
        <v>6.3366136100620611</v>
      </c>
      <c r="L99" s="11">
        <v>-17.297458982585603</v>
      </c>
      <c r="M99" s="11">
        <v>5.5122560852455198</v>
      </c>
      <c r="N99" s="11">
        <v>-11.785202897340085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8.8225827178711267</v>
      </c>
      <c r="C100" s="11">
        <v>10.543694888554629</v>
      </c>
      <c r="D100" s="11">
        <f t="shared" si="72"/>
        <v>1.7211121706835026</v>
      </c>
      <c r="E100" s="11">
        <v>4.1064722074946793</v>
      </c>
      <c r="F100" s="11">
        <f t="shared" si="73"/>
        <v>5.827584378178182</v>
      </c>
      <c r="G100" s="200">
        <f t="shared" si="74"/>
        <v>2.5804821721911342E-2</v>
      </c>
      <c r="I100" s="11" t="str">
        <f t="shared" ref="I100:I104" si="77">I89</f>
        <v>Skilled trades occupations</v>
      </c>
      <c r="J100" s="11">
        <v>17.650150411849147</v>
      </c>
      <c r="K100" s="11">
        <v>11.936617125369692</v>
      </c>
      <c r="L100" s="11">
        <v>-5.7135332864794552</v>
      </c>
      <c r="M100" s="11">
        <v>5.9200105103397194</v>
      </c>
      <c r="N100" s="11">
        <v>0.20647722386026346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8.7950701558140505</v>
      </c>
      <c r="C101" s="11">
        <v>21.008080588387699</v>
      </c>
      <c r="D101" s="11">
        <f t="shared" si="72"/>
        <v>12.213010432573649</v>
      </c>
      <c r="E101" s="11">
        <v>10.551757851836902</v>
      </c>
      <c r="F101" s="11">
        <f t="shared" si="73"/>
        <v>22.76476828441055</v>
      </c>
      <c r="G101" s="200">
        <f t="shared" si="74"/>
        <v>5.3961380184019525E-2</v>
      </c>
      <c r="I101" s="11" t="str">
        <f t="shared" si="77"/>
        <v>Caring, leisure and other service occupations</v>
      </c>
      <c r="J101" s="11">
        <v>9.2138960854262688</v>
      </c>
      <c r="K101" s="11">
        <v>5.2744049966837574</v>
      </c>
      <c r="L101" s="11">
        <v>-3.939491088742511</v>
      </c>
      <c r="M101" s="11">
        <v>2.5645403683154142</v>
      </c>
      <c r="N101" s="11">
        <v>-1.3749507204270968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3.459203387170898</v>
      </c>
      <c r="C102" s="11">
        <v>4.2756514579637743</v>
      </c>
      <c r="D102" s="11">
        <f t="shared" si="72"/>
        <v>0.81644807079287629</v>
      </c>
      <c r="E102" s="11">
        <v>1.3671705480214904</v>
      </c>
      <c r="F102" s="11">
        <f t="shared" si="73"/>
        <v>2.1836186188143669</v>
      </c>
      <c r="G102" s="200">
        <f t="shared" si="74"/>
        <v>2.2452147165593628E-2</v>
      </c>
      <c r="I102" s="11" t="str">
        <f t="shared" si="77"/>
        <v>Sales and customer service occupations</v>
      </c>
      <c r="J102" s="11">
        <v>23.357649618434806</v>
      </c>
      <c r="K102" s="11">
        <v>10.911074003144018</v>
      </c>
      <c r="L102" s="11">
        <v>-12.44657561529079</v>
      </c>
      <c r="M102" s="11">
        <v>6.8661564427316817</v>
      </c>
      <c r="N102" s="11">
        <v>-5.5804191725591075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7.7238560288764671</v>
      </c>
      <c r="C103" s="11">
        <v>7.8255543089778987</v>
      </c>
      <c r="D103" s="11">
        <f t="shared" ref="D103:D104" si="78">C103-B103</f>
        <v>0.10169828010143167</v>
      </c>
      <c r="E103" s="11">
        <v>3.5311303486533023</v>
      </c>
      <c r="F103" s="11">
        <f t="shared" ref="F103:F104" si="79">SUM(D103:E103)</f>
        <v>3.632828628754734</v>
      </c>
      <c r="G103" s="200">
        <f t="shared" si="74"/>
        <v>2.5417488931075649E-2</v>
      </c>
      <c r="I103" s="11" t="str">
        <f t="shared" si="77"/>
        <v>Process, plant and machine operatives</v>
      </c>
      <c r="J103" s="11">
        <v>23.218925783020847</v>
      </c>
      <c r="K103" s="11">
        <v>13.663331778728953</v>
      </c>
      <c r="L103" s="11">
        <v>-9.5555940042918941</v>
      </c>
      <c r="M103" s="11">
        <v>8.3618012338224723</v>
      </c>
      <c r="N103" s="11">
        <v>-1.1937927704694209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22.561613543009738</v>
      </c>
      <c r="C104" s="11">
        <v>26.988743526503733</v>
      </c>
      <c r="D104" s="11">
        <f t="shared" si="78"/>
        <v>4.4271299834939946</v>
      </c>
      <c r="E104" s="11">
        <v>12.437377540311074</v>
      </c>
      <c r="F104" s="11">
        <f t="shared" si="79"/>
        <v>16.864507523805067</v>
      </c>
      <c r="G104" s="200">
        <f t="shared" si="74"/>
        <v>2.9703900737919398E-2</v>
      </c>
      <c r="I104" s="11" t="str">
        <f t="shared" si="77"/>
        <v>Elementary occupations</v>
      </c>
      <c r="J104" s="11">
        <v>39.821416248860359</v>
      </c>
      <c r="K104" s="11">
        <v>29.569452977539605</v>
      </c>
      <c r="L104" s="11">
        <v>-10.251963271320749</v>
      </c>
      <c r="M104" s="11">
        <v>15.034221823966448</v>
      </c>
      <c r="N104" s="11">
        <v>4.7822585526456987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32.953535054886011</v>
      </c>
      <c r="C105" s="11">
        <v>51.30179166876092</v>
      </c>
      <c r="D105" s="11">
        <f t="shared" si="72"/>
        <v>18.348256613874909</v>
      </c>
      <c r="E105" s="11">
        <v>23.32095897258349</v>
      </c>
      <c r="F105" s="11">
        <f t="shared" si="73"/>
        <v>41.6692155864584</v>
      </c>
      <c r="G105" s="200">
        <f t="shared" si="74"/>
        <v>3.6320221653070695E-2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4.5896800645034572</v>
      </c>
      <c r="C106" s="11">
        <v>7.1908188237605861</v>
      </c>
      <c r="D106" s="11">
        <f t="shared" si="72"/>
        <v>2.6011387592571289</v>
      </c>
      <c r="E106" s="11">
        <v>3.9014194612118058</v>
      </c>
      <c r="F106" s="11">
        <f t="shared" si="73"/>
        <v>6.5025582204689343</v>
      </c>
      <c r="G106" s="200">
        <f t="shared" si="74"/>
        <v>4.1866565257431043E-2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1.5401550158028785</v>
      </c>
      <c r="C107" s="11">
        <v>2.4332539856494511</v>
      </c>
      <c r="D107" s="11">
        <f t="shared" si="72"/>
        <v>0.89309896984657255</v>
      </c>
      <c r="E107" s="11">
        <v>1.2611487539749129</v>
      </c>
      <c r="F107" s="11">
        <f t="shared" si="73"/>
        <v>2.1542477238214852</v>
      </c>
      <c r="G107" s="200">
        <f t="shared" si="74"/>
        <v>4.0686014124914571E-2</v>
      </c>
      <c r="I107" s="11" t="str">
        <f>I96</f>
        <v>Managers, directors and senior officials</v>
      </c>
      <c r="J107" s="11">
        <f t="array" ref="J107:J115">MMULT(aggregation!$B$13:$AA$21,B268:B293)</f>
        <v>4.5539746994276129</v>
      </c>
      <c r="K107" s="11">
        <f t="array" ref="K107:K115">MMULT(aggregation!$B$13:$AA$21,C268:C293)</f>
        <v>5.8032451534326626</v>
      </c>
      <c r="L107" s="11">
        <f t="array" ref="L107:L115">MMULT(aggregation!$B$13:$AA$21,D268:D293)</f>
        <v>1.2492704540050488</v>
      </c>
      <c r="M107" s="11">
        <f t="array" ref="M107:M115">MMULT(aggregation!$B$13:$AA$21,E268:E293)</f>
        <v>1.8056725619218152</v>
      </c>
      <c r="N107" s="11">
        <f t="array" ref="N107:N115">MMULT(aggregation!$B$13:$AA$21,F268:F293)</f>
        <v>3.054943015926864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2.6218436329237989</v>
      </c>
      <c r="C108" s="11">
        <v>4.1409923367718324</v>
      </c>
      <c r="D108" s="11">
        <f t="shared" si="72"/>
        <v>1.5191487038480336</v>
      </c>
      <c r="E108" s="11">
        <v>1.5490375302175567</v>
      </c>
      <c r="F108" s="11">
        <f t="shared" si="73"/>
        <v>3.0681862340655903</v>
      </c>
      <c r="G108" s="200">
        <f t="shared" si="74"/>
        <v>3.1433901786488194E-2</v>
      </c>
      <c r="I108" s="11" t="str">
        <f>I97</f>
        <v>Professional occupations</v>
      </c>
      <c r="J108" s="11">
        <v>3.689341226237528</v>
      </c>
      <c r="K108" s="11">
        <v>6.2438203208873837</v>
      </c>
      <c r="L108" s="11">
        <v>2.5544790946498548</v>
      </c>
      <c r="M108" s="11">
        <v>1.7573154974419865</v>
      </c>
      <c r="N108" s="11">
        <v>4.3117945920918412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1.2892515845311798</v>
      </c>
      <c r="C109" s="11">
        <v>1.9646271934201043</v>
      </c>
      <c r="D109" s="11">
        <f t="shared" ref="D109" si="80">C109-B109</f>
        <v>0.67537560888892445</v>
      </c>
      <c r="E109" s="11">
        <v>0.80643174977478704</v>
      </c>
      <c r="F109" s="11">
        <f t="shared" ref="F109" si="81">SUM(D109:E109)</f>
        <v>1.4818073586637115</v>
      </c>
      <c r="G109" s="200">
        <f t="shared" si="74"/>
        <v>3.2918047719539878E-2</v>
      </c>
      <c r="I109" s="11" t="str">
        <f>I98</f>
        <v>Associate professional occupations</v>
      </c>
      <c r="J109" s="11">
        <v>3.8570843196763045</v>
      </c>
      <c r="K109" s="11">
        <v>5.5740856980940849</v>
      </c>
      <c r="L109" s="11">
        <v>1.7170013784177804</v>
      </c>
      <c r="M109" s="11">
        <v>1.5700964721395547</v>
      </c>
      <c r="N109" s="11">
        <v>3.2870978505573354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2.127135547719305</v>
      </c>
      <c r="C110" s="11">
        <v>3.9263728455115783</v>
      </c>
      <c r="D110" s="11">
        <f t="shared" si="72"/>
        <v>1.7992372977922733</v>
      </c>
      <c r="E110" s="11">
        <v>1.7886984919568505</v>
      </c>
      <c r="F110" s="11">
        <f t="shared" si="73"/>
        <v>3.5879357897491237</v>
      </c>
      <c r="G110" s="200">
        <f t="shared" si="74"/>
        <v>4.1522382530534419E-2</v>
      </c>
      <c r="I110" s="11" t="str">
        <f>I99</f>
        <v>Administrative and secretarial occupations</v>
      </c>
      <c r="J110" s="11">
        <v>7.7575144770203952</v>
      </c>
      <c r="K110" s="11">
        <v>7.3789350724630705</v>
      </c>
      <c r="L110" s="11">
        <v>-0.37857940455732519</v>
      </c>
      <c r="M110" s="11">
        <v>2.5049734228979679</v>
      </c>
      <c r="N110" s="11">
        <v>2.1263940183406431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13.103228014496271</v>
      </c>
      <c r="C111" s="11">
        <v>20.249279436355625</v>
      </c>
      <c r="D111" s="11">
        <f>C111-B111</f>
        <v>7.1460514218593545</v>
      </c>
      <c r="E111" s="11">
        <v>11.150757940390399</v>
      </c>
      <c r="F111" s="11">
        <f>SUM(D111:E111)</f>
        <v>18.296809362249753</v>
      </c>
      <c r="G111" s="200">
        <f t="shared" si="74"/>
        <v>4.1902279571152112E-2</v>
      </c>
      <c r="I111" s="11" t="str">
        <f t="shared" ref="I111:I115" si="82">I100</f>
        <v>Skilled trades occupations</v>
      </c>
      <c r="J111" s="11">
        <v>9.378341808297888</v>
      </c>
      <c r="K111" s="11">
        <v>4.9806448240822947</v>
      </c>
      <c r="L111" s="11">
        <v>-4.3976969842155942</v>
      </c>
      <c r="M111" s="11">
        <v>2.2786294228451083</v>
      </c>
      <c r="N111" s="11">
        <v>-2.1190675613704855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2.986410468030682</v>
      </c>
      <c r="C112" s="11">
        <v>4.366188641183677</v>
      </c>
      <c r="D112" s="11">
        <f t="shared" ref="D112:D113" si="83">C112-B112</f>
        <v>1.379778173152995</v>
      </c>
      <c r="E112" s="11">
        <v>2.2447943755952182</v>
      </c>
      <c r="F112" s="11">
        <f t="shared" ref="F112:F113" si="84">SUM(D112:E112)</f>
        <v>3.6245725487482132</v>
      </c>
      <c r="G112" s="200">
        <f t="shared" si="74"/>
        <v>3.8078385673184112E-2</v>
      </c>
      <c r="I112" s="11" t="str">
        <f t="shared" si="82"/>
        <v>Caring, leisure and other service occupations</v>
      </c>
      <c r="J112" s="11">
        <v>3.3439223144470906</v>
      </c>
      <c r="K112" s="11">
        <v>2.7922050160219989</v>
      </c>
      <c r="L112" s="11">
        <v>-0.55171729842509176</v>
      </c>
      <c r="M112" s="11">
        <v>0.84651839148480768</v>
      </c>
      <c r="N112" s="11">
        <v>0.29480109305971608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0.22352128524741072</v>
      </c>
      <c r="C113" s="11">
        <v>0.30375440500038714</v>
      </c>
      <c r="D113" s="11">
        <f t="shared" si="83"/>
        <v>8.0233119752976423E-2</v>
      </c>
      <c r="E113" s="11">
        <v>0.15008540211045782</v>
      </c>
      <c r="F113" s="11">
        <f t="shared" si="84"/>
        <v>0.23031852186343424</v>
      </c>
      <c r="G113" s="200">
        <f t="shared" si="74"/>
        <v>3.4839626044878447E-2</v>
      </c>
      <c r="I113" s="11" t="str">
        <f t="shared" si="82"/>
        <v>Sales and customer service occupations</v>
      </c>
      <c r="J113" s="11">
        <v>10.224244485911429</v>
      </c>
      <c r="K113" s="11">
        <v>7.2388995396705038</v>
      </c>
      <c r="L113" s="11">
        <v>-2.9853449462409252</v>
      </c>
      <c r="M113" s="11">
        <v>2.298341745768318</v>
      </c>
      <c r="N113" s="11">
        <v>-0.68700320047260721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14.411146657748919</v>
      </c>
      <c r="C114" s="11">
        <v>23.142110862408227</v>
      </c>
      <c r="D114" s="11">
        <f t="shared" si="72"/>
        <v>8.7309642046593083</v>
      </c>
      <c r="E114" s="11">
        <v>10.159641683506932</v>
      </c>
      <c r="F114" s="11">
        <f t="shared" si="73"/>
        <v>18.890605888166242</v>
      </c>
      <c r="G114" s="200">
        <f t="shared" si="74"/>
        <v>3.6210614884744308E-2</v>
      </c>
      <c r="I114" s="11" t="str">
        <f t="shared" si="82"/>
        <v>Process, plant and machine operatives</v>
      </c>
      <c r="J114" s="11">
        <v>11.324268552361042</v>
      </c>
      <c r="K114" s="11">
        <v>4.6244866565774911</v>
      </c>
      <c r="L114" s="11">
        <v>-6.699781895783552</v>
      </c>
      <c r="M114" s="11">
        <v>2.5457555203626754</v>
      </c>
      <c r="N114" s="11">
        <v>-4.1540263754208766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5.457272039324037</v>
      </c>
      <c r="C115" s="11">
        <v>9.0563694394247598</v>
      </c>
      <c r="D115" s="11">
        <f t="shared" si="72"/>
        <v>3.5990974001007228</v>
      </c>
      <c r="E115" s="11">
        <v>3.626562360251961</v>
      </c>
      <c r="F115" s="11">
        <f t="shared" si="73"/>
        <v>7.2256597603526842</v>
      </c>
      <c r="G115" s="200">
        <f t="shared" si="74"/>
        <v>3.4553387282407977E-2</v>
      </c>
      <c r="I115" s="11" t="str">
        <f t="shared" si="82"/>
        <v>Elementary occupations</v>
      </c>
      <c r="J115" s="11">
        <v>16.88488027094321</v>
      </c>
      <c r="K115" s="11">
        <v>12.33470757935353</v>
      </c>
      <c r="L115" s="11">
        <v>-4.5501726915896814</v>
      </c>
      <c r="M115" s="11">
        <v>4.0749038119041474</v>
      </c>
      <c r="N115" s="11">
        <v>-0.47526887968553488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1.1397674279160945</v>
      </c>
      <c r="C116" s="11">
        <v>3.0262114882727893</v>
      </c>
      <c r="D116" s="11">
        <f t="shared" ref="D116:D117" si="85">C116-B116</f>
        <v>1.8864440603566948</v>
      </c>
      <c r="E116" s="11">
        <v>1.1044956421430077</v>
      </c>
      <c r="F116" s="11">
        <f t="shared" ref="F116:F117" si="86">SUM(D116:E116)</f>
        <v>2.9909397024997024</v>
      </c>
      <c r="G116" s="200">
        <f t="shared" si="74"/>
        <v>4.6205907777430832E-2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3.2123535069901701</v>
      </c>
      <c r="C117" s="11">
        <v>6.2052354745862583</v>
      </c>
      <c r="D117" s="11">
        <f t="shared" si="85"/>
        <v>2.9928819675960883</v>
      </c>
      <c r="E117" s="11">
        <v>3.0571285920649993</v>
      </c>
      <c r="F117" s="11">
        <f t="shared" si="86"/>
        <v>6.0500105596610876</v>
      </c>
      <c r="G117" s="200">
        <f t="shared" si="74"/>
        <v>4.5587916644917348E-2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0.89489892611444355</v>
      </c>
      <c r="C118" s="11">
        <v>3.4310239425013496</v>
      </c>
      <c r="D118" s="11">
        <f t="shared" si="72"/>
        <v>2.5361250163869062</v>
      </c>
      <c r="E118" s="11">
        <v>1.6140203816114629</v>
      </c>
      <c r="F118" s="11">
        <f t="shared" si="73"/>
        <v>4.1501453979983687</v>
      </c>
      <c r="G118" s="200">
        <f t="shared" si="74"/>
        <v>7.1143147469861168E-2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9.9634692938431666</v>
      </c>
      <c r="C119" s="11">
        <v>15.310097355732808</v>
      </c>
      <c r="D119" s="11">
        <f t="shared" ref="D119" si="87">C119-B119</f>
        <v>5.3466280618896409</v>
      </c>
      <c r="E119" s="11">
        <v>7.6876145217305316</v>
      </c>
      <c r="F119" s="11">
        <f t="shared" ref="F119" si="88">SUM(D119:E119)</f>
        <v>13.034242583620173</v>
      </c>
      <c r="G119" s="200">
        <f t="shared" si="74"/>
        <v>3.8860864504166814E-2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294.58986399155401</v>
      </c>
      <c r="C120" s="11">
        <f t="shared" ref="C120:F120" si="89">SUM(C94:C119)</f>
        <v>399.36265325388194</v>
      </c>
      <c r="D120" s="11">
        <f t="shared" si="89"/>
        <v>104.77278926232782</v>
      </c>
      <c r="E120" s="11">
        <f t="shared" si="89"/>
        <v>185.92422490895922</v>
      </c>
      <c r="F120" s="11">
        <f t="shared" si="89"/>
        <v>290.69701417128704</v>
      </c>
      <c r="G120" s="200">
        <f t="shared" si="74"/>
        <v>3.3155967213893689E-2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5.035347456074045</v>
      </c>
      <c r="C123" s="11">
        <v>5.1612718286919144</v>
      </c>
      <c r="D123" s="11">
        <f>C123-B123</f>
        <v>0.12592437261786937</v>
      </c>
      <c r="E123" s="11">
        <v>2.5156190339326736</v>
      </c>
      <c r="F123" s="11">
        <f>SUM(D123:E123)</f>
        <v>2.641543406550543</v>
      </c>
      <c r="G123" s="200">
        <f>IF(B123&gt;0,(1+(E123/B123))^(1/($C$6-$B$6))-1,0)</f>
        <v>2.7381024047709035E-2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2.7577917993811272</v>
      </c>
      <c r="C124" s="11">
        <v>3.6422340541999203</v>
      </c>
      <c r="D124" s="11">
        <f t="shared" ref="D124:D139" si="92">C124-B124</f>
        <v>0.88444225481879313</v>
      </c>
      <c r="E124" s="11">
        <v>1.9123807604590277</v>
      </c>
      <c r="F124" s="11">
        <f t="shared" ref="F124:F131" si="93">SUM(D124:E124)</f>
        <v>2.7968230152778206</v>
      </c>
      <c r="G124" s="200">
        <f t="shared" ref="G124:G147" si="94">IF(B124&gt;0,(1+(E124/B124))^(1/($C$6-$B$6))-1,0)</f>
        <v>3.5741624632803282E-2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2.9710071600080634</v>
      </c>
      <c r="C125" s="11">
        <v>4.3445439521892588</v>
      </c>
      <c r="D125" s="11">
        <f t="shared" si="92"/>
        <v>1.3735367921811954</v>
      </c>
      <c r="E125" s="11">
        <v>1.3958068141436044</v>
      </c>
      <c r="F125" s="11">
        <f t="shared" si="93"/>
        <v>2.7693436063247998</v>
      </c>
      <c r="G125" s="200">
        <f t="shared" si="94"/>
        <v>2.6007966430952933E-2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7.6275672976633606</v>
      </c>
      <c r="C126" s="11">
        <v>1.4828255777815806</v>
      </c>
      <c r="D126" s="11">
        <f t="shared" si="92"/>
        <v>-6.1447417198817798</v>
      </c>
      <c r="E126" s="11">
        <v>1.2930810827687962</v>
      </c>
      <c r="F126" s="11">
        <f t="shared" si="93"/>
        <v>-4.8516606371129836</v>
      </c>
      <c r="G126" s="200">
        <f t="shared" si="94"/>
        <v>1.0494664831181666E-2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1.8322031185447825</v>
      </c>
      <c r="C127" s="11">
        <v>1.2217305338279207</v>
      </c>
      <c r="D127" s="11">
        <f t="shared" si="92"/>
        <v>-0.61047258471686172</v>
      </c>
      <c r="E127" s="11">
        <v>0.38521799257575701</v>
      </c>
      <c r="F127" s="11">
        <f t="shared" si="93"/>
        <v>-0.22525459214110471</v>
      </c>
      <c r="G127" s="200">
        <f>IF(B127&gt;0,(1+(E127/B127))^(1/($C$6-$B$6))-1,0)</f>
        <v>1.2802980349616577E-2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2.8355108621313705</v>
      </c>
      <c r="C128" s="11">
        <v>3.0528374793737636</v>
      </c>
      <c r="D128" s="11">
        <f t="shared" si="92"/>
        <v>0.21732661724239311</v>
      </c>
      <c r="E128" s="11">
        <v>0.99001176857939088</v>
      </c>
      <c r="F128" s="11">
        <f t="shared" si="93"/>
        <v>1.2073383858217839</v>
      </c>
      <c r="G128" s="200">
        <f t="shared" si="94"/>
        <v>2.0165495827691116E-2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1.4610647481270478</v>
      </c>
      <c r="C129" s="11">
        <v>2.1187639407820908</v>
      </c>
      <c r="D129" s="11">
        <f t="shared" si="92"/>
        <v>0.65769919265504306</v>
      </c>
      <c r="E129" s="11">
        <v>0.78611601712982904</v>
      </c>
      <c r="F129" s="11">
        <f t="shared" si="93"/>
        <v>1.443815209784872</v>
      </c>
      <c r="G129" s="200">
        <f t="shared" si="94"/>
        <v>2.9116567269984461E-2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4.3773086263446643</v>
      </c>
      <c r="C130" s="11">
        <v>3.1760086204956646</v>
      </c>
      <c r="D130" s="11">
        <f t="shared" si="92"/>
        <v>-1.2013000058489998</v>
      </c>
      <c r="E130" s="11">
        <v>1.9216941886963852</v>
      </c>
      <c r="F130" s="11">
        <f t="shared" si="93"/>
        <v>0.72039418284738543</v>
      </c>
      <c r="G130" s="200">
        <f t="shared" si="94"/>
        <v>2.4560579822809903E-2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0.99240767352058445</v>
      </c>
      <c r="C131" s="11">
        <v>1.2265745176803444</v>
      </c>
      <c r="D131" s="11">
        <f t="shared" si="92"/>
        <v>0.23416684415975997</v>
      </c>
      <c r="E131" s="11">
        <v>0.35158170214899565</v>
      </c>
      <c r="F131" s="11">
        <f t="shared" si="93"/>
        <v>0.58574854630875561</v>
      </c>
      <c r="G131" s="200">
        <f t="shared" si="94"/>
        <v>2.0423334956841233E-2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1.0315242383283267</v>
      </c>
      <c r="C132" s="11">
        <v>1.2261069593758946</v>
      </c>
      <c r="D132" s="11">
        <f t="shared" si="92"/>
        <v>0.19458272104756791</v>
      </c>
      <c r="E132" s="11">
        <v>0.47681750128855421</v>
      </c>
      <c r="F132" s="11">
        <f t="shared" ref="F132:F133" si="95">SUM(D132:E132)</f>
        <v>0.67140022233612218</v>
      </c>
      <c r="G132" s="200">
        <f t="shared" si="94"/>
        <v>2.5655124236418247E-2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6.122734660073875</v>
      </c>
      <c r="C133" s="11">
        <v>7.7098333293988919</v>
      </c>
      <c r="D133" s="11">
        <f t="shared" si="92"/>
        <v>1.5870986693250169</v>
      </c>
      <c r="E133" s="11">
        <v>3.2581166682598437</v>
      </c>
      <c r="F133" s="11">
        <f t="shared" si="95"/>
        <v>4.845215337584861</v>
      </c>
      <c r="G133" s="200">
        <f t="shared" si="94"/>
        <v>2.8852508872856619E-2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10.166392635660925</v>
      </c>
      <c r="C134" s="11">
        <v>14.370567893404859</v>
      </c>
      <c r="D134" s="11">
        <f t="shared" si="92"/>
        <v>4.204175257743934</v>
      </c>
      <c r="E134" s="11">
        <v>7.3193054773855817</v>
      </c>
      <c r="F134" s="11">
        <f t="shared" ref="F134:F137" si="96">SUM(D134:E134)</f>
        <v>11.523480735129516</v>
      </c>
      <c r="G134" s="200">
        <f t="shared" si="94"/>
        <v>3.6814526095837241E-2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2.0418453811595434</v>
      </c>
      <c r="C135" s="11">
        <v>2.1283216722092164</v>
      </c>
      <c r="D135" s="11">
        <f t="shared" si="92"/>
        <v>8.6476291049673026E-2</v>
      </c>
      <c r="E135" s="11">
        <v>1.3051506072881571</v>
      </c>
      <c r="F135" s="11">
        <f t="shared" si="96"/>
        <v>1.3916268983378302</v>
      </c>
      <c r="G135" s="200">
        <f t="shared" si="94"/>
        <v>3.3496053692550376E-2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0.78109434777146791</v>
      </c>
      <c r="C136" s="11">
        <v>1.2043158758042951</v>
      </c>
      <c r="D136" s="11">
        <f t="shared" si="92"/>
        <v>0.4232215280328272</v>
      </c>
      <c r="E136" s="11">
        <v>0.67236295875791963</v>
      </c>
      <c r="F136" s="11">
        <f t="shared" si="96"/>
        <v>1.0955844867907469</v>
      </c>
      <c r="G136" s="200">
        <f t="shared" si="94"/>
        <v>4.2269235503324509E-2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0.93148633002090897</v>
      </c>
      <c r="C137" s="11">
        <v>1.4863178670238408</v>
      </c>
      <c r="D137" s="11">
        <f t="shared" si="92"/>
        <v>0.55483153700293186</v>
      </c>
      <c r="E137" s="11">
        <v>0.51076046765674332</v>
      </c>
      <c r="F137" s="11">
        <f t="shared" si="96"/>
        <v>1.0655920046596752</v>
      </c>
      <c r="G137" s="200">
        <f t="shared" si="94"/>
        <v>2.957393625099658E-2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0.82834645445674737</v>
      </c>
      <c r="C138" s="11">
        <v>1.3748973436256966</v>
      </c>
      <c r="D138" s="11">
        <f t="shared" si="92"/>
        <v>0.54655088916894923</v>
      </c>
      <c r="E138" s="11">
        <v>0.5678305169260992</v>
      </c>
      <c r="F138" s="11">
        <f t="shared" ref="F138" si="97">SUM(D138:E138)</f>
        <v>1.1143814060950485</v>
      </c>
      <c r="G138" s="200">
        <f t="shared" si="94"/>
        <v>3.541685459972399E-2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0.72727261991081704</v>
      </c>
      <c r="C139" s="11">
        <v>1.1358970001251756</v>
      </c>
      <c r="D139" s="11">
        <f t="shared" si="92"/>
        <v>0.40862438021435854</v>
      </c>
      <c r="E139" s="11">
        <v>0.52911617584292558</v>
      </c>
      <c r="F139" s="11">
        <f t="shared" ref="F139" si="98">SUM(D139:E139)</f>
        <v>0.93774055605728412</v>
      </c>
      <c r="G139" s="200">
        <f t="shared" si="94"/>
        <v>3.7118674912717253E-2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10.711102402846596</v>
      </c>
      <c r="C140" s="11">
        <v>11.786334061553676</v>
      </c>
      <c r="D140" s="11">
        <f>C140-B140</f>
        <v>1.0752316587070805</v>
      </c>
      <c r="E140" s="11">
        <v>6.617624491749865</v>
      </c>
      <c r="F140" s="11">
        <f>SUM(D140:E140)</f>
        <v>7.6928561504569455</v>
      </c>
      <c r="G140" s="200">
        <f t="shared" si="94"/>
        <v>3.2592181546842403E-2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1.7460162358736588</v>
      </c>
      <c r="C141" s="11">
        <v>2.4358823551167119</v>
      </c>
      <c r="D141" s="11">
        <f t="shared" ref="D141:D147" si="99">C141-B141</f>
        <v>0.68986611924305308</v>
      </c>
      <c r="E141" s="11">
        <v>1.2767841142656704</v>
      </c>
      <c r="F141" s="11">
        <f t="shared" ref="F141:F142" si="100">SUM(D141:E141)</f>
        <v>1.9666502335087235</v>
      </c>
      <c r="G141" s="200">
        <f t="shared" si="94"/>
        <v>3.726744048635755E-2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7.2836824794887345E-2</v>
      </c>
      <c r="C142" s="11">
        <v>7.6865352611211926E-2</v>
      </c>
      <c r="D142" s="11">
        <f t="shared" si="99"/>
        <v>4.0285278163245813E-3</v>
      </c>
      <c r="E142" s="11">
        <v>3.6169703501909782E-2</v>
      </c>
      <c r="F142" s="11">
        <f t="shared" si="100"/>
        <v>4.0198231318234363E-2</v>
      </c>
      <c r="G142" s="200">
        <f t="shared" si="94"/>
        <v>2.7243574841187668E-2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4.8578457385162404</v>
      </c>
      <c r="C143" s="11">
        <v>7.2309521201434146</v>
      </c>
      <c r="D143" s="11">
        <f t="shared" si="99"/>
        <v>2.3731063816271742</v>
      </c>
      <c r="E143" s="11">
        <v>3.2973599280728827</v>
      </c>
      <c r="F143" s="11">
        <f t="shared" ref="F143:F144" si="101">SUM(D143:E143)</f>
        <v>5.6704663097000569</v>
      </c>
      <c r="G143" s="200">
        <f t="shared" si="94"/>
        <v>3.5140768103929299E-2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1.4965993778088087</v>
      </c>
      <c r="C144" s="11">
        <v>2.3694355072127946</v>
      </c>
      <c r="D144" s="11">
        <f t="shared" si="99"/>
        <v>0.87283612940398592</v>
      </c>
      <c r="E144" s="11">
        <v>1.0377527282293224</v>
      </c>
      <c r="F144" s="11">
        <f t="shared" si="101"/>
        <v>1.9105888576333083</v>
      </c>
      <c r="G144" s="200">
        <f t="shared" si="94"/>
        <v>3.5740025247079421E-2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0.56784196654542629</v>
      </c>
      <c r="C145" s="11">
        <v>1.3048468677867302</v>
      </c>
      <c r="D145" s="11">
        <f t="shared" si="99"/>
        <v>0.73700490124130391</v>
      </c>
      <c r="E145" s="11">
        <v>0.44801077388949845</v>
      </c>
      <c r="F145" s="11">
        <f t="shared" ref="F145:F146" si="102">SUM(D145:E145)</f>
        <v>1.1850156751308023</v>
      </c>
      <c r="G145" s="200">
        <f t="shared" si="94"/>
        <v>3.9537637530915326E-2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1.5524887394066167</v>
      </c>
      <c r="C146" s="11">
        <v>2.8663608184516751</v>
      </c>
      <c r="D146" s="11">
        <f t="shared" si="99"/>
        <v>1.3138720790450584</v>
      </c>
      <c r="E146" s="11">
        <v>1.3896565905431033</v>
      </c>
      <c r="F146" s="11">
        <f t="shared" si="102"/>
        <v>2.7035286695881617</v>
      </c>
      <c r="G146" s="200">
        <f t="shared" si="94"/>
        <v>4.353986417867528E-2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0.56275036046380111</v>
      </c>
      <c r="C147" s="11">
        <v>2.4265082540164902</v>
      </c>
      <c r="D147" s="11">
        <f t="shared" si="99"/>
        <v>1.8637578935526891</v>
      </c>
      <c r="E147" s="11">
        <v>1.140046101623664</v>
      </c>
      <c r="F147" s="11">
        <f t="shared" ref="F147" si="103">SUM(D147:E147)</f>
        <v>3.0038039951763533</v>
      </c>
      <c r="G147" s="200">
        <f t="shared" si="94"/>
        <v>7.6605176933380648E-2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4.8001265897363687</v>
      </c>
      <c r="C148" s="11">
        <v>7.3189453444464396</v>
      </c>
      <c r="D148" s="11">
        <f t="shared" ref="D148" si="104">C148-B148</f>
        <v>2.5188187547100709</v>
      </c>
      <c r="E148" s="11">
        <v>3.5094689746679171</v>
      </c>
      <c r="F148" s="11">
        <f t="shared" ref="F148" si="105">SUM(D148:E148)</f>
        <v>6.028287729377988</v>
      </c>
      <c r="G148" s="200">
        <f t="shared" ref="G148:G149" si="106">IF(B148&gt;0,(1+(E148/B148))^(1/($C$6-$B$6))-1,0)</f>
        <v>3.7262028383722168E-2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78.88851364517005</v>
      </c>
      <c r="C149" s="11">
        <f t="shared" ref="C149:F149" si="107">SUM(C123:C148)</f>
        <v>93.879179127329508</v>
      </c>
      <c r="D149" s="11">
        <f t="shared" si="107"/>
        <v>14.990665482159415</v>
      </c>
      <c r="E149" s="11">
        <f t="shared" si="107"/>
        <v>44.943843140384139</v>
      </c>
      <c r="F149" s="11">
        <f t="shared" si="107"/>
        <v>59.934508622543525</v>
      </c>
      <c r="G149" s="200">
        <f t="shared" si="106"/>
        <v>3.0515885841284618E-2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7.4773712655858207</v>
      </c>
      <c r="C152" s="11">
        <v>7.8217252762029998</v>
      </c>
      <c r="D152" s="11">
        <f>C152-B152</f>
        <v>0.34435401061717918</v>
      </c>
      <c r="E152" s="11">
        <v>3.7185780007915357</v>
      </c>
      <c r="F152" s="11">
        <f>SUM(D152:E152)</f>
        <v>4.0629320114087148</v>
      </c>
      <c r="G152" s="200">
        <f>IF(B152&gt;0,(1+(E152/B152))^(1/($C$6-$B$6))-1,0)</f>
        <v>2.7276764551610766E-2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3.3246522191183505</v>
      </c>
      <c r="C153" s="11">
        <v>4.6755078022742875</v>
      </c>
      <c r="D153" s="11">
        <f t="shared" ref="D153:D168" si="110">C153-B153</f>
        <v>1.350855583155937</v>
      </c>
      <c r="E153" s="11">
        <v>2.3408201365082095</v>
      </c>
      <c r="F153" s="11">
        <f t="shared" ref="F153:F160" si="111">SUM(D153:E153)</f>
        <v>3.6916757196641465</v>
      </c>
      <c r="G153" s="200">
        <f t="shared" ref="G153:G155" si="112">IF(B153&gt;0,(1+(E153/B153))^(1/($C$6-$B$6))-1,0)</f>
        <v>3.6173927362866953E-2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7.6613527951025269</v>
      </c>
      <c r="C154" s="11">
        <v>9.2095001880196179</v>
      </c>
      <c r="D154" s="11">
        <f t="shared" si="110"/>
        <v>1.548147392917091</v>
      </c>
      <c r="E154" s="11">
        <v>2.9639335930662769</v>
      </c>
      <c r="F154" s="11">
        <f t="shared" si="111"/>
        <v>4.5120809859833679</v>
      </c>
      <c r="G154" s="200">
        <f t="shared" si="112"/>
        <v>2.2042633185926475E-2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1.6194836848548353</v>
      </c>
      <c r="C155" s="11">
        <v>2.0457548756038024</v>
      </c>
      <c r="D155" s="11">
        <f t="shared" si="110"/>
        <v>0.42627119074896713</v>
      </c>
      <c r="E155" s="11">
        <v>0.88510953732945741</v>
      </c>
      <c r="F155" s="11">
        <f t="shared" si="111"/>
        <v>1.3113807280784244</v>
      </c>
      <c r="G155" s="200">
        <f t="shared" si="112"/>
        <v>2.9494525635925806E-2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0.93408814016191444</v>
      </c>
      <c r="C156" s="11">
        <v>0.79976685956977145</v>
      </c>
      <c r="D156" s="11">
        <f t="shared" si="110"/>
        <v>-0.13432128059214299</v>
      </c>
      <c r="E156" s="11">
        <v>0.39097181111707624</v>
      </c>
      <c r="F156" s="11">
        <f t="shared" si="111"/>
        <v>0.25665053052493325</v>
      </c>
      <c r="G156" s="200">
        <f>IF(B156&gt;0,(1+(E156/B156))^(1/($C$6-$B$6))-1,0)</f>
        <v>2.3583267813940711E-2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5.6177529176046379</v>
      </c>
      <c r="C157" s="11">
        <v>7.3890648472978357</v>
      </c>
      <c r="D157" s="11">
        <f t="shared" si="110"/>
        <v>1.7713119296931978</v>
      </c>
      <c r="E157" s="11">
        <v>3.077911565860167</v>
      </c>
      <c r="F157" s="11">
        <f t="shared" si="111"/>
        <v>4.8492234955533648</v>
      </c>
      <c r="G157" s="200">
        <f t="shared" ref="G157:G178" si="113">IF(B157&gt;0,(1+(E157/B157))^(1/($C$6-$B$6))-1,0)</f>
        <v>2.9554503632986506E-2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3.3700691188490928</v>
      </c>
      <c r="C158" s="11">
        <v>3.0393941415300678</v>
      </c>
      <c r="D158" s="11">
        <f t="shared" si="110"/>
        <v>-0.33067497731902495</v>
      </c>
      <c r="E158" s="11">
        <v>1.150771132351561</v>
      </c>
      <c r="F158" s="11">
        <f t="shared" si="111"/>
        <v>0.82009615503253608</v>
      </c>
      <c r="G158" s="200">
        <f t="shared" si="113"/>
        <v>1.9777338532823041E-2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1.365436144912765</v>
      </c>
      <c r="C159" s="11">
        <v>2.6566493312868786</v>
      </c>
      <c r="D159" s="11">
        <f t="shared" si="110"/>
        <v>1.2912131863741136</v>
      </c>
      <c r="E159" s="11">
        <v>1.2533507100709054</v>
      </c>
      <c r="F159" s="11">
        <f t="shared" si="111"/>
        <v>2.5445638964450188</v>
      </c>
      <c r="G159" s="200">
        <f t="shared" si="113"/>
        <v>4.4372074006143514E-2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0.73430553828308665</v>
      </c>
      <c r="C160" s="11">
        <v>0.59994583095013176</v>
      </c>
      <c r="D160" s="11">
        <f t="shared" si="110"/>
        <v>-0.13435970733295488</v>
      </c>
      <c r="E160" s="11">
        <v>0.19998464259857321</v>
      </c>
      <c r="F160" s="11">
        <f t="shared" si="111"/>
        <v>6.5624935265618328E-2</v>
      </c>
      <c r="G160" s="200">
        <f t="shared" si="113"/>
        <v>1.6187071768440031E-2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1.2479550573766529</v>
      </c>
      <c r="C161" s="11">
        <v>1.0858663380975715</v>
      </c>
      <c r="D161" s="11">
        <f t="shared" si="110"/>
        <v>-0.16208871927908142</v>
      </c>
      <c r="E161" s="11">
        <v>0.49201974767933376</v>
      </c>
      <c r="F161" s="11">
        <f t="shared" ref="F161:F162" si="114">SUM(D161:E161)</f>
        <v>0.32993102840025235</v>
      </c>
      <c r="G161" s="200">
        <f t="shared" si="113"/>
        <v>2.2404928393633394E-2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5.4599334627123071</v>
      </c>
      <c r="C162" s="11">
        <v>6.6938582365945178</v>
      </c>
      <c r="D162" s="11">
        <f t="shared" si="110"/>
        <v>1.2339247738822108</v>
      </c>
      <c r="E162" s="11">
        <v>2.8093200497840667</v>
      </c>
      <c r="F162" s="11">
        <f t="shared" si="114"/>
        <v>4.0432448236662779</v>
      </c>
      <c r="G162" s="200">
        <f t="shared" si="113"/>
        <v>2.8060320121276572E-2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10.995906166078207</v>
      </c>
      <c r="C163" s="11">
        <v>15.037771238892015</v>
      </c>
      <c r="D163" s="11">
        <f t="shared" si="110"/>
        <v>4.0418650728138079</v>
      </c>
      <c r="E163" s="11">
        <v>7.0313017847376571</v>
      </c>
      <c r="F163" s="11">
        <f t="shared" ref="F163:F166" si="115">SUM(D163:E163)</f>
        <v>11.073166857551465</v>
      </c>
      <c r="G163" s="200">
        <f t="shared" si="113"/>
        <v>3.3506382266042634E-2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1.6393060274490163</v>
      </c>
      <c r="C164" s="11">
        <v>1.4751873280663079</v>
      </c>
      <c r="D164" s="11">
        <f t="shared" si="110"/>
        <v>-0.1641186993827084</v>
      </c>
      <c r="E164" s="11">
        <v>0.93631134594710952</v>
      </c>
      <c r="F164" s="11">
        <f t="shared" si="115"/>
        <v>0.77219264656440112</v>
      </c>
      <c r="G164" s="200">
        <f t="shared" si="113"/>
        <v>3.0579313322221191E-2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1.035396446715698</v>
      </c>
      <c r="C165" s="11">
        <v>1.6277405201535187</v>
      </c>
      <c r="D165" s="11">
        <f t="shared" si="110"/>
        <v>0.5923440734378207</v>
      </c>
      <c r="E165" s="11">
        <v>0.81839756205704739</v>
      </c>
      <c r="F165" s="11">
        <f t="shared" si="115"/>
        <v>1.4107416354948681</v>
      </c>
      <c r="G165" s="200">
        <f t="shared" si="113"/>
        <v>3.9593734982617868E-2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3.6803650502229095</v>
      </c>
      <c r="C166" s="11">
        <v>4.9988656796764204</v>
      </c>
      <c r="D166" s="11">
        <f t="shared" si="110"/>
        <v>1.3185006294535109</v>
      </c>
      <c r="E166" s="11">
        <v>1.7928810553608465</v>
      </c>
      <c r="F166" s="11">
        <f t="shared" si="115"/>
        <v>3.1113816848143574</v>
      </c>
      <c r="G166" s="200">
        <f t="shared" si="113"/>
        <v>2.68104311399604E-2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1.2143013307799932</v>
      </c>
      <c r="C167" s="11">
        <v>1.7358954148597283</v>
      </c>
      <c r="D167" s="11">
        <f t="shared" si="110"/>
        <v>0.52159408407973507</v>
      </c>
      <c r="E167" s="11">
        <v>0.74331236756614982</v>
      </c>
      <c r="F167" s="11">
        <f t="shared" ref="F167" si="116">SUM(D167:E167)</f>
        <v>1.264906451645885</v>
      </c>
      <c r="G167" s="200">
        <f t="shared" si="113"/>
        <v>3.2349380790493987E-2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0.87186677794359513</v>
      </c>
      <c r="C168" s="11">
        <v>1.4134469917584374</v>
      </c>
      <c r="D168" s="11">
        <f t="shared" si="110"/>
        <v>0.54158021381484223</v>
      </c>
      <c r="E168" s="11">
        <v>0.6358741252277248</v>
      </c>
      <c r="F168" s="11">
        <f t="shared" ref="F168" si="117">SUM(D168:E168)</f>
        <v>1.1774543390425669</v>
      </c>
      <c r="G168" s="200">
        <f t="shared" si="113"/>
        <v>3.7190282452870038E-2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6.2353919880808402</v>
      </c>
      <c r="C169" s="11">
        <v>7.7391116279238741</v>
      </c>
      <c r="D169" s="11">
        <f>C169-B169</f>
        <v>1.5037196398430339</v>
      </c>
      <c r="E169" s="11">
        <v>4.2509375628873221</v>
      </c>
      <c r="F169" s="11">
        <f>SUM(D169:E169)</f>
        <v>5.754657202730356</v>
      </c>
      <c r="G169" s="200">
        <f t="shared" si="113"/>
        <v>3.5262896781689035E-2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2.4396503611567235</v>
      </c>
      <c r="C170" s="11">
        <v>3.7686740165754991</v>
      </c>
      <c r="D170" s="11">
        <f t="shared" ref="D170:D176" si="118">C170-B170</f>
        <v>1.3290236554187755</v>
      </c>
      <c r="E170" s="11">
        <v>1.8638896954355939</v>
      </c>
      <c r="F170" s="11">
        <f t="shared" ref="F170:F171" si="119">SUM(D170:E170)</f>
        <v>3.1929133508543694</v>
      </c>
      <c r="G170" s="200">
        <f t="shared" si="113"/>
        <v>3.8563887268088237E-2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6.1536958093467958E-2</v>
      </c>
      <c r="C171" s="11">
        <v>5.2521720065914115E-2</v>
      </c>
      <c r="D171" s="11">
        <f t="shared" si="118"/>
        <v>-9.015238027553843E-3</v>
      </c>
      <c r="E171" s="11">
        <v>2.8288046070236415E-2</v>
      </c>
      <c r="F171" s="11">
        <f t="shared" si="119"/>
        <v>1.9272808042682572E-2</v>
      </c>
      <c r="G171" s="200">
        <f t="shared" si="113"/>
        <v>2.553561708615848E-2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3.7431147769067481</v>
      </c>
      <c r="C172" s="11">
        <v>5.1885393410216061</v>
      </c>
      <c r="D172" s="11">
        <f t="shared" si="118"/>
        <v>1.445424564114858</v>
      </c>
      <c r="E172" s="11">
        <v>2.1214309862581655</v>
      </c>
      <c r="F172" s="11">
        <f t="shared" ref="F172:F173" si="120">SUM(D172:E172)</f>
        <v>3.5668555503730235</v>
      </c>
      <c r="G172" s="200">
        <f t="shared" si="113"/>
        <v>3.0386315828192956E-2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2.3481221213754568</v>
      </c>
      <c r="C173" s="11">
        <v>3.6080334511885459</v>
      </c>
      <c r="D173" s="11">
        <f t="shared" si="118"/>
        <v>1.2599113298130891</v>
      </c>
      <c r="E173" s="11">
        <v>1.36693590574704</v>
      </c>
      <c r="F173" s="11">
        <f t="shared" si="120"/>
        <v>2.6268472355601293</v>
      </c>
      <c r="G173" s="200">
        <f t="shared" si="113"/>
        <v>3.1057758979318617E-2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1.0914040857767753</v>
      </c>
      <c r="C174" s="11">
        <v>1.9752384678835089</v>
      </c>
      <c r="D174" s="11">
        <f t="shared" si="118"/>
        <v>0.8838343821067336</v>
      </c>
      <c r="E174" s="11">
        <v>0.7098078180262426</v>
      </c>
      <c r="F174" s="11">
        <f t="shared" ref="F174:F175" si="121">SUM(D174:E174)</f>
        <v>1.5936422001329762</v>
      </c>
      <c r="G174" s="200">
        <f t="shared" si="113"/>
        <v>3.3963676740124793E-2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2.565571453733257</v>
      </c>
      <c r="C175" s="11">
        <v>4.3937580435077974</v>
      </c>
      <c r="D175" s="11">
        <f t="shared" si="118"/>
        <v>1.8281865897745404</v>
      </c>
      <c r="E175" s="11">
        <v>2.2159007948143961</v>
      </c>
      <c r="F175" s="11">
        <f t="shared" si="121"/>
        <v>4.044087384588936</v>
      </c>
      <c r="G175" s="200">
        <f t="shared" si="113"/>
        <v>4.2377835729784818E-2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0.63617225653307496</v>
      </c>
      <c r="C176" s="11">
        <v>2.124441558536335</v>
      </c>
      <c r="D176" s="11">
        <f t="shared" si="118"/>
        <v>1.48826930200326</v>
      </c>
      <c r="E176" s="11">
        <v>0.91345762207813119</v>
      </c>
      <c r="F176" s="11">
        <f t="shared" ref="F176" si="122">SUM(D176:E176)</f>
        <v>2.401726924081391</v>
      </c>
      <c r="G176" s="200">
        <f t="shared" si="113"/>
        <v>6.1150257338764558E-2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4.1474614942230117</v>
      </c>
      <c r="C177" s="11">
        <v>5.8547489474676748</v>
      </c>
      <c r="D177" s="11">
        <f t="shared" ref="D177" si="123">C177-B177</f>
        <v>1.7072874532446631</v>
      </c>
      <c r="E177" s="11">
        <v>2.8566379588303938</v>
      </c>
      <c r="F177" s="11">
        <f t="shared" ref="F177" si="124">SUM(D177:E177)</f>
        <v>4.563925412075057</v>
      </c>
      <c r="G177" s="200">
        <f t="shared" si="113"/>
        <v>3.5550611440089197E-2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81.517967639630754</v>
      </c>
      <c r="C178" s="11">
        <f t="shared" ref="C178:F178" si="125">SUM(C152:C177)</f>
        <v>107.01100807500465</v>
      </c>
      <c r="D178" s="11">
        <f t="shared" si="125"/>
        <v>25.493040435373903</v>
      </c>
      <c r="E178" s="11">
        <f t="shared" si="125"/>
        <v>47.568135558201234</v>
      </c>
      <c r="F178" s="11">
        <f t="shared" si="125"/>
        <v>73.061175993575105</v>
      </c>
      <c r="G178" s="200">
        <f t="shared" si="113"/>
        <v>3.1118098537715966E-2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17.57915643744661</v>
      </c>
      <c r="C181" s="11">
        <v>14.456262445257158</v>
      </c>
      <c r="D181" s="11">
        <f>C181-B181</f>
        <v>-3.1228939921894519</v>
      </c>
      <c r="E181" s="11">
        <v>6.5951570368709138</v>
      </c>
      <c r="F181" s="11">
        <f>SUM(D181:E181)</f>
        <v>3.472263044681462</v>
      </c>
      <c r="G181" s="200">
        <f>IF(B181&gt;0,(1+(E181/B181))^(1/($C$6-$B$6))-1,0)</f>
        <v>2.1465590109147392E-2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8.6192285769363224</v>
      </c>
      <c r="C182" s="11">
        <v>7.9240901967027346</v>
      </c>
      <c r="D182" s="11">
        <f t="shared" ref="D182:D197" si="128">C182-B182</f>
        <v>-0.69513838023358776</v>
      </c>
      <c r="E182" s="11">
        <v>3.8107747925793927</v>
      </c>
      <c r="F182" s="11">
        <f t="shared" ref="F182:F189" si="129">SUM(D182:E182)</f>
        <v>3.1156364123458049</v>
      </c>
      <c r="G182" s="200">
        <f t="shared" ref="G182:G184" si="130">IF(B182&gt;0,(1+(E182/B182))^(1/($C$6-$B$6))-1,0)</f>
        <v>2.4708148843885613E-2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10.984016444076502</v>
      </c>
      <c r="C183" s="11">
        <v>10.409206857419573</v>
      </c>
      <c r="D183" s="11">
        <f t="shared" si="128"/>
        <v>-0.57480958665692938</v>
      </c>
      <c r="E183" s="11">
        <v>3.2988244898436205</v>
      </c>
      <c r="F183" s="11">
        <f t="shared" si="129"/>
        <v>2.7240149031866911</v>
      </c>
      <c r="G183" s="200">
        <f t="shared" si="130"/>
        <v>1.7662008494682579E-2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6.6470023303375347</v>
      </c>
      <c r="C184" s="11">
        <v>7.1951489529468953</v>
      </c>
      <c r="D184" s="11">
        <f t="shared" si="128"/>
        <v>0.54814662260936053</v>
      </c>
      <c r="E184" s="11">
        <v>3.6466402071700821</v>
      </c>
      <c r="F184" s="11">
        <f t="shared" si="129"/>
        <v>4.1947868297794422</v>
      </c>
      <c r="G184" s="200">
        <f t="shared" si="130"/>
        <v>2.9586604315862797E-2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4.2383665451029788</v>
      </c>
      <c r="C185" s="11">
        <v>4.3313729283979248</v>
      </c>
      <c r="D185" s="11">
        <f t="shared" si="128"/>
        <v>9.3006383294945927E-2</v>
      </c>
      <c r="E185" s="11">
        <v>1.7489135133008555</v>
      </c>
      <c r="F185" s="11">
        <f t="shared" si="129"/>
        <v>1.8419198965958015</v>
      </c>
      <c r="G185" s="200">
        <f>IF(B185&gt;0,(1+(E185/B185))^(1/($C$6-$B$6))-1,0)</f>
        <v>2.3297871246437118E-2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12.325375055016742</v>
      </c>
      <c r="C186" s="11">
        <v>11.825355480193961</v>
      </c>
      <c r="D186" s="11">
        <f t="shared" si="128"/>
        <v>-0.50001957482278137</v>
      </c>
      <c r="E186" s="11">
        <v>4.9895250516592862</v>
      </c>
      <c r="F186" s="11">
        <f t="shared" si="129"/>
        <v>4.4895054768365048</v>
      </c>
      <c r="G186" s="200">
        <f t="shared" ref="G186:G205" si="131">IF(B186&gt;0,(1+(E186/B186))^(1/($C$6-$B$6))-1,0)</f>
        <v>2.2919183070505778E-2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5.6670975324629396</v>
      </c>
      <c r="C187" s="11">
        <v>3.4505528647867041</v>
      </c>
      <c r="D187" s="11">
        <f t="shared" si="128"/>
        <v>-2.2165446676762355</v>
      </c>
      <c r="E187" s="11">
        <v>1.4156222898644786</v>
      </c>
      <c r="F187" s="11">
        <f t="shared" si="129"/>
        <v>-0.8009223778117569</v>
      </c>
      <c r="G187" s="200">
        <f t="shared" si="131"/>
        <v>1.4976432960746244E-2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6.0003791387383476</v>
      </c>
      <c r="C188" s="11">
        <v>12.520633660957454</v>
      </c>
      <c r="D188" s="11">
        <f t="shared" si="128"/>
        <v>6.5202545222191066</v>
      </c>
      <c r="E188" s="11">
        <v>5.9705430593136501</v>
      </c>
      <c r="F188" s="11">
        <f t="shared" si="129"/>
        <v>12.490797581532757</v>
      </c>
      <c r="G188" s="200">
        <f t="shared" si="131"/>
        <v>4.7120336789081785E-2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3.0157034822030915</v>
      </c>
      <c r="C189" s="11">
        <v>1.790241121342018</v>
      </c>
      <c r="D189" s="11">
        <f t="shared" si="128"/>
        <v>-1.2254623608610735</v>
      </c>
      <c r="E189" s="11">
        <v>0.53528336563121492</v>
      </c>
      <c r="F189" s="11">
        <f t="shared" si="129"/>
        <v>-0.69017899522985859</v>
      </c>
      <c r="G189" s="200">
        <f t="shared" si="131"/>
        <v>1.0952370835632275E-2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2.8982825089384656</v>
      </c>
      <c r="C190" s="11">
        <v>1.933870203201657</v>
      </c>
      <c r="D190" s="11">
        <f t="shared" si="128"/>
        <v>-0.96441230573680858</v>
      </c>
      <c r="E190" s="11">
        <v>0.81637458846099265</v>
      </c>
      <c r="F190" s="11">
        <f t="shared" ref="F190:F191" si="132">SUM(D190:E190)</f>
        <v>-0.14803771727581594</v>
      </c>
      <c r="G190" s="200">
        <f t="shared" si="131"/>
        <v>1.6682155308744839E-2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16.36367271395828</v>
      </c>
      <c r="C191" s="11">
        <v>13.637007383683551</v>
      </c>
      <c r="D191" s="11">
        <f t="shared" si="128"/>
        <v>-2.726665330274729</v>
      </c>
      <c r="E191" s="11">
        <v>6.1692757148274024</v>
      </c>
      <c r="F191" s="11">
        <f t="shared" si="132"/>
        <v>3.4426103845526734</v>
      </c>
      <c r="G191" s="200">
        <f t="shared" si="131"/>
        <v>2.1556714167541013E-2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36.204410237312445</v>
      </c>
      <c r="C192" s="11">
        <v>31.753341306058115</v>
      </c>
      <c r="D192" s="11">
        <f t="shared" si="128"/>
        <v>-4.4510689312543299</v>
      </c>
      <c r="E192" s="11">
        <v>15.549395604316286</v>
      </c>
      <c r="F192" s="11">
        <f t="shared" ref="F192:F195" si="133">SUM(D192:E192)</f>
        <v>11.098326673061957</v>
      </c>
      <c r="G192" s="200">
        <f t="shared" si="131"/>
        <v>2.4107125003554719E-2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6.2709548066046601</v>
      </c>
      <c r="C193" s="11">
        <v>1.6587342513806238</v>
      </c>
      <c r="D193" s="11">
        <f t="shared" si="128"/>
        <v>-4.6122205552240363</v>
      </c>
      <c r="E193" s="11">
        <v>2.1125232170298456</v>
      </c>
      <c r="F193" s="11">
        <f t="shared" si="133"/>
        <v>-2.4996973381941907</v>
      </c>
      <c r="G193" s="200">
        <f t="shared" si="131"/>
        <v>1.9544150520183656E-2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1.6335390945149999</v>
      </c>
      <c r="C194" s="11">
        <v>1.5424980585022423</v>
      </c>
      <c r="D194" s="11">
        <f t="shared" si="128"/>
        <v>-9.1041036012757592E-2</v>
      </c>
      <c r="E194" s="11">
        <v>0.81721119065855208</v>
      </c>
      <c r="F194" s="11">
        <f t="shared" si="133"/>
        <v>0.72617015464579449</v>
      </c>
      <c r="G194" s="200">
        <f t="shared" si="131"/>
        <v>2.7412003253370676E-2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19.204357012926121</v>
      </c>
      <c r="C195" s="11">
        <v>15.622240291623074</v>
      </c>
      <c r="D195" s="11">
        <f t="shared" si="128"/>
        <v>-3.5821167213030467</v>
      </c>
      <c r="E195" s="11">
        <v>6.0467432469807987</v>
      </c>
      <c r="F195" s="11">
        <f t="shared" si="133"/>
        <v>2.464626525677752</v>
      </c>
      <c r="G195" s="200">
        <f t="shared" si="131"/>
        <v>1.8416364085462433E-2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12.98113773786978</v>
      </c>
      <c r="C196" s="11">
        <v>10.75021704096336</v>
      </c>
      <c r="D196" s="11">
        <f t="shared" si="128"/>
        <v>-2.2309206969064199</v>
      </c>
      <c r="E196" s="11">
        <v>4.4816275958977112</v>
      </c>
      <c r="F196" s="11">
        <f t="shared" ref="F196" si="134">SUM(D196:E196)</f>
        <v>2.2507068989912913</v>
      </c>
      <c r="G196" s="200">
        <f t="shared" si="131"/>
        <v>1.9968322619197343E-2</v>
      </c>
    </row>
    <row r="197" spans="1:14" x14ac:dyDescent="0.2">
      <c r="A197" t="str">
        <f t="shared" si="127"/>
        <v>54 Textiles, printing and other skilled trades</v>
      </c>
      <c r="B197" s="11">
        <v>5.8057473565377133</v>
      </c>
      <c r="C197" s="11">
        <v>6.3184789209828862</v>
      </c>
      <c r="D197" s="11">
        <f t="shared" si="128"/>
        <v>0.51273156444517287</v>
      </c>
      <c r="E197" s="11">
        <v>2.7046297880420598</v>
      </c>
      <c r="F197" s="11">
        <f t="shared" ref="F197" si="135">SUM(D197:E197)</f>
        <v>3.2173613524872327</v>
      </c>
      <c r="G197" s="200">
        <f t="shared" si="131"/>
        <v>2.5823659964634205E-2</v>
      </c>
    </row>
    <row r="198" spans="1:14" x14ac:dyDescent="0.2">
      <c r="A198" t="str">
        <f t="shared" si="127"/>
        <v>61 Caring personal service occupations</v>
      </c>
      <c r="B198" s="11">
        <v>44.113326411637537</v>
      </c>
      <c r="C198" s="11">
        <v>53.443667777190669</v>
      </c>
      <c r="D198" s="11">
        <f>C198-B198</f>
        <v>9.3303413655531315</v>
      </c>
      <c r="E198" s="11">
        <v>27.000967111496905</v>
      </c>
      <c r="F198" s="11">
        <f>SUM(D198:E198)</f>
        <v>36.331308477050037</v>
      </c>
      <c r="G198" s="200">
        <f t="shared" si="131"/>
        <v>3.2347252228305923E-2</v>
      </c>
    </row>
    <row r="199" spans="1:14" x14ac:dyDescent="0.2">
      <c r="A199" t="str">
        <f t="shared" si="127"/>
        <v>62 Leisure, travel and related personal service occupations</v>
      </c>
      <c r="B199" s="11">
        <v>7.6584901885826522</v>
      </c>
      <c r="C199" s="11">
        <v>5.7891109090954673</v>
      </c>
      <c r="D199" s="11">
        <f t="shared" ref="D199:D205" si="136">C199-B199</f>
        <v>-1.8693792794871849</v>
      </c>
      <c r="E199" s="11">
        <v>2.8900969723495944</v>
      </c>
      <c r="F199" s="11">
        <f t="shared" ref="F199:F200" si="137">SUM(D199:E199)</f>
        <v>1.0207176928624095</v>
      </c>
      <c r="G199" s="200">
        <f t="shared" si="131"/>
        <v>2.157457511080918E-2</v>
      </c>
    </row>
    <row r="200" spans="1:14" x14ac:dyDescent="0.2">
      <c r="A200" t="str">
        <f t="shared" si="127"/>
        <v>63 Community and civil enforcement occupations</v>
      </c>
      <c r="B200" s="11">
        <v>0.24930828856539716</v>
      </c>
      <c r="C200" s="11">
        <v>0.16208770843349471</v>
      </c>
      <c r="D200" s="11">
        <f t="shared" si="136"/>
        <v>-8.7220580131902453E-2</v>
      </c>
      <c r="E200" s="11">
        <v>6.0316370605867677E-2</v>
      </c>
      <c r="F200" s="11">
        <f t="shared" si="137"/>
        <v>-2.6904209526034777E-2</v>
      </c>
      <c r="G200" s="200">
        <f t="shared" si="131"/>
        <v>1.4549532172593471E-2</v>
      </c>
    </row>
    <row r="201" spans="1:14" x14ac:dyDescent="0.2">
      <c r="A201" t="str">
        <f t="shared" si="127"/>
        <v>71 Sales occupations</v>
      </c>
      <c r="B201" s="11">
        <v>30.65627448631853</v>
      </c>
      <c r="C201" s="11">
        <v>31.076800878961393</v>
      </c>
      <c r="D201" s="11">
        <f t="shared" si="136"/>
        <v>0.42052639264286285</v>
      </c>
      <c r="E201" s="11">
        <v>14.348285914192973</v>
      </c>
      <c r="F201" s="11">
        <f t="shared" ref="F201:F202" si="138">SUM(D201:E201)</f>
        <v>14.768812306835835</v>
      </c>
      <c r="G201" s="200">
        <f t="shared" si="131"/>
        <v>2.5925465184825747E-2</v>
      </c>
    </row>
    <row r="202" spans="1:14" x14ac:dyDescent="0.2">
      <c r="A202" t="str">
        <f t="shared" si="127"/>
        <v>72 Customer service occupations</v>
      </c>
      <c r="B202" s="11">
        <v>8.5104884915440362</v>
      </c>
      <c r="C202" s="11">
        <v>9.963230050505377</v>
      </c>
      <c r="D202" s="11">
        <f t="shared" si="136"/>
        <v>1.4527415589613408</v>
      </c>
      <c r="E202" s="11">
        <v>3.8673288365583316</v>
      </c>
      <c r="F202" s="11">
        <f t="shared" si="138"/>
        <v>5.3200703955196724</v>
      </c>
      <c r="G202" s="200">
        <f t="shared" si="131"/>
        <v>2.5288230444640236E-2</v>
      </c>
    </row>
    <row r="203" spans="1:14" x14ac:dyDescent="0.2">
      <c r="A203" t="str">
        <f t="shared" si="127"/>
        <v>81 Process, plant and machine operatives</v>
      </c>
      <c r="B203" s="11">
        <v>6.7691807449818722</v>
      </c>
      <c r="C203" s="11">
        <v>7.4353865087655162</v>
      </c>
      <c r="D203" s="11">
        <f t="shared" si="136"/>
        <v>0.66620576378364404</v>
      </c>
      <c r="E203" s="11">
        <v>2.7064947468091334</v>
      </c>
      <c r="F203" s="11">
        <f t="shared" ref="F203:F204" si="139">SUM(D203:E203)</f>
        <v>3.3727005105927774</v>
      </c>
      <c r="G203" s="200">
        <f t="shared" si="131"/>
        <v>2.2676487779978327E-2</v>
      </c>
    </row>
    <row r="204" spans="1:14" x14ac:dyDescent="0.2">
      <c r="A204" t="str">
        <f t="shared" si="127"/>
        <v>82 Transport and mobile machine drivers and operatives</v>
      </c>
      <c r="B204" s="11">
        <v>12.926303572675923</v>
      </c>
      <c r="C204" s="11">
        <v>14.829785644208448</v>
      </c>
      <c r="D204" s="11">
        <f t="shared" si="136"/>
        <v>1.9034820715325242</v>
      </c>
      <c r="E204" s="11">
        <v>7.0594595935522308</v>
      </c>
      <c r="F204" s="11">
        <f t="shared" si="139"/>
        <v>8.962941665084756</v>
      </c>
      <c r="G204" s="200">
        <f t="shared" si="131"/>
        <v>2.9476472357565564E-2</v>
      </c>
    </row>
    <row r="205" spans="1:14" x14ac:dyDescent="0.2">
      <c r="A205" t="str">
        <f t="shared" si="127"/>
        <v>91 Elementary trades and related occupations</v>
      </c>
      <c r="B205" s="11">
        <v>2.8171715980612824</v>
      </c>
      <c r="C205" s="11">
        <v>6.7561419885997784</v>
      </c>
      <c r="D205" s="11">
        <f t="shared" si="136"/>
        <v>3.9389703905384961</v>
      </c>
      <c r="E205" s="11">
        <v>2.6787112086370728</v>
      </c>
      <c r="F205" s="11">
        <f t="shared" ref="F205" si="140">SUM(D205:E205)</f>
        <v>6.6176815991755689</v>
      </c>
      <c r="G205" s="200">
        <f t="shared" si="131"/>
        <v>4.55583566149802E-2</v>
      </c>
    </row>
    <row r="206" spans="1:14" x14ac:dyDescent="0.2">
      <c r="A206" t="str">
        <f t="shared" si="127"/>
        <v>92 Elementary administration and service occupations</v>
      </c>
      <c r="B206" s="11">
        <v>23.097818526890137</v>
      </c>
      <c r="C206" s="11">
        <v>19.062204392949834</v>
      </c>
      <c r="D206" s="11">
        <f t="shared" ref="D206" si="141">C206-B206</f>
        <v>-4.0356141339403031</v>
      </c>
      <c r="E206" s="11">
        <v>9.4875261815760492</v>
      </c>
      <c r="F206" s="11">
        <f t="shared" ref="F206" si="142">SUM(D206:E206)</f>
        <v>5.4519120476357461</v>
      </c>
      <c r="G206" s="200">
        <f t="shared" ref="G206:G207" si="143">IF(B206&gt;0,(1+(E206/B206))^(1/($C$6-$B$6))-1,0)</f>
        <v>2.3206814004997467E-2</v>
      </c>
    </row>
    <row r="207" spans="1:14" x14ac:dyDescent="0.2">
      <c r="A207" t="str">
        <f t="shared" si="127"/>
        <v>All occupations</v>
      </c>
      <c r="B207" s="11">
        <f>SUM(B181:B206)</f>
        <v>313.23678932024092</v>
      </c>
      <c r="C207" s="11">
        <f t="shared" ref="C207:F207" si="144">SUM(C181:C206)</f>
        <v>305.63766782310995</v>
      </c>
      <c r="D207" s="11">
        <f t="shared" si="144"/>
        <v>-7.5991214971309917</v>
      </c>
      <c r="E207" s="11">
        <f t="shared" si="144"/>
        <v>140.80825168822528</v>
      </c>
      <c r="F207" s="11">
        <f t="shared" si="144"/>
        <v>133.20913019109432</v>
      </c>
      <c r="G207" s="200">
        <f t="shared" si="143"/>
        <v>2.5057934200396703E-2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13.275879757211596</v>
      </c>
      <c r="C210" s="11">
        <v>8.8472931740884988</v>
      </c>
      <c r="D210" s="11">
        <f>C210-B210</f>
        <v>-4.4285865831230975</v>
      </c>
      <c r="E210" s="11">
        <v>4.6992645832662276</v>
      </c>
      <c r="F210" s="11">
        <f>SUM(D210:E210)</f>
        <v>0.27067800014313015</v>
      </c>
      <c r="G210" s="200">
        <f>IF(B210&gt;0,(1+(E210/B210))^(1/($C$6-$B$6))-1,0)</f>
        <v>2.0408196409427148E-2</v>
      </c>
    </row>
    <row r="211" spans="1:7" x14ac:dyDescent="0.2">
      <c r="A211" t="str">
        <f t="shared" si="146"/>
        <v>12 Other managers and proprietors</v>
      </c>
      <c r="B211" s="11">
        <v>8.1708654839493313</v>
      </c>
      <c r="C211" s="11">
        <v>7.6679670824910566</v>
      </c>
      <c r="D211" s="11">
        <f t="shared" ref="D211:D226" si="147">C211-B211</f>
        <v>-0.50289840145827469</v>
      </c>
      <c r="E211" s="11">
        <v>4.1638359803950458</v>
      </c>
      <c r="F211" s="11">
        <f t="shared" ref="F211:F218" si="148">SUM(D211:E211)</f>
        <v>3.6609375789367711</v>
      </c>
      <c r="G211" s="200">
        <f t="shared" ref="G211:G213" si="149">IF(B211&gt;0,(1+(E211/B211))^(1/($C$6-$B$6))-1,0)</f>
        <v>2.7836506465066968E-2</v>
      </c>
    </row>
    <row r="212" spans="1:7" x14ac:dyDescent="0.2">
      <c r="A212" t="str">
        <f t="shared" si="146"/>
        <v>21 Science, research, engineering and technology professionals</v>
      </c>
      <c r="B212" s="11">
        <v>7.965266694626262</v>
      </c>
      <c r="C212" s="11">
        <v>8.1678332333327628</v>
      </c>
      <c r="D212" s="11">
        <f t="shared" si="147"/>
        <v>0.20256653870650076</v>
      </c>
      <c r="E212" s="11">
        <v>2.9476809400552964</v>
      </c>
      <c r="F212" s="11">
        <f t="shared" si="148"/>
        <v>3.1502474787617971</v>
      </c>
      <c r="G212" s="200">
        <f t="shared" si="149"/>
        <v>2.1212487227403098E-2</v>
      </c>
    </row>
    <row r="213" spans="1:7" x14ac:dyDescent="0.2">
      <c r="A213" t="str">
        <f t="shared" si="146"/>
        <v>22 Health professionals</v>
      </c>
      <c r="B213" s="11">
        <v>4.4423304065317222</v>
      </c>
      <c r="C213" s="11">
        <v>3.5124348828891767</v>
      </c>
      <c r="D213" s="11">
        <f t="shared" si="147"/>
        <v>-0.92989552364254546</v>
      </c>
      <c r="E213" s="11">
        <v>1.8308439646305987</v>
      </c>
      <c r="F213" s="11">
        <f t="shared" si="148"/>
        <v>0.90094844098805327</v>
      </c>
      <c r="G213" s="200">
        <f t="shared" si="149"/>
        <v>2.3273593339015353E-2</v>
      </c>
    </row>
    <row r="214" spans="1:7" x14ac:dyDescent="0.2">
      <c r="A214" t="str">
        <f t="shared" si="146"/>
        <v>23 Teaching and other educational professionals</v>
      </c>
      <c r="B214" s="11">
        <v>2.6116581163731296</v>
      </c>
      <c r="C214" s="11">
        <v>2.1118264623434606</v>
      </c>
      <c r="D214" s="11">
        <f t="shared" si="147"/>
        <v>-0.499831654029669</v>
      </c>
      <c r="E214" s="11">
        <v>1.046098502287625</v>
      </c>
      <c r="F214" s="11">
        <f t="shared" si="148"/>
        <v>0.54626684825795602</v>
      </c>
      <c r="G214" s="200">
        <f>IF(B214&gt;0,(1+(E214/B214))^(1/($C$6-$B$6))-1,0)</f>
        <v>2.2711718031879213E-2</v>
      </c>
    </row>
    <row r="215" spans="1:7" x14ac:dyDescent="0.2">
      <c r="A215" t="str">
        <f t="shared" si="146"/>
        <v>24 Business, media and public service professionals</v>
      </c>
      <c r="B215" s="11">
        <v>8.1475963782670622</v>
      </c>
      <c r="C215" s="11">
        <v>6.6724359897057806</v>
      </c>
      <c r="D215" s="11">
        <f t="shared" si="147"/>
        <v>-1.4751603885612816</v>
      </c>
      <c r="E215" s="11">
        <v>2.9807549298394371</v>
      </c>
      <c r="F215" s="11">
        <f t="shared" si="148"/>
        <v>1.5055945412781555</v>
      </c>
      <c r="G215" s="200">
        <f t="shared" ref="G215:G234" si="150">IF(B215&gt;0,(1+(E215/B215))^(1/($C$6-$B$6))-1,0)</f>
        <v>2.100238065391169E-2</v>
      </c>
    </row>
    <row r="216" spans="1:7" x14ac:dyDescent="0.2">
      <c r="A216" t="str">
        <f t="shared" si="146"/>
        <v>31 Science, engineering and technology associate professionals</v>
      </c>
      <c r="B216" s="11">
        <v>4.2181703512311044</v>
      </c>
      <c r="C216" s="11">
        <v>3.3557890652470883</v>
      </c>
      <c r="D216" s="11">
        <f t="shared" si="147"/>
        <v>-0.86238128598401609</v>
      </c>
      <c r="E216" s="11">
        <v>1.3477263387813943</v>
      </c>
      <c r="F216" s="11">
        <f t="shared" si="148"/>
        <v>0.48534505279737816</v>
      </c>
      <c r="G216" s="200">
        <f t="shared" si="150"/>
        <v>1.865565796246238E-2</v>
      </c>
    </row>
    <row r="217" spans="1:7" x14ac:dyDescent="0.2">
      <c r="A217" t="str">
        <f t="shared" si="146"/>
        <v>32 Health and social care associate professionals</v>
      </c>
      <c r="B217" s="11">
        <v>4.0852337882608056</v>
      </c>
      <c r="C217" s="11">
        <v>5.9353047759439947</v>
      </c>
      <c r="D217" s="11">
        <f t="shared" si="147"/>
        <v>1.8500709876831891</v>
      </c>
      <c r="E217" s="11">
        <v>3.0690112063230242</v>
      </c>
      <c r="F217" s="11">
        <f t="shared" si="148"/>
        <v>4.9190821940062133</v>
      </c>
      <c r="G217" s="200">
        <f t="shared" si="150"/>
        <v>3.8061600715064703E-2</v>
      </c>
    </row>
    <row r="218" spans="1:7" x14ac:dyDescent="0.2">
      <c r="A218" t="str">
        <f t="shared" si="146"/>
        <v>33 Protective service occupations</v>
      </c>
      <c r="B218" s="11">
        <v>3.260711066916202</v>
      </c>
      <c r="C218" s="11">
        <v>1.8286678596907837</v>
      </c>
      <c r="D218" s="11">
        <f t="shared" si="147"/>
        <v>-1.4320432072254183</v>
      </c>
      <c r="E218" s="11">
        <v>0.64626915217849801</v>
      </c>
      <c r="F218" s="11">
        <f t="shared" si="148"/>
        <v>-0.78577405504692033</v>
      </c>
      <c r="G218" s="200">
        <f t="shared" si="150"/>
        <v>1.2127580751880362E-2</v>
      </c>
    </row>
    <row r="219" spans="1:7" x14ac:dyDescent="0.2">
      <c r="A219" t="str">
        <f t="shared" si="146"/>
        <v>34 Culture, media and sports occupations</v>
      </c>
      <c r="B219" s="11">
        <v>1.4265618300332472</v>
      </c>
      <c r="C219" s="11">
        <v>0.71929537798030951</v>
      </c>
      <c r="D219" s="11">
        <f t="shared" si="147"/>
        <v>-0.7072664520529377</v>
      </c>
      <c r="E219" s="11">
        <v>0.34795650873556755</v>
      </c>
      <c r="F219" s="11">
        <f t="shared" ref="F219:F220" si="151">SUM(D219:E219)</f>
        <v>-0.35930994331737015</v>
      </c>
      <c r="G219" s="200">
        <f t="shared" si="150"/>
        <v>1.4657164228559338E-2</v>
      </c>
    </row>
    <row r="220" spans="1:7" x14ac:dyDescent="0.2">
      <c r="A220" t="str">
        <f t="shared" si="146"/>
        <v>35 Business and public service associate professionals</v>
      </c>
      <c r="B220" s="11">
        <v>12.595398217530809</v>
      </c>
      <c r="C220" s="11">
        <v>9.502748776941889</v>
      </c>
      <c r="D220" s="11">
        <f t="shared" si="147"/>
        <v>-3.0926494405889198</v>
      </c>
      <c r="E220" s="11">
        <v>4.3281286377413339</v>
      </c>
      <c r="F220" s="11">
        <f t="shared" si="151"/>
        <v>1.2354791971524142</v>
      </c>
      <c r="G220" s="200">
        <f t="shared" si="150"/>
        <v>1.988670738367726E-2</v>
      </c>
    </row>
    <row r="221" spans="1:7" x14ac:dyDescent="0.2">
      <c r="A221" t="str">
        <f t="shared" si="146"/>
        <v>41 Administrative occupations</v>
      </c>
      <c r="B221" s="11">
        <v>38.145952435885057</v>
      </c>
      <c r="C221" s="11">
        <v>28.748962957594557</v>
      </c>
      <c r="D221" s="11">
        <f t="shared" si="147"/>
        <v>-9.3969894782905001</v>
      </c>
      <c r="E221" s="11">
        <v>14.72249603135125</v>
      </c>
      <c r="F221" s="11">
        <f t="shared" ref="F221:F224" si="152">SUM(D221:E221)</f>
        <v>5.3255065530607499</v>
      </c>
      <c r="G221" s="200">
        <f t="shared" si="150"/>
        <v>2.1997594272938015E-2</v>
      </c>
    </row>
    <row r="222" spans="1:7" x14ac:dyDescent="0.2">
      <c r="A222" t="str">
        <f t="shared" si="146"/>
        <v>42 Secretarial and related occupations</v>
      </c>
      <c r="B222" s="11">
        <v>6.3183367440870297</v>
      </c>
      <c r="C222" s="11">
        <v>1.3566356254256322</v>
      </c>
      <c r="D222" s="11">
        <f t="shared" si="147"/>
        <v>-4.9617011186613977</v>
      </c>
      <c r="E222" s="11">
        <v>1.6855323420498196</v>
      </c>
      <c r="F222" s="11">
        <f t="shared" si="152"/>
        <v>-3.2761687766115779</v>
      </c>
      <c r="G222" s="200">
        <f t="shared" si="150"/>
        <v>1.5889520956404946E-2</v>
      </c>
    </row>
    <row r="223" spans="1:7" x14ac:dyDescent="0.2">
      <c r="A223" t="str">
        <f t="shared" si="146"/>
        <v>51 Skilled agricultural and related trades</v>
      </c>
      <c r="B223" s="11">
        <v>2.7446580129384492</v>
      </c>
      <c r="C223" s="11">
        <v>2.6366910175924931</v>
      </c>
      <c r="D223" s="11">
        <f t="shared" si="147"/>
        <v>-0.10796699534595611</v>
      </c>
      <c r="E223" s="11">
        <v>1.4509786197167602</v>
      </c>
      <c r="F223" s="11">
        <f t="shared" si="152"/>
        <v>1.3430116243708041</v>
      </c>
      <c r="G223" s="200">
        <f t="shared" si="150"/>
        <v>2.8696610041501369E-2</v>
      </c>
    </row>
    <row r="224" spans="1:7" x14ac:dyDescent="0.2">
      <c r="A224" t="str">
        <f t="shared" si="146"/>
        <v>52 Skilled metal, electrical and electronic trades</v>
      </c>
      <c r="B224" s="11">
        <v>11.404571262401943</v>
      </c>
      <c r="C224" s="11">
        <v>8.9366499969841495</v>
      </c>
      <c r="D224" s="11">
        <f t="shared" si="147"/>
        <v>-2.4679212654177931</v>
      </c>
      <c r="E224" s="11">
        <v>3.6798230959535077</v>
      </c>
      <c r="F224" s="11">
        <f t="shared" si="152"/>
        <v>1.2119018305357145</v>
      </c>
      <c r="G224" s="200">
        <f t="shared" si="150"/>
        <v>1.8817964889744632E-2</v>
      </c>
    </row>
    <row r="225" spans="1:7" x14ac:dyDescent="0.2">
      <c r="A225" t="str">
        <f t="shared" si="146"/>
        <v>53 Skilled construction and building trades</v>
      </c>
      <c r="B225" s="11">
        <v>12.350979672979365</v>
      </c>
      <c r="C225" s="11">
        <v>12.061154767929265</v>
      </c>
      <c r="D225" s="11">
        <f t="shared" si="147"/>
        <v>-0.28982490505010006</v>
      </c>
      <c r="E225" s="11">
        <v>5.4458320458999214</v>
      </c>
      <c r="F225" s="11">
        <f t="shared" ref="F225" si="153">SUM(D225:E225)</f>
        <v>5.1560071408498214</v>
      </c>
      <c r="G225" s="200">
        <f t="shared" si="150"/>
        <v>2.4651200597122003E-2</v>
      </c>
    </row>
    <row r="226" spans="1:7" x14ac:dyDescent="0.2">
      <c r="A226" t="str">
        <f t="shared" si="146"/>
        <v>54 Textiles, printing and other skilled trades</v>
      </c>
      <c r="B226" s="11">
        <v>6.3207352596890374</v>
      </c>
      <c r="C226" s="11">
        <v>5.920862433403034</v>
      </c>
      <c r="D226" s="11">
        <f t="shared" si="147"/>
        <v>-0.3998728262860034</v>
      </c>
      <c r="E226" s="11">
        <v>2.3830108825559639</v>
      </c>
      <c r="F226" s="11">
        <f t="shared" ref="F226" si="154">SUM(D226:E226)</f>
        <v>1.9831380562699605</v>
      </c>
      <c r="G226" s="200">
        <f t="shared" si="150"/>
        <v>2.1556930119265072E-2</v>
      </c>
    </row>
    <row r="227" spans="1:7" x14ac:dyDescent="0.2">
      <c r="A227" t="str">
        <f t="shared" si="146"/>
        <v>61 Caring personal service occupations</v>
      </c>
      <c r="B227" s="11">
        <v>27.998452006206673</v>
      </c>
      <c r="C227" s="11">
        <v>23.703598190448609</v>
      </c>
      <c r="D227" s="11">
        <f>C227-B227</f>
        <v>-4.2948538157580636</v>
      </c>
      <c r="E227" s="11">
        <v>12.905318829409991</v>
      </c>
      <c r="F227" s="11">
        <f>SUM(D227:E227)</f>
        <v>8.6104650136519272</v>
      </c>
      <c r="G227" s="200">
        <f t="shared" si="150"/>
        <v>2.5593567754425672E-2</v>
      </c>
    </row>
    <row r="228" spans="1:7" x14ac:dyDescent="0.2">
      <c r="A228" t="str">
        <f t="shared" si="146"/>
        <v>62 Leisure, travel and related personal service occupations</v>
      </c>
      <c r="B228" s="11">
        <v>6.9162497184019873</v>
      </c>
      <c r="C228" s="11">
        <v>4.7429935532575485</v>
      </c>
      <c r="D228" s="11">
        <f t="shared" ref="D228:D234" si="155">C228-B228</f>
        <v>-2.1732561651444389</v>
      </c>
      <c r="E228" s="11">
        <v>2.5456043341456267</v>
      </c>
      <c r="F228" s="11">
        <f t="shared" ref="F228:F229" si="156">SUM(D228:E228)</f>
        <v>0.37234816900118783</v>
      </c>
      <c r="G228" s="200">
        <f t="shared" si="150"/>
        <v>2.1112764803018713E-2</v>
      </c>
    </row>
    <row r="229" spans="1:7" x14ac:dyDescent="0.2">
      <c r="A229" t="str">
        <f t="shared" si="146"/>
        <v>63 Community and civil enforcement occupations</v>
      </c>
      <c r="B229" s="11">
        <v>0.38648042809005012</v>
      </c>
      <c r="C229" s="11">
        <v>0.26516925293900478</v>
      </c>
      <c r="D229" s="11">
        <f t="shared" si="155"/>
        <v>-0.12131117515104534</v>
      </c>
      <c r="E229" s="11">
        <v>0.11452834628670368</v>
      </c>
      <c r="F229" s="11">
        <f t="shared" si="156"/>
        <v>-6.7828288643416584E-3</v>
      </c>
      <c r="G229" s="200">
        <f t="shared" si="150"/>
        <v>1.7453386796669745E-2</v>
      </c>
    </row>
    <row r="230" spans="1:7" x14ac:dyDescent="0.2">
      <c r="A230" t="str">
        <f t="shared" si="146"/>
        <v>71 Sales occupations</v>
      </c>
      <c r="B230" s="11">
        <v>27.95619803365047</v>
      </c>
      <c r="C230" s="11">
        <v>24.532826935259269</v>
      </c>
      <c r="D230" s="11">
        <f t="shared" si="155"/>
        <v>-3.4233710983912005</v>
      </c>
      <c r="E230" s="11">
        <v>12.483995291286728</v>
      </c>
      <c r="F230" s="11">
        <f t="shared" ref="F230:F231" si="157">SUM(D230:E230)</f>
        <v>9.0606241928955278</v>
      </c>
      <c r="G230" s="200">
        <f t="shared" si="150"/>
        <v>2.4917733827023003E-2</v>
      </c>
    </row>
    <row r="231" spans="1:7" x14ac:dyDescent="0.2">
      <c r="A231" t="str">
        <f t="shared" si="146"/>
        <v>72 Customer service occupations</v>
      </c>
      <c r="B231" s="11">
        <v>8.3655228851984802</v>
      </c>
      <c r="C231" s="11">
        <v>8.5564869713525251</v>
      </c>
      <c r="D231" s="11">
        <f t="shared" si="155"/>
        <v>0.19096408615404492</v>
      </c>
      <c r="E231" s="11">
        <v>3.9146502686308837</v>
      </c>
      <c r="F231" s="11">
        <f t="shared" si="157"/>
        <v>4.1056143547849286</v>
      </c>
      <c r="G231" s="200">
        <f t="shared" si="150"/>
        <v>2.5921410089253305E-2</v>
      </c>
    </row>
    <row r="232" spans="1:7" x14ac:dyDescent="0.2">
      <c r="A232" t="str">
        <f t="shared" si="146"/>
        <v>81 Process, plant and machine operatives</v>
      </c>
      <c r="B232" s="11">
        <v>8.6474281855335722</v>
      </c>
      <c r="C232" s="11">
        <v>8.4751613334193348</v>
      </c>
      <c r="D232" s="11">
        <f t="shared" si="155"/>
        <v>-0.17226685211423742</v>
      </c>
      <c r="E232" s="11">
        <v>3.5372620351184483</v>
      </c>
      <c r="F232" s="11">
        <f t="shared" ref="F232:F233" si="158">SUM(D232:E232)</f>
        <v>3.3649951830042109</v>
      </c>
      <c r="G232" s="200">
        <f t="shared" si="150"/>
        <v>2.3124540920735237E-2</v>
      </c>
    </row>
    <row r="233" spans="1:7" x14ac:dyDescent="0.2">
      <c r="A233" t="str">
        <f t="shared" si="146"/>
        <v>82 Transport and mobile machine drivers and operatives</v>
      </c>
      <c r="B233" s="11">
        <v>20.431784514226113</v>
      </c>
      <c r="C233" s="11">
        <v>21.897258878973609</v>
      </c>
      <c r="D233" s="11">
        <f t="shared" si="155"/>
        <v>1.4654743647474966</v>
      </c>
      <c r="E233" s="11">
        <v>11.588319416324408</v>
      </c>
      <c r="F233" s="11">
        <f t="shared" si="158"/>
        <v>13.053793781071905</v>
      </c>
      <c r="G233" s="200">
        <f t="shared" si="150"/>
        <v>3.0404537554660882E-2</v>
      </c>
    </row>
    <row r="234" spans="1:7" x14ac:dyDescent="0.2">
      <c r="A234" t="str">
        <f t="shared" si="146"/>
        <v>91 Elementary trades and related occupations</v>
      </c>
      <c r="B234" s="11">
        <v>5.2821608890758291</v>
      </c>
      <c r="C234" s="11">
        <v>10.417029727311091</v>
      </c>
      <c r="D234" s="11">
        <f t="shared" si="155"/>
        <v>5.1348688382352616</v>
      </c>
      <c r="E234" s="11">
        <v>3.8371540032398479</v>
      </c>
      <c r="F234" s="11">
        <f t="shared" ref="F234" si="159">SUM(D234:E234)</f>
        <v>8.9720228414751091</v>
      </c>
      <c r="G234" s="200">
        <f t="shared" si="150"/>
        <v>3.7074699031418579E-2</v>
      </c>
    </row>
    <row r="235" spans="1:7" x14ac:dyDescent="0.2">
      <c r="A235" t="str">
        <f t="shared" si="146"/>
        <v>92 Elementary administration and service occupations</v>
      </c>
      <c r="B235" s="11">
        <v>37.835972508242669</v>
      </c>
      <c r="C235" s="11">
        <v>32.929993629339528</v>
      </c>
      <c r="D235" s="11">
        <f t="shared" ref="D235" si="160">C235-B235</f>
        <v>-4.9059788789031415</v>
      </c>
      <c r="E235" s="11">
        <v>16.29832579710115</v>
      </c>
      <c r="F235" s="11">
        <f t="shared" ref="F235" si="161">SUM(D235:E235)</f>
        <v>11.392346918198008</v>
      </c>
      <c r="G235" s="200">
        <f t="shared" ref="G235:G236" si="162">IF(B235&gt;0,(1+(E235/B235))^(1/($C$6-$B$6))-1,0)</f>
        <v>2.4167933503005834E-2</v>
      </c>
    </row>
    <row r="236" spans="1:7" x14ac:dyDescent="0.2">
      <c r="A236" t="str">
        <f t="shared" si="146"/>
        <v>All occupations</v>
      </c>
      <c r="B236" s="11">
        <f>SUM(B210:B235)</f>
        <v>291.30515464753802</v>
      </c>
      <c r="C236" s="11">
        <f t="shared" ref="C236:F236" si="163">SUM(C210:C235)</f>
        <v>253.50307195188446</v>
      </c>
      <c r="D236" s="11">
        <f t="shared" si="163"/>
        <v>-37.802082695653539</v>
      </c>
      <c r="E236" s="11">
        <f t="shared" si="163"/>
        <v>124.00040208330503</v>
      </c>
      <c r="F236" s="11">
        <f t="shared" si="163"/>
        <v>86.198319387651509</v>
      </c>
      <c r="G236" s="200">
        <f t="shared" si="162"/>
        <v>2.3924586692344985E-2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9.2784452204338574</v>
      </c>
      <c r="C239" s="11">
        <v>5.5981268254371095</v>
      </c>
      <c r="D239" s="11">
        <f>C239-B239</f>
        <v>-3.680318394996748</v>
      </c>
      <c r="E239" s="11">
        <v>3.1691566110796119</v>
      </c>
      <c r="F239" s="11">
        <f>SUM(D239:E239)</f>
        <v>-0.51116178391713607</v>
      </c>
      <c r="G239" s="200">
        <f>IF(B239&gt;0,(1+(E239/B239))^(1/($C$6-$B$6))-1,0)</f>
        <v>1.9782054665070881E-2</v>
      </c>
    </row>
    <row r="240" spans="1:7" x14ac:dyDescent="0.2">
      <c r="A240" t="str">
        <f t="shared" si="165"/>
        <v>12 Other managers and proprietors</v>
      </c>
      <c r="B240" s="11">
        <v>5.3291469338160349</v>
      </c>
      <c r="C240" s="11">
        <v>3.4938520623997613</v>
      </c>
      <c r="D240" s="11">
        <f t="shared" ref="D240:D255" si="166">C240-B240</f>
        <v>-1.8352948714162736</v>
      </c>
      <c r="E240" s="11">
        <v>2.0856477188134042</v>
      </c>
      <c r="F240" s="11">
        <f t="shared" ref="F240:F247" si="167">SUM(D240:E240)</f>
        <v>0.2503528473971306</v>
      </c>
      <c r="G240" s="200">
        <f t="shared" ref="G240:G242" si="168">IF(B240&gt;0,(1+(E240/B240))^(1/($C$6-$B$6))-1,0)</f>
        <v>2.2263282680106355E-2</v>
      </c>
    </row>
    <row r="241" spans="1:7" x14ac:dyDescent="0.2">
      <c r="A241" t="str">
        <f t="shared" si="165"/>
        <v>21 Science, research, engineering and technology professionals</v>
      </c>
      <c r="B241" s="11">
        <v>4.7633762260233325</v>
      </c>
      <c r="C241" s="11">
        <v>3.5704095075598286</v>
      </c>
      <c r="D241" s="11">
        <f t="shared" si="166"/>
        <v>-1.192966718463504</v>
      </c>
      <c r="E241" s="11">
        <v>1.454160741137035</v>
      </c>
      <c r="F241" s="11">
        <f t="shared" si="167"/>
        <v>0.26119402267353098</v>
      </c>
      <c r="G241" s="200">
        <f t="shared" si="168"/>
        <v>1.7919809354773664E-2</v>
      </c>
    </row>
    <row r="242" spans="1:7" x14ac:dyDescent="0.2">
      <c r="A242" t="str">
        <f t="shared" si="165"/>
        <v>22 Health professionals</v>
      </c>
      <c r="B242" s="11">
        <v>2.5752786458918799</v>
      </c>
      <c r="C242" s="11">
        <v>1.6147509354508434</v>
      </c>
      <c r="D242" s="11">
        <f t="shared" si="166"/>
        <v>-0.96052771044103658</v>
      </c>
      <c r="E242" s="11">
        <v>0.92858677104615406</v>
      </c>
      <c r="F242" s="11">
        <f t="shared" si="167"/>
        <v>-3.1940939394882517E-2</v>
      </c>
      <c r="G242" s="200">
        <f t="shared" si="168"/>
        <v>2.0739401635478272E-2</v>
      </c>
    </row>
    <row r="243" spans="1:7" x14ac:dyDescent="0.2">
      <c r="A243" t="str">
        <f t="shared" si="165"/>
        <v>23 Teaching and other educational professionals</v>
      </c>
      <c r="B243" s="11">
        <v>2.0082051322808625</v>
      </c>
      <c r="C243" s="11">
        <v>1.264738916278958</v>
      </c>
      <c r="D243" s="11">
        <f t="shared" si="166"/>
        <v>-0.74346621600190455</v>
      </c>
      <c r="E243" s="11">
        <v>0.71363441215261525</v>
      </c>
      <c r="F243" s="11">
        <f t="shared" si="167"/>
        <v>-2.9831803849289296E-2</v>
      </c>
      <c r="G243" s="200">
        <f>IF(B243&gt;0,(1+(E243/B243))^(1/($C$6-$B$6))-1,0)</f>
        <v>2.0477960953945828E-2</v>
      </c>
    </row>
    <row r="244" spans="1:7" x14ac:dyDescent="0.2">
      <c r="A244" t="str">
        <f t="shared" si="165"/>
        <v>24 Business, media and public service professionals</v>
      </c>
      <c r="B244" s="11">
        <v>4.9683287755102299</v>
      </c>
      <c r="C244" s="11">
        <v>2.8901824827460314</v>
      </c>
      <c r="D244" s="11">
        <f t="shared" si="166"/>
        <v>-2.0781462927641985</v>
      </c>
      <c r="E244" s="11">
        <v>1.5737896300865626</v>
      </c>
      <c r="F244" s="11">
        <f t="shared" si="167"/>
        <v>-0.5043566626776359</v>
      </c>
      <c r="G244" s="200">
        <f t="shared" ref="G244:G263" si="169">IF(B244&gt;0,(1+(E244/B244))^(1/($C$6-$B$6))-1,0)</f>
        <v>1.851447345574031E-2</v>
      </c>
    </row>
    <row r="245" spans="1:7" x14ac:dyDescent="0.2">
      <c r="A245" t="str">
        <f t="shared" si="165"/>
        <v>31 Science, engineering and technology associate professionals</v>
      </c>
      <c r="B245" s="11">
        <v>3.4386453353332107</v>
      </c>
      <c r="C245" s="11">
        <v>2.2491601704901769</v>
      </c>
      <c r="D245" s="11">
        <f t="shared" si="166"/>
        <v>-1.1894851648430338</v>
      </c>
      <c r="E245" s="11">
        <v>0.99890306887516589</v>
      </c>
      <c r="F245" s="11">
        <f t="shared" si="167"/>
        <v>-0.1905820959678679</v>
      </c>
      <c r="G245" s="200">
        <f>IF(B245&gt;0,(1+(E245/B245))^(1/($C$6-$B$6))-1,0)</f>
        <v>1.7146981410932849E-2</v>
      </c>
    </row>
    <row r="246" spans="1:7" x14ac:dyDescent="0.2">
      <c r="A246" t="str">
        <f t="shared" si="165"/>
        <v>32 Health and social care associate professionals</v>
      </c>
      <c r="B246" s="11">
        <v>1.2420011952965075</v>
      </c>
      <c r="C246" s="11">
        <v>1.1623383613414928</v>
      </c>
      <c r="D246" s="11">
        <f t="shared" si="166"/>
        <v>-7.9662833955014722E-2</v>
      </c>
      <c r="E246" s="11">
        <v>0.65678377664403043</v>
      </c>
      <c r="F246" s="11">
        <f t="shared" si="167"/>
        <v>0.5771209426890157</v>
      </c>
      <c r="G246" s="200">
        <f t="shared" si="169"/>
        <v>2.8703580563231856E-2</v>
      </c>
    </row>
    <row r="247" spans="1:7" x14ac:dyDescent="0.2">
      <c r="A247" t="str">
        <f t="shared" si="165"/>
        <v>33 Protective service occupations</v>
      </c>
      <c r="B247" s="11">
        <v>1.715940689747508</v>
      </c>
      <c r="C247" s="11">
        <v>1.0501800980489828</v>
      </c>
      <c r="D247" s="11">
        <f t="shared" si="166"/>
        <v>-0.66576059169852519</v>
      </c>
      <c r="E247" s="11">
        <v>0.42155402060391656</v>
      </c>
      <c r="F247" s="11">
        <f t="shared" si="167"/>
        <v>-0.24420657109460864</v>
      </c>
      <c r="G247" s="200">
        <f t="shared" si="169"/>
        <v>1.4752628794393985E-2</v>
      </c>
    </row>
    <row r="248" spans="1:7" x14ac:dyDescent="0.2">
      <c r="A248" t="str">
        <f t="shared" si="165"/>
        <v>34 Culture, media and sports occupations</v>
      </c>
      <c r="B248" s="11">
        <v>1.34490212862389</v>
      </c>
      <c r="C248" s="11">
        <v>0.58295512916281911</v>
      </c>
      <c r="D248" s="11">
        <f t="shared" si="166"/>
        <v>-0.76194699946107092</v>
      </c>
      <c r="E248" s="11">
        <v>0.328806840743955</v>
      </c>
      <c r="F248" s="11">
        <f t="shared" ref="F248:F249" si="170">SUM(D248:E248)</f>
        <v>-0.43314015871711592</v>
      </c>
      <c r="G248" s="200">
        <f t="shared" si="169"/>
        <v>1.4688217737400366E-2</v>
      </c>
    </row>
    <row r="249" spans="1:7" x14ac:dyDescent="0.2">
      <c r="A249" t="str">
        <f t="shared" si="165"/>
        <v>35 Business and public service associate professionals</v>
      </c>
      <c r="B249" s="11">
        <v>7.4405191303099096</v>
      </c>
      <c r="C249" s="11">
        <v>3.9346742760380509</v>
      </c>
      <c r="D249" s="11">
        <f t="shared" si="166"/>
        <v>-3.5058448542718588</v>
      </c>
      <c r="E249" s="11">
        <v>2.051472312819115</v>
      </c>
      <c r="F249" s="11">
        <f t="shared" si="170"/>
        <v>-1.4543725414527438</v>
      </c>
      <c r="G249" s="200">
        <f t="shared" si="169"/>
        <v>1.6366339296331356E-2</v>
      </c>
    </row>
    <row r="250" spans="1:7" x14ac:dyDescent="0.2">
      <c r="A250" t="str">
        <f t="shared" si="165"/>
        <v>41 Administrative occupations</v>
      </c>
      <c r="B250" s="11">
        <v>17.481138497429097</v>
      </c>
      <c r="C250" s="11">
        <v>5.5482457489855657</v>
      </c>
      <c r="D250" s="11">
        <f t="shared" si="166"/>
        <v>-11.932892748443532</v>
      </c>
      <c r="E250" s="11">
        <v>4.1799352495657667</v>
      </c>
      <c r="F250" s="11">
        <f t="shared" ref="F250:F253" si="171">SUM(D250:E250)</f>
        <v>-7.7529574988777652</v>
      </c>
      <c r="G250" s="200">
        <f t="shared" si="169"/>
        <v>1.4395586902993696E-2</v>
      </c>
    </row>
    <row r="251" spans="1:7" x14ac:dyDescent="0.2">
      <c r="A251" t="str">
        <f t="shared" si="165"/>
        <v>42 Secretarial and related occupations</v>
      </c>
      <c r="B251" s="11">
        <v>6.1529340952185683</v>
      </c>
      <c r="C251" s="11">
        <v>0.78836786107649504</v>
      </c>
      <c r="D251" s="11">
        <f t="shared" si="166"/>
        <v>-5.3645662341420728</v>
      </c>
      <c r="E251" s="11">
        <v>1.3323208356797533</v>
      </c>
      <c r="F251" s="11">
        <f t="shared" si="171"/>
        <v>-4.0322453984623197</v>
      </c>
      <c r="G251" s="200">
        <f t="shared" si="169"/>
        <v>1.3152815180095034E-2</v>
      </c>
    </row>
    <row r="252" spans="1:7" x14ac:dyDescent="0.2">
      <c r="A252" t="str">
        <f t="shared" si="165"/>
        <v>51 Skilled agricultural and related trades</v>
      </c>
      <c r="B252" s="11">
        <v>2.1039623065601338</v>
      </c>
      <c r="C252" s="11">
        <v>1.816410461451665</v>
      </c>
      <c r="D252" s="11">
        <f t="shared" si="166"/>
        <v>-0.28755184510846887</v>
      </c>
      <c r="E252" s="11">
        <v>0.88108030566386475</v>
      </c>
      <c r="F252" s="11">
        <f t="shared" si="171"/>
        <v>0.59352846055539588</v>
      </c>
      <c r="G252" s="200">
        <f t="shared" si="169"/>
        <v>2.3593466932075202E-2</v>
      </c>
    </row>
    <row r="253" spans="1:7" x14ac:dyDescent="0.2">
      <c r="A253" t="str">
        <f t="shared" si="165"/>
        <v>52 Skilled metal, electrical and electronic trades</v>
      </c>
      <c r="B253" s="11">
        <v>5.0628830183694005</v>
      </c>
      <c r="C253" s="11">
        <v>2.3730937928232736</v>
      </c>
      <c r="D253" s="11">
        <f t="shared" si="166"/>
        <v>-2.6897892255461269</v>
      </c>
      <c r="E253" s="11">
        <v>1.3594370782815568</v>
      </c>
      <c r="F253" s="11">
        <f t="shared" si="171"/>
        <v>-1.3303521472645701</v>
      </c>
      <c r="G253" s="200">
        <f t="shared" si="169"/>
        <v>1.5982600358159793E-2</v>
      </c>
    </row>
    <row r="254" spans="1:7" x14ac:dyDescent="0.2">
      <c r="A254" t="str">
        <f t="shared" si="165"/>
        <v>53 Skilled construction and building trades</v>
      </c>
      <c r="B254" s="11">
        <v>5.609331287016861</v>
      </c>
      <c r="C254" s="11">
        <v>4.1865961460856385</v>
      </c>
      <c r="D254" s="11">
        <f t="shared" si="166"/>
        <v>-1.4227351409312226</v>
      </c>
      <c r="E254" s="11">
        <v>1.9577531978800573</v>
      </c>
      <c r="F254" s="11">
        <f t="shared" ref="F254" si="172">SUM(D254:E254)</f>
        <v>0.53501805694883475</v>
      </c>
      <c r="G254" s="200">
        <f t="shared" si="169"/>
        <v>2.0158923678351037E-2</v>
      </c>
    </row>
    <row r="255" spans="1:7" x14ac:dyDescent="0.2">
      <c r="A255" t="str">
        <f t="shared" si="165"/>
        <v>54 Textiles, printing and other skilled trades</v>
      </c>
      <c r="B255" s="11">
        <v>4.8739737999027506</v>
      </c>
      <c r="C255" s="11">
        <v>3.5605167250091134</v>
      </c>
      <c r="D255" s="11">
        <f t="shared" si="166"/>
        <v>-1.3134570748936372</v>
      </c>
      <c r="E255" s="11">
        <v>1.7217399285142401</v>
      </c>
      <c r="F255" s="11">
        <f t="shared" ref="F255" si="173">SUM(D255:E255)</f>
        <v>0.4082828536206029</v>
      </c>
      <c r="G255" s="200">
        <f t="shared" si="169"/>
        <v>2.0372096793862093E-2</v>
      </c>
    </row>
    <row r="256" spans="1:7" x14ac:dyDescent="0.2">
      <c r="A256" t="str">
        <f t="shared" si="165"/>
        <v>61 Caring personal service occupations</v>
      </c>
      <c r="B256" s="11">
        <v>4.1018083663804088</v>
      </c>
      <c r="C256" s="11">
        <v>2.2123914072382211</v>
      </c>
      <c r="D256" s="11">
        <f>C256-B256</f>
        <v>-1.8894169591421877</v>
      </c>
      <c r="E256" s="11">
        <v>0.8896582627772448</v>
      </c>
      <c r="F256" s="11">
        <f>SUM(D256:E256)</f>
        <v>-0.99975869636494286</v>
      </c>
      <c r="G256" s="200">
        <f t="shared" si="169"/>
        <v>1.3172796054425229E-2</v>
      </c>
    </row>
    <row r="257" spans="1:7" x14ac:dyDescent="0.2">
      <c r="A257" t="str">
        <f t="shared" si="165"/>
        <v>62 Leisure, travel and related personal service occupations</v>
      </c>
      <c r="B257" s="11">
        <v>4.7835132114438297</v>
      </c>
      <c r="C257" s="11">
        <v>2.8760887122478733</v>
      </c>
      <c r="D257" s="11">
        <f t="shared" ref="D257:D263" si="174">C257-B257</f>
        <v>-1.9074244991959564</v>
      </c>
      <c r="E257" s="11">
        <v>1.5880272803531164</v>
      </c>
      <c r="F257" s="11">
        <f t="shared" ref="F257:F258" si="175">SUM(D257:E257)</f>
        <v>-0.31939721884284</v>
      </c>
      <c r="G257" s="200">
        <f t="shared" si="169"/>
        <v>1.9294853220712671E-2</v>
      </c>
    </row>
    <row r="258" spans="1:7" x14ac:dyDescent="0.2">
      <c r="A258" t="str">
        <f t="shared" si="165"/>
        <v>63 Community and civil enforcement occupations</v>
      </c>
      <c r="B258" s="11">
        <v>0.32857450760203016</v>
      </c>
      <c r="C258" s="11">
        <v>0.18592487719766335</v>
      </c>
      <c r="D258" s="11">
        <f t="shared" si="174"/>
        <v>-0.14264963040436682</v>
      </c>
      <c r="E258" s="11">
        <v>8.6854825185052859E-2</v>
      </c>
      <c r="F258" s="11">
        <f t="shared" si="175"/>
        <v>-5.5794805219313959E-2</v>
      </c>
      <c r="G258" s="200">
        <f t="shared" si="169"/>
        <v>1.5759484456620898E-2</v>
      </c>
    </row>
    <row r="259" spans="1:7" x14ac:dyDescent="0.2">
      <c r="A259" t="str">
        <f t="shared" si="165"/>
        <v>71 Sales occupations</v>
      </c>
      <c r="B259" s="11">
        <v>19.051426179040966</v>
      </c>
      <c r="C259" s="11">
        <v>6.9083884299892864</v>
      </c>
      <c r="D259" s="11">
        <f t="shared" si="174"/>
        <v>-12.143037749051679</v>
      </c>
      <c r="E259" s="11">
        <v>5.425282120048565</v>
      </c>
      <c r="F259" s="11">
        <f t="shared" ref="F259:F260" si="176">SUM(D259:E259)</f>
        <v>-6.717755629003114</v>
      </c>
      <c r="G259" s="200">
        <f t="shared" si="169"/>
        <v>1.6845649005792884E-2</v>
      </c>
    </row>
    <row r="260" spans="1:7" x14ac:dyDescent="0.2">
      <c r="A260" t="str">
        <f t="shared" si="165"/>
        <v>72 Customer service occupations</v>
      </c>
      <c r="B260" s="11">
        <v>4.3062234393938414</v>
      </c>
      <c r="C260" s="11">
        <v>4.0026855731547313</v>
      </c>
      <c r="D260" s="11">
        <f t="shared" si="174"/>
        <v>-0.30353786623911017</v>
      </c>
      <c r="E260" s="11">
        <v>1.4408743226831167</v>
      </c>
      <c r="F260" s="11">
        <f t="shared" si="176"/>
        <v>1.1373364564440065</v>
      </c>
      <c r="G260" s="200">
        <f t="shared" si="169"/>
        <v>1.9428572052459625E-2</v>
      </c>
    </row>
    <row r="261" spans="1:7" x14ac:dyDescent="0.2">
      <c r="A261" t="str">
        <f t="shared" si="165"/>
        <v>81 Process, plant and machine operatives</v>
      </c>
      <c r="B261" s="11">
        <v>6.80040647483849</v>
      </c>
      <c r="C261" s="11">
        <v>2.1690109616239122</v>
      </c>
      <c r="D261" s="11">
        <f t="shared" si="174"/>
        <v>-4.6313955132145779</v>
      </c>
      <c r="E261" s="11">
        <v>1.7679485452950867</v>
      </c>
      <c r="F261" s="11">
        <f t="shared" ref="F261:F262" si="177">SUM(D261:E261)</f>
        <v>-2.8634469679194909</v>
      </c>
      <c r="G261" s="200">
        <f t="shared" si="169"/>
        <v>1.5525513146402048E-2</v>
      </c>
    </row>
    <row r="262" spans="1:7" x14ac:dyDescent="0.2">
      <c r="A262" t="str">
        <f t="shared" si="165"/>
        <v>82 Transport and mobile machine drivers and operatives</v>
      </c>
      <c r="B262" s="11">
        <v>16.418519308182358</v>
      </c>
      <c r="C262" s="11">
        <v>11.494320817105041</v>
      </c>
      <c r="D262" s="11">
        <f t="shared" si="174"/>
        <v>-4.9241984910773162</v>
      </c>
      <c r="E262" s="11">
        <v>6.5938526885273863</v>
      </c>
      <c r="F262" s="11">
        <f t="shared" si="177"/>
        <v>1.66965419745007</v>
      </c>
      <c r="G262" s="200">
        <f t="shared" si="169"/>
        <v>2.2763356721736461E-2</v>
      </c>
    </row>
    <row r="263" spans="1:7" x14ac:dyDescent="0.2">
      <c r="A263" t="str">
        <f t="shared" si="165"/>
        <v>91 Elementary trades and related occupations</v>
      </c>
      <c r="B263" s="11">
        <v>6.3062078920186018</v>
      </c>
      <c r="C263" s="11">
        <v>9.9540742311092867</v>
      </c>
      <c r="D263" s="11">
        <f t="shared" si="174"/>
        <v>3.6478663390906849</v>
      </c>
      <c r="E263" s="11">
        <v>4.2956667321428323</v>
      </c>
      <c r="F263" s="11">
        <f t="shared" ref="F263" si="178">SUM(D263:E263)</f>
        <v>7.9435330712335173</v>
      </c>
      <c r="G263" s="200">
        <f t="shared" si="169"/>
        <v>3.5239796436450366E-2</v>
      </c>
    </row>
    <row r="264" spans="1:7" x14ac:dyDescent="0.2">
      <c r="A264" t="str">
        <f t="shared" si="165"/>
        <v>92 Elementary administration and service occupations</v>
      </c>
      <c r="B264" s="11">
        <v>33.515208356841754</v>
      </c>
      <c r="C264" s="11">
        <v>19.61537874643032</v>
      </c>
      <c r="D264" s="11">
        <f t="shared" ref="D264" si="179">C264-B264</f>
        <v>-13.899829610411434</v>
      </c>
      <c r="E264" s="11">
        <v>10.738555091823615</v>
      </c>
      <c r="F264" s="11">
        <f>SUM(D264:E264)</f>
        <v>-3.1612745185878186</v>
      </c>
      <c r="G264" s="200">
        <f t="shared" ref="G264:G265" si="180">IF(B264&gt;0,(1+(E264/B264))^(1/($C$6-$B$6))-1,0)</f>
        <v>1.8702141425263497E-2</v>
      </c>
    </row>
    <row r="265" spans="1:7" x14ac:dyDescent="0.2">
      <c r="A265" t="str">
        <f t="shared" si="165"/>
        <v>All occupations</v>
      </c>
      <c r="B265" s="11">
        <f>SUM(B239:B264)</f>
        <v>181.00090015350634</v>
      </c>
      <c r="C265" s="11">
        <f t="shared" ref="C265:F265" si="181">SUM(C239:C264)</f>
        <v>105.10286325648215</v>
      </c>
      <c r="D265" s="11">
        <f t="shared" si="181"/>
        <v>-75.89803689702417</v>
      </c>
      <c r="E265" s="11">
        <f t="shared" si="181"/>
        <v>58.641482368422814</v>
      </c>
      <c r="F265" s="11">
        <f t="shared" si="181"/>
        <v>-17.256554528601349</v>
      </c>
      <c r="G265" s="200">
        <f t="shared" si="180"/>
        <v>1.8885839073351507E-2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2.2252415212194863</v>
      </c>
      <c r="C268" s="11">
        <v>2.7713775150847448</v>
      </c>
      <c r="D268" s="11">
        <f>C268-B268</f>
        <v>0.54613599386525857</v>
      </c>
      <c r="E268" s="11">
        <v>0.79526695848266182</v>
      </c>
      <c r="F268" s="11">
        <f>SUM(D268:E268)</f>
        <v>1.3414029523479205</v>
      </c>
      <c r="G268" s="200">
        <f>IF(B268&gt;0,(1+(E268/B268))^(1/($C$6-$B$6))-1,0)</f>
        <v>2.0579546337931465E-2</v>
      </c>
    </row>
    <row r="269" spans="1:7" x14ac:dyDescent="0.2">
      <c r="A269" t="str">
        <f t="shared" si="183"/>
        <v>12 Other managers and proprietors</v>
      </c>
      <c r="B269" s="11">
        <v>2.3287331782081271</v>
      </c>
      <c r="C269" s="11">
        <v>3.0318676383479173</v>
      </c>
      <c r="D269" s="11">
        <f t="shared" ref="D269:D284" si="184">C269-B269</f>
        <v>0.7031344601397902</v>
      </c>
      <c r="E269" s="11">
        <v>1.0104056034391535</v>
      </c>
      <c r="F269" s="11">
        <f t="shared" ref="F269:F276" si="185">SUM(D269:E269)</f>
        <v>1.7135400635789437</v>
      </c>
      <c r="G269" s="200">
        <f t="shared" ref="G269:G271" si="186">IF(B269&gt;0,(1+(E269/B269))^(1/($C$6-$B$6))-1,0)</f>
        <v>2.4316847664413332E-2</v>
      </c>
    </row>
    <row r="270" spans="1:7" x14ac:dyDescent="0.2">
      <c r="A270" t="str">
        <f t="shared" si="183"/>
        <v>21 Science, research, engineering and technology professionals</v>
      </c>
      <c r="B270" s="11">
        <v>1.2259830487106202</v>
      </c>
      <c r="C270" s="11">
        <v>2.6086607662351255</v>
      </c>
      <c r="D270" s="11">
        <f t="shared" si="184"/>
        <v>1.3826777175245053</v>
      </c>
      <c r="E270" s="11">
        <v>0.63772522462676107</v>
      </c>
      <c r="F270" s="11">
        <f t="shared" si="185"/>
        <v>2.0204029421512661</v>
      </c>
      <c r="G270" s="200">
        <f t="shared" si="186"/>
        <v>2.8315142760057199E-2</v>
      </c>
    </row>
    <row r="271" spans="1:7" x14ac:dyDescent="0.2">
      <c r="A271" t="str">
        <f t="shared" si="183"/>
        <v>22 Health professionals</v>
      </c>
      <c r="B271" s="11">
        <v>0.44567364123798875</v>
      </c>
      <c r="C271" s="11">
        <v>0.70318058682758322</v>
      </c>
      <c r="D271" s="11">
        <f t="shared" si="184"/>
        <v>0.25750694558959447</v>
      </c>
      <c r="E271" s="11">
        <v>0.20603020292280078</v>
      </c>
      <c r="F271" s="11">
        <f t="shared" si="185"/>
        <v>0.46353714851239525</v>
      </c>
      <c r="G271" s="200">
        <f t="shared" si="186"/>
        <v>2.5657174428859619E-2</v>
      </c>
    </row>
    <row r="272" spans="1:7" x14ac:dyDescent="0.2">
      <c r="A272" t="str">
        <f t="shared" si="183"/>
        <v>23 Teaching and other educational professionals</v>
      </c>
      <c r="B272" s="11">
        <v>0.59403702561610072</v>
      </c>
      <c r="C272" s="11">
        <v>0.83011246196125932</v>
      </c>
      <c r="D272" s="11">
        <f t="shared" si="184"/>
        <v>0.2360754363451586</v>
      </c>
      <c r="E272" s="11">
        <v>0.28036358419948726</v>
      </c>
      <c r="F272" s="11">
        <f t="shared" si="185"/>
        <v>0.51643902054464585</v>
      </c>
      <c r="G272" s="200">
        <f>IF(B272&gt;0,(1+(E272/B272))^(1/($C$6-$B$6))-1,0)</f>
        <v>2.6108131250502042E-2</v>
      </c>
    </row>
    <row r="273" spans="1:7" x14ac:dyDescent="0.2">
      <c r="A273" t="str">
        <f t="shared" si="183"/>
        <v>24 Business, media and public service professionals</v>
      </c>
      <c r="B273" s="11">
        <v>1.4236475106728188</v>
      </c>
      <c r="C273" s="11">
        <v>2.1018665058634154</v>
      </c>
      <c r="D273" s="11">
        <f t="shared" si="184"/>
        <v>0.67821899519059659</v>
      </c>
      <c r="E273" s="11">
        <v>0.63319648569293729</v>
      </c>
      <c r="F273" s="11">
        <f t="shared" si="185"/>
        <v>1.3114154808835339</v>
      </c>
      <c r="G273" s="200">
        <f t="shared" ref="G273" si="187">IF(B273&gt;0,(1+(E273/B273))^(1/($C$6-$B$6))-1,0)</f>
        <v>2.4833371154521444E-2</v>
      </c>
    </row>
    <row r="274" spans="1:7" x14ac:dyDescent="0.2">
      <c r="A274" t="str">
        <f t="shared" si="183"/>
        <v>31 Science, engineering and technology associate professionals</v>
      </c>
      <c r="B274" s="11">
        <v>0.90718736019614865</v>
      </c>
      <c r="C274" s="11">
        <v>1.6308180702013579</v>
      </c>
      <c r="D274" s="11">
        <f t="shared" si="184"/>
        <v>0.72363071000520929</v>
      </c>
      <c r="E274" s="11">
        <v>0.47029529584975455</v>
      </c>
      <c r="F274" s="11">
        <f t="shared" si="185"/>
        <v>1.1939260058549639</v>
      </c>
      <c r="G274" s="200">
        <f>IF(B274&gt;0,(1+(E274/B274))^(1/($C$6-$B$6))-1,0)</f>
        <v>2.8235537972306268E-2</v>
      </c>
    </row>
    <row r="275" spans="1:7" x14ac:dyDescent="0.2">
      <c r="A275" t="str">
        <f t="shared" si="183"/>
        <v>32 Health and social care associate professionals</v>
      </c>
      <c r="B275" s="11">
        <v>0.27232548284130187</v>
      </c>
      <c r="C275" s="11">
        <v>0.71933498784281258</v>
      </c>
      <c r="D275" s="11">
        <f t="shared" si="184"/>
        <v>0.44700950500151071</v>
      </c>
      <c r="E275" s="11">
        <v>0.21232707843973397</v>
      </c>
      <c r="F275" s="11">
        <f t="shared" si="185"/>
        <v>0.65933658344124468</v>
      </c>
      <c r="G275" s="200">
        <f t="shared" ref="G275:G292" si="188">IF(B275&gt;0,(1+(E275/B275))^(1/($C$6-$B$6))-1,0)</f>
        <v>3.9176894761391079E-2</v>
      </c>
    </row>
    <row r="276" spans="1:7" x14ac:dyDescent="0.2">
      <c r="A276" t="str">
        <f t="shared" si="183"/>
        <v>33 Protective service occupations</v>
      </c>
      <c r="B276" s="11">
        <v>0.2640272091208179</v>
      </c>
      <c r="C276" s="11">
        <v>0.18904374234560076</v>
      </c>
      <c r="D276" s="11">
        <f t="shared" si="184"/>
        <v>-7.4983466775217139E-2</v>
      </c>
      <c r="E276" s="11">
        <v>4.0558123227096232E-2</v>
      </c>
      <c r="F276" s="11">
        <f t="shared" si="185"/>
        <v>-3.4425343548120907E-2</v>
      </c>
      <c r="G276" s="200">
        <f t="shared" si="188"/>
        <v>9.5721307621436935E-3</v>
      </c>
    </row>
    <row r="277" spans="1:7" x14ac:dyDescent="0.2">
      <c r="A277" t="str">
        <f t="shared" si="183"/>
        <v>34 Culture, media and sports occupations</v>
      </c>
      <c r="B277" s="11">
        <v>0.50147762376165506</v>
      </c>
      <c r="C277" s="11">
        <v>0.66461274102703694</v>
      </c>
      <c r="D277" s="11">
        <f t="shared" si="184"/>
        <v>0.16313511726538188</v>
      </c>
      <c r="E277" s="11">
        <v>0.1854212231130902</v>
      </c>
      <c r="F277" s="11">
        <f t="shared" ref="F277:F278" si="189">SUM(D277:E277)</f>
        <v>0.34855634037847205</v>
      </c>
      <c r="G277" s="200">
        <f t="shared" si="188"/>
        <v>2.1196729368283096E-2</v>
      </c>
    </row>
    <row r="278" spans="1:7" x14ac:dyDescent="0.2">
      <c r="A278" t="str">
        <f t="shared" si="183"/>
        <v>35 Business and public service associate professionals</v>
      </c>
      <c r="B278" s="11">
        <v>1.9120666437563809</v>
      </c>
      <c r="C278" s="11">
        <v>2.3702761566772765</v>
      </c>
      <c r="D278" s="11">
        <f t="shared" si="184"/>
        <v>0.45820951292089562</v>
      </c>
      <c r="E278" s="11">
        <v>0.6614947515098798</v>
      </c>
      <c r="F278" s="11">
        <f t="shared" si="189"/>
        <v>1.1197042644307755</v>
      </c>
      <c r="G278" s="200">
        <f t="shared" si="188"/>
        <v>2.0004530004104293E-2</v>
      </c>
    </row>
    <row r="279" spans="1:7" x14ac:dyDescent="0.2">
      <c r="A279" t="str">
        <f t="shared" si="183"/>
        <v>41 Administrative occupations</v>
      </c>
      <c r="B279" s="11">
        <v>5.6262939965186423</v>
      </c>
      <c r="C279" s="11">
        <v>5.3100452079352873</v>
      </c>
      <c r="D279" s="11">
        <f t="shared" si="184"/>
        <v>-0.31624878858335492</v>
      </c>
      <c r="E279" s="11">
        <v>1.6576961217229027</v>
      </c>
      <c r="F279" s="11">
        <f t="shared" ref="F279:F282" si="190">SUM(D279:E279)</f>
        <v>1.3414473331395478</v>
      </c>
      <c r="G279" s="200">
        <f t="shared" si="188"/>
        <v>1.7364224685030072E-2</v>
      </c>
    </row>
    <row r="280" spans="1:7" x14ac:dyDescent="0.2">
      <c r="A280" t="str">
        <f t="shared" si="183"/>
        <v>42 Secretarial and related occupations</v>
      </c>
      <c r="B280" s="11">
        <v>2.1312204805017534</v>
      </c>
      <c r="C280" s="11">
        <v>2.0688898645277831</v>
      </c>
      <c r="D280" s="11">
        <f t="shared" si="184"/>
        <v>-6.2330615973970271E-2</v>
      </c>
      <c r="E280" s="11">
        <v>0.84727730117506539</v>
      </c>
      <c r="F280" s="11">
        <f t="shared" si="190"/>
        <v>0.78494668520109512</v>
      </c>
      <c r="G280" s="200">
        <f t="shared" si="188"/>
        <v>2.2565791683580638E-2</v>
      </c>
    </row>
    <row r="281" spans="1:7" x14ac:dyDescent="0.2">
      <c r="A281" t="str">
        <f t="shared" si="183"/>
        <v>51 Skilled agricultural and related trades</v>
      </c>
      <c r="B281" s="11">
        <v>1.5206720175479125</v>
      </c>
      <c r="C281" s="11">
        <v>1.0160239096876897</v>
      </c>
      <c r="D281" s="11">
        <f t="shared" si="184"/>
        <v>-0.50464810786022274</v>
      </c>
      <c r="E281" s="11">
        <v>0.50377617559828358</v>
      </c>
      <c r="F281" s="11">
        <f t="shared" si="190"/>
        <v>-8.7193226193915674E-4</v>
      </c>
      <c r="G281" s="200">
        <f t="shared" si="188"/>
        <v>1.9259436361635185E-2</v>
      </c>
    </row>
    <row r="282" spans="1:7" x14ac:dyDescent="0.2">
      <c r="A282" t="str">
        <f t="shared" si="183"/>
        <v>52 Skilled metal, electrical and electronic trades</v>
      </c>
      <c r="B282" s="11">
        <v>2.3632830689847664</v>
      </c>
      <c r="C282" s="11">
        <v>1.6413217986784387</v>
      </c>
      <c r="D282" s="11">
        <f t="shared" si="184"/>
        <v>-0.72196127030632762</v>
      </c>
      <c r="E282" s="11">
        <v>0.68971238138959801</v>
      </c>
      <c r="F282" s="11">
        <f t="shared" si="190"/>
        <v>-3.2248888916729612E-2</v>
      </c>
      <c r="G282" s="200">
        <f t="shared" si="188"/>
        <v>1.7217978952722701E-2</v>
      </c>
    </row>
    <row r="283" spans="1:7" x14ac:dyDescent="0.2">
      <c r="A283" t="str">
        <f t="shared" si="183"/>
        <v>53 Skilled construction and building trades</v>
      </c>
      <c r="B283" s="11">
        <v>2.9754417435459555</v>
      </c>
      <c r="C283" s="11">
        <v>0.54163863090548925</v>
      </c>
      <c r="D283" s="11">
        <f t="shared" si="184"/>
        <v>-2.433803112640466</v>
      </c>
      <c r="E283" s="11">
        <v>0.46483377493412209</v>
      </c>
      <c r="F283" s="11">
        <f t="shared" ref="F283" si="191">SUM(D283:E283)</f>
        <v>-1.968969337706344</v>
      </c>
      <c r="G283" s="200">
        <f t="shared" si="188"/>
        <v>9.7242460244968409E-3</v>
      </c>
    </row>
    <row r="284" spans="1:7" x14ac:dyDescent="0.2">
      <c r="A284" t="str">
        <f t="shared" si="183"/>
        <v>54 Textiles, printing and other skilled trades</v>
      </c>
      <c r="B284" s="11">
        <v>2.5189449782192539</v>
      </c>
      <c r="C284" s="11">
        <v>1.7816604848106763</v>
      </c>
      <c r="D284" s="11">
        <f t="shared" si="184"/>
        <v>-0.7372844934085776</v>
      </c>
      <c r="E284" s="11">
        <v>0.62030709092310488</v>
      </c>
      <c r="F284" s="11">
        <f t="shared" ref="F284" si="192">SUM(D284:E284)</f>
        <v>-0.11697740248547273</v>
      </c>
      <c r="G284" s="200">
        <f t="shared" si="188"/>
        <v>1.478452045612344E-2</v>
      </c>
    </row>
    <row r="285" spans="1:7" x14ac:dyDescent="0.2">
      <c r="A285" t="str">
        <f t="shared" si="183"/>
        <v>61 Caring personal service occupations</v>
      </c>
      <c r="B285" s="11">
        <v>1.2570812441477113</v>
      </c>
      <c r="C285" s="11">
        <v>1.7720094721433033</v>
      </c>
      <c r="D285" s="11">
        <f>C285-B285</f>
        <v>0.51492822799559201</v>
      </c>
      <c r="E285" s="11">
        <v>0.4151875650530123</v>
      </c>
      <c r="F285" s="11">
        <f>SUM(D285:E285)</f>
        <v>0.93011579304860437</v>
      </c>
      <c r="G285" s="200">
        <f t="shared" si="188"/>
        <v>1.9208060162133833E-2</v>
      </c>
    </row>
    <row r="286" spans="1:7" x14ac:dyDescent="0.2">
      <c r="A286" t="str">
        <f t="shared" si="183"/>
        <v>62 Leisure, travel and related personal service occupations</v>
      </c>
      <c r="B286" s="11">
        <v>1.9898591412701361</v>
      </c>
      <c r="C286" s="11">
        <v>0.98193470832405771</v>
      </c>
      <c r="D286" s="11">
        <f t="shared" ref="D286:D292" si="193">C286-B286</f>
        <v>-1.0079244329460784</v>
      </c>
      <c r="E286" s="11">
        <v>0.41921536898074557</v>
      </c>
      <c r="F286" s="11">
        <f t="shared" ref="F286:F287" si="194">SUM(D286:E286)</f>
        <v>-0.58870906396533274</v>
      </c>
      <c r="G286" s="200">
        <f t="shared" si="188"/>
        <v>1.282682024699322E-2</v>
      </c>
    </row>
    <row r="287" spans="1:7" x14ac:dyDescent="0.2">
      <c r="A287" t="str">
        <f t="shared" si="183"/>
        <v>63 Community and civil enforcement occupations</v>
      </c>
      <c r="B287" s="11">
        <v>9.6981929029243394E-2</v>
      </c>
      <c r="C287" s="11">
        <v>3.8260835554638023E-2</v>
      </c>
      <c r="D287" s="11">
        <f t="shared" si="193"/>
        <v>-5.8721093474605371E-2</v>
      </c>
      <c r="E287" s="11">
        <v>1.2115457451049826E-2</v>
      </c>
      <c r="F287" s="11">
        <f t="shared" si="194"/>
        <v>-4.6605636023555545E-2</v>
      </c>
      <c r="G287" s="200">
        <f t="shared" si="188"/>
        <v>7.8786259684375803E-3</v>
      </c>
    </row>
    <row r="288" spans="1:7" x14ac:dyDescent="0.2">
      <c r="A288" t="str">
        <f t="shared" si="183"/>
        <v>71 Sales occupations</v>
      </c>
      <c r="B288" s="11">
        <v>8.6897756253077478</v>
      </c>
      <c r="C288" s="11">
        <v>4.7590212574256023</v>
      </c>
      <c r="D288" s="11">
        <f t="shared" si="193"/>
        <v>-3.9307543678821455</v>
      </c>
      <c r="E288" s="11">
        <v>1.6380224458668471</v>
      </c>
      <c r="F288" s="11">
        <f t="shared" ref="F288:F289" si="195">SUM(D288:E288)</f>
        <v>-2.2927319220152986</v>
      </c>
      <c r="G288" s="200">
        <f t="shared" si="188"/>
        <v>1.1579326174851801E-2</v>
      </c>
    </row>
    <row r="289" spans="1:7" x14ac:dyDescent="0.2">
      <c r="A289" t="str">
        <f t="shared" si="183"/>
        <v>72 Customer service occupations</v>
      </c>
      <c r="B289" s="11">
        <v>1.5344688606036816</v>
      </c>
      <c r="C289" s="11">
        <v>2.4798782822449019</v>
      </c>
      <c r="D289" s="11">
        <f t="shared" si="193"/>
        <v>0.94540942164122033</v>
      </c>
      <c r="E289" s="11">
        <v>0.66031929990147098</v>
      </c>
      <c r="F289" s="11">
        <f t="shared" si="195"/>
        <v>1.6057287215426914</v>
      </c>
      <c r="G289" s="200">
        <f t="shared" si="188"/>
        <v>2.4147011252771966E-2</v>
      </c>
    </row>
    <row r="290" spans="1:7" x14ac:dyDescent="0.2">
      <c r="A290" t="str">
        <f t="shared" si="183"/>
        <v>81 Process, plant and machine operatives</v>
      </c>
      <c r="B290" s="11">
        <v>3.4746231502305194</v>
      </c>
      <c r="C290" s="11">
        <v>0.8910853154799907</v>
      </c>
      <c r="D290" s="11">
        <f t="shared" si="193"/>
        <v>-2.5835378347505289</v>
      </c>
      <c r="E290" s="11">
        <v>0.42754351659422724</v>
      </c>
      <c r="F290" s="11">
        <f t="shared" ref="F290:F291" si="196">SUM(D290:E290)</f>
        <v>-2.1559943181563015</v>
      </c>
      <c r="G290" s="200">
        <f t="shared" si="188"/>
        <v>7.7663983812603643E-3</v>
      </c>
    </row>
    <row r="291" spans="1:7" x14ac:dyDescent="0.2">
      <c r="A291" t="str">
        <f t="shared" si="183"/>
        <v>82 Transport and mobile machine drivers and operatives</v>
      </c>
      <c r="B291" s="11">
        <v>7.8496454021305233</v>
      </c>
      <c r="C291" s="11">
        <v>3.7334013410975002</v>
      </c>
      <c r="D291" s="11">
        <f t="shared" si="193"/>
        <v>-4.1162440610330231</v>
      </c>
      <c r="E291" s="11">
        <v>2.118212003768448</v>
      </c>
      <c r="F291" s="11">
        <f t="shared" si="196"/>
        <v>-1.9980320572645751</v>
      </c>
      <c r="G291" s="200">
        <f t="shared" si="188"/>
        <v>1.6053988988153467E-2</v>
      </c>
    </row>
    <row r="292" spans="1:7" x14ac:dyDescent="0.2">
      <c r="A292" t="str">
        <f t="shared" si="183"/>
        <v>91 Elementary trades and related occupations</v>
      </c>
      <c r="B292" s="11">
        <v>3.3920928209508374</v>
      </c>
      <c r="C292" s="11">
        <v>6.0332115214442945</v>
      </c>
      <c r="D292" s="11">
        <f t="shared" si="193"/>
        <v>2.6411187004934571</v>
      </c>
      <c r="E292" s="11">
        <v>1.9089904544979697</v>
      </c>
      <c r="F292" s="11">
        <f t="shared" ref="F292" si="197">SUM(D292:E292)</f>
        <v>4.5501091549914268</v>
      </c>
      <c r="G292" s="200">
        <f t="shared" si="188"/>
        <v>3.0211657589690022E-2</v>
      </c>
    </row>
    <row r="293" spans="1:7" x14ac:dyDescent="0.2">
      <c r="A293" t="str">
        <f t="shared" si="183"/>
        <v>92 Elementary administration and service occupations</v>
      </c>
      <c r="B293" s="11">
        <v>13.492787449992374</v>
      </c>
      <c r="C293" s="11">
        <v>6.3014960579092349</v>
      </c>
      <c r="D293" s="11">
        <f t="shared" ref="D293" si="198">C293-B293</f>
        <v>-7.1912913920831389</v>
      </c>
      <c r="E293" s="11">
        <v>2.1659133574061777</v>
      </c>
      <c r="F293" s="11">
        <f t="shared" ref="F293" si="199">SUM(D293:E293)</f>
        <v>-5.0253780346769616</v>
      </c>
      <c r="G293" s="200">
        <f t="shared" ref="G293:G294" si="200">IF(B293&gt;0,(1+(E293/B293))^(1/($C$6-$B$6))-1,0)</f>
        <v>9.974176792971079E-3</v>
      </c>
    </row>
    <row r="294" spans="1:7" x14ac:dyDescent="0.2">
      <c r="A294" s="24" t="str">
        <f t="shared" si="183"/>
        <v>All occupations</v>
      </c>
      <c r="B294" s="34">
        <f>SUM(B268:B293)</f>
        <v>71.013572154322503</v>
      </c>
      <c r="C294" s="34">
        <f t="shared" ref="C294:F294" si="201">SUM(C268:C293)</f>
        <v>56.971029860583016</v>
      </c>
      <c r="D294" s="34">
        <f t="shared" si="201"/>
        <v>-14.042542293739485</v>
      </c>
      <c r="E294" s="34">
        <f t="shared" si="201"/>
        <v>19.68220684676638</v>
      </c>
      <c r="F294" s="34">
        <f t="shared" si="201"/>
        <v>5.639664553026897</v>
      </c>
      <c r="G294" s="234">
        <f t="shared" si="200"/>
        <v>1.6443043091865617E-2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Manchester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3.4967429444000686</v>
      </c>
      <c r="Q7" s="11">
        <f>'Occ T1'!J16</f>
        <v>75.274382191121262</v>
      </c>
    </row>
    <row r="8" spans="1:17" x14ac:dyDescent="0.2">
      <c r="O8" t="str">
        <f>name!E11</f>
        <v>Process, plant and machine operatives</v>
      </c>
      <c r="P8" s="11">
        <f>'Occ T1'!H15</f>
        <v>-1.0055638552218795</v>
      </c>
      <c r="Q8" s="11">
        <f>'Occ T1'!J15</f>
        <v>45.167282458101212</v>
      </c>
    </row>
    <row r="9" spans="1:17" x14ac:dyDescent="0.2">
      <c r="O9" t="str">
        <f>name!E10</f>
        <v>Sales and customer service occupations</v>
      </c>
      <c r="P9" s="11">
        <f>'Occ T1'!H14</f>
        <v>5.6299554675569254</v>
      </c>
      <c r="Q9" s="11">
        <f>'Occ T1'!J14</f>
        <v>74.648433207044832</v>
      </c>
    </row>
    <row r="10" spans="1:17" x14ac:dyDescent="0.2">
      <c r="O10" t="str">
        <f>name!E9</f>
        <v>Caring, leisure and other service occupations</v>
      </c>
      <c r="P10" s="11">
        <f>'Occ T1'!H13</f>
        <v>14.17039515010029</v>
      </c>
      <c r="Q10" s="11">
        <f>'Occ T1'!J13</f>
        <v>95.345089653137549</v>
      </c>
    </row>
    <row r="11" spans="1:17" x14ac:dyDescent="0.2">
      <c r="O11" t="str">
        <f>name!E8</f>
        <v>Skilled trades occupations</v>
      </c>
      <c r="P11" s="11">
        <f>'Occ T1'!H12</f>
        <v>-7.1453184313542835</v>
      </c>
      <c r="Q11" s="11">
        <f>'Occ T1'!J12</f>
        <v>41.395320479147678</v>
      </c>
    </row>
    <row r="12" spans="1:17" x14ac:dyDescent="0.2">
      <c r="O12" t="str">
        <f>name!E7</f>
        <v>Administrative and secretarial occupations</v>
      </c>
      <c r="P12" s="11">
        <f>'Occ T1'!H11</f>
        <v>-0.44507583177747279</v>
      </c>
      <c r="Q12" s="11">
        <f>'Occ T1'!J11</f>
        <v>95.834069474577959</v>
      </c>
    </row>
    <row r="13" spans="1:17" x14ac:dyDescent="0.2">
      <c r="O13" t="str">
        <f>name!E6</f>
        <v>Associate professional occupations</v>
      </c>
      <c r="P13" s="11">
        <f>'Occ T1'!H10</f>
        <v>29.26152186401066</v>
      </c>
      <c r="Q13" s="11">
        <f>'Occ T1'!J10</f>
        <v>121.30597085853373</v>
      </c>
    </row>
    <row r="14" spans="1:17" x14ac:dyDescent="0.2">
      <c r="O14" t="str">
        <f>name!E5</f>
        <v>Professional occupations</v>
      </c>
      <c r="P14" s="11">
        <f>'Occ T1'!H9</f>
        <v>61.605759163863411</v>
      </c>
      <c r="Q14" s="11">
        <f>'Occ T1'!J9</f>
        <v>224.23479066652646</v>
      </c>
    </row>
    <row r="15" spans="1:17" x14ac:dyDescent="0.2">
      <c r="O15" t="str">
        <f>name!E4</f>
        <v>Managers, directors and senior officials</v>
      </c>
      <c r="P15" s="11">
        <f>'Occ T1'!H8</f>
        <v>5.8485835284232905</v>
      </c>
      <c r="Q15" s="11">
        <f>'Occ T1'!J8</f>
        <v>77.775942408532813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Manchester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-1.8233550180683551</v>
      </c>
      <c r="Q37" s="11">
        <f>'Occ T2'!J8</f>
        <v>43.118767921102062</v>
      </c>
    </row>
    <row r="38" spans="1:17" x14ac:dyDescent="0.2">
      <c r="O38" s="10" t="str">
        <f>name!D5</f>
        <v>12 Other managers and proprietors</v>
      </c>
      <c r="P38" s="11">
        <f>'Occ T2'!H9</f>
        <v>7.6719385464916243</v>
      </c>
      <c r="Q38" s="11">
        <f>'Occ T2'!J9</f>
        <v>34.657174487430723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33.227284800073036</v>
      </c>
      <c r="Q39" s="11">
        <f>'Occ T2'!J10</f>
        <v>73.099846129506659</v>
      </c>
    </row>
    <row r="40" spans="1:17" x14ac:dyDescent="0.2">
      <c r="O40" s="10" t="str">
        <f>name!D7</f>
        <v>22 Health professionals</v>
      </c>
      <c r="P40" s="11">
        <f>'Occ T2'!H11</f>
        <v>4.8554930900857372</v>
      </c>
      <c r="Q40" s="11">
        <f>'Occ T2'!J11</f>
        <v>38.322559258192747</v>
      </c>
    </row>
    <row r="41" spans="1:17" x14ac:dyDescent="0.2">
      <c r="O41" s="10" t="str">
        <f>name!D8</f>
        <v>23 Teaching and other educational professionals</v>
      </c>
      <c r="P41" s="11">
        <f>'Occ T2'!H12</f>
        <v>9.2708686754802869</v>
      </c>
      <c r="Q41" s="11">
        <f>'Occ T2'!J12</f>
        <v>51.972604183201298</v>
      </c>
    </row>
    <row r="42" spans="1:17" x14ac:dyDescent="0.2">
      <c r="O42" s="10" t="str">
        <f>name!D9</f>
        <v>24 Business, media and public service professionals</v>
      </c>
      <c r="P42" s="11">
        <f>'Occ T2'!H13</f>
        <v>14.252112598224272</v>
      </c>
      <c r="Q42" s="11">
        <f>'Occ T2'!J13</f>
        <v>60.839781095625668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0.39919571576222523</v>
      </c>
      <c r="Q43" s="11">
        <f>'Occ T2'!J14</f>
        <v>12.970764352475305</v>
      </c>
    </row>
    <row r="44" spans="1:17" x14ac:dyDescent="0.2">
      <c r="O44" s="10" t="str">
        <f>name!D11</f>
        <v>32 Health and social care associate professionals</v>
      </c>
      <c r="P44" s="11">
        <f>'Occ T2'!H15</f>
        <v>27.071101586321781</v>
      </c>
      <c r="Q44" s="11">
        <f>'Occ T2'!J15</f>
        <v>54.701150322344503</v>
      </c>
    </row>
    <row r="45" spans="1:17" x14ac:dyDescent="0.2">
      <c r="O45" s="10" t="str">
        <f>name!D12</f>
        <v>33 Protective service occupations</v>
      </c>
      <c r="P45" s="11">
        <f>'Occ T2'!H16</f>
        <v>-2.2733670149475333</v>
      </c>
      <c r="Q45" s="11">
        <f>'Occ T2'!J16</f>
        <v>1.5699840796244335</v>
      </c>
    </row>
    <row r="46" spans="1:17" x14ac:dyDescent="0.2">
      <c r="O46" s="10" t="str">
        <f>name!D13</f>
        <v>34 Culture, media and sports occupations</v>
      </c>
      <c r="P46" s="11">
        <f>'Occ T2'!H17</f>
        <v>-0.88726484718037923</v>
      </c>
      <c r="Q46" s="11">
        <f>'Occ T2'!J17</f>
        <v>7.4031177673099879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4.9518564240545828</v>
      </c>
      <c r="Q47" s="11">
        <f>'Occ T2'!J18</f>
        <v>44.660954336779504</v>
      </c>
    </row>
    <row r="48" spans="1:17" x14ac:dyDescent="0.2">
      <c r="O48" s="10" t="str">
        <f>name!D15</f>
        <v>41 Administrative occupations</v>
      </c>
      <c r="P48" s="11">
        <f>'Occ T2'!H19</f>
        <v>10.53016267801118</v>
      </c>
      <c r="Q48" s="11">
        <f>'Occ T2'!J19</f>
        <v>93.285186152518548</v>
      </c>
    </row>
    <row r="49" spans="15:17" x14ac:dyDescent="0.2">
      <c r="O49" s="10" t="str">
        <f>name!D16</f>
        <v>42 Secretarial and related occupations</v>
      </c>
      <c r="P49" s="11">
        <f>'Occ T2'!H20</f>
        <v>-10.97523850978866</v>
      </c>
      <c r="Q49" s="11">
        <f>'Occ T2'!J20</f>
        <v>2.5488833220594067</v>
      </c>
    </row>
    <row r="50" spans="15:17" x14ac:dyDescent="0.2">
      <c r="O50" s="10" t="str">
        <f>name!D17</f>
        <v>51 Skilled agricultural and related trades</v>
      </c>
      <c r="P50" s="11">
        <f>'Occ T2'!H21</f>
        <v>1.0417109862041318</v>
      </c>
      <c r="Q50" s="11">
        <f>'Occ T2'!J21</f>
        <v>7.5792912024740211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-5.3818915338536684</v>
      </c>
      <c r="Q51" s="11">
        <f>'Occ T2'!J22</f>
        <v>10.816660777722589</v>
      </c>
    </row>
    <row r="52" spans="15:17" x14ac:dyDescent="0.2">
      <c r="O52" s="10" t="str">
        <f>name!D19</f>
        <v>53 Skilled construction and building trades</v>
      </c>
      <c r="P52" s="11">
        <f>'Occ T2'!H23</f>
        <v>-4.4647372439048567</v>
      </c>
      <c r="Q52" s="11">
        <f>'Occ T2'!J23</f>
        <v>10.230530816879076</v>
      </c>
    </row>
    <row r="53" spans="15:17" x14ac:dyDescent="0.2">
      <c r="O53" s="10" t="str">
        <f>name!D20</f>
        <v>54 Textiles, printing and other skilled trades</v>
      </c>
      <c r="P53" s="11">
        <f>'Occ T2'!H24</f>
        <v>1.6595993602001045</v>
      </c>
      <c r="Q53" s="11">
        <f>'Occ T2'!J24</f>
        <v>12.768837682071991</v>
      </c>
    </row>
    <row r="54" spans="15:17" x14ac:dyDescent="0.2">
      <c r="O54" s="10" t="str">
        <f>name!D21</f>
        <v>61 Caring personal service occupations</v>
      </c>
      <c r="P54" s="11">
        <f>'Occ T2'!H25</f>
        <v>17.683201784399401</v>
      </c>
      <c r="Q54" s="11">
        <f>'Occ T2'!J25</f>
        <v>85.010032949805577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-3.1886491698778912</v>
      </c>
      <c r="Q55" s="11">
        <f>'Occ T2'!J26</f>
        <v>10.143015689170488</v>
      </c>
    </row>
    <row r="56" spans="15:17" x14ac:dyDescent="0.2">
      <c r="O56" s="10" t="str">
        <f>name!D23</f>
        <v>63 Community and civil enforcement occupations</v>
      </c>
      <c r="P56" s="11">
        <f>'Occ T2'!H27</f>
        <v>-0.32415746442120441</v>
      </c>
      <c r="Q56" s="11">
        <f>'Occ T2'!J27</f>
        <v>0.19204101416149821</v>
      </c>
    </row>
    <row r="57" spans="15:17" x14ac:dyDescent="0.2">
      <c r="O57" s="10" t="str">
        <f>name!D24</f>
        <v>71 Sales occupations</v>
      </c>
      <c r="P57" s="11">
        <f>'Occ T2'!H28</f>
        <v>-3.5946210025792311</v>
      </c>
      <c r="Q57" s="11">
        <f>'Occ T2'!J28</f>
        <v>48.50092382037581</v>
      </c>
    </row>
    <row r="58" spans="15:17" x14ac:dyDescent="0.2">
      <c r="O58" s="10" t="str">
        <f>name!D25</f>
        <v>72 Customer service occupations</v>
      </c>
      <c r="P58" s="11">
        <f>'Occ T2'!H29</f>
        <v>9.2245764701361708</v>
      </c>
      <c r="Q58" s="11">
        <f>'Occ T2'!J29</f>
        <v>26.147509386669032</v>
      </c>
    </row>
    <row r="59" spans="15:17" x14ac:dyDescent="0.2">
      <c r="O59" s="10" t="str">
        <f>name!D26</f>
        <v>81 Process, plant and machine operatives</v>
      </c>
      <c r="P59" s="11">
        <f>'Occ T2'!H30</f>
        <v>-2.315182842546065</v>
      </c>
      <c r="Q59" s="11">
        <f>'Occ T2'!J30</f>
        <v>8.9042105876556938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1.3096189873241855</v>
      </c>
      <c r="Q60" s="11">
        <f>'Occ T2'!J31</f>
        <v>36.263071870445515</v>
      </c>
    </row>
    <row r="61" spans="15:17" x14ac:dyDescent="0.2">
      <c r="O61" s="10" t="str">
        <f>name!D28</f>
        <v>91 Elementary trades and related occupations</v>
      </c>
      <c r="P61" s="11">
        <f>'Occ T2'!H32</f>
        <v>21.905065700162822</v>
      </c>
      <c r="Q61" s="11">
        <f>'Occ T2'!J32</f>
        <v>38.663469985692529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-18.40832275576274</v>
      </c>
      <c r="Q62" s="11">
        <f>'Occ T2'!J33</f>
        <v>36.610912205428754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111.41700000000105</v>
      </c>
      <c r="Q64" s="11">
        <f>'Occ T2'!J35</f>
        <v>850.98128139672349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Manchester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1487.6450000000002</v>
      </c>
      <c r="C8" s="305">
        <f>SUM(C9:C17)</f>
        <v>1532.0940000000003</v>
      </c>
      <c r="D8" s="305">
        <f>SUM(D9:D17)</f>
        <v>1599.062000000001</v>
      </c>
      <c r="E8" s="304"/>
      <c r="F8" s="305">
        <f>SUM(F9:F17)</f>
        <v>23.14805198273724</v>
      </c>
      <c r="G8" s="305">
        <f>SUM(G9:G17)</f>
        <v>28.020996887206547</v>
      </c>
      <c r="H8" s="305">
        <f>SUM(H9:H17)</f>
        <v>36.055985895001697</v>
      </c>
      <c r="I8" s="304"/>
      <c r="J8" s="305">
        <f>SUM(J9:J17)</f>
        <v>152.94418646530005</v>
      </c>
      <c r="K8" s="305">
        <f>SUM(K9:K17)</f>
        <v>184.65304009793434</v>
      </c>
      <c r="L8" s="305">
        <f>SUM(L9:L17)</f>
        <v>241.53854075672365</v>
      </c>
      <c r="M8" s="304"/>
      <c r="N8" s="305">
        <f>SUM(N9:N17)</f>
        <v>294.58986399155418</v>
      </c>
      <c r="O8" s="305">
        <f>SUM(O9:O17)</f>
        <v>329.3810123458104</v>
      </c>
      <c r="P8" s="305">
        <f>SUM(P9:P17)</f>
        <v>399.36265325388194</v>
      </c>
      <c r="Q8" s="306"/>
      <c r="R8" s="305">
        <f>SUM(R9:R17)</f>
        <v>78.888513645170079</v>
      </c>
      <c r="S8" s="305">
        <f>SUM(S9:S17)</f>
        <v>81.562452607876992</v>
      </c>
      <c r="T8" s="305">
        <f>SUM(T9:T17)</f>
        <v>93.879179127329479</v>
      </c>
      <c r="U8" s="306"/>
      <c r="V8" s="305">
        <f>SUM(V9:V17)</f>
        <v>81.517967639630754</v>
      </c>
      <c r="W8" s="305">
        <f>SUM(W9:W17)</f>
        <v>88.247670487597091</v>
      </c>
      <c r="X8" s="305">
        <f>SUM(X9:X17)</f>
        <v>107.01100807500468</v>
      </c>
      <c r="Y8" s="306"/>
      <c r="Z8" s="305">
        <f>SUM(Z9:Z17)</f>
        <v>313.23678932024097</v>
      </c>
      <c r="AA8" s="305">
        <f>SUM(AA9:AA17)</f>
        <v>307.5943162825198</v>
      </c>
      <c r="AB8" s="305">
        <f>SUM(AB9:AB17)</f>
        <v>305.63766782310984</v>
      </c>
      <c r="AC8" s="306"/>
      <c r="AD8" s="305">
        <f>SUM(AD9:AD17)</f>
        <v>291.30515464753802</v>
      </c>
      <c r="AE8" s="305">
        <f>SUM(AE9:AE17)</f>
        <v>292.12359151083461</v>
      </c>
      <c r="AF8" s="305">
        <f>SUM(AF9:AF17)</f>
        <v>253.50307195188446</v>
      </c>
      <c r="AG8" s="306"/>
      <c r="AH8" s="305">
        <f>SUM(AH9:AH17)</f>
        <v>181.00090015350631</v>
      </c>
      <c r="AI8" s="305">
        <f>SUM(AI9:AI17)</f>
        <v>157.07548144901483</v>
      </c>
      <c r="AJ8" s="305">
        <f>SUM(AJ9:AJ17)</f>
        <v>105.10286325648214</v>
      </c>
      <c r="AK8" s="306"/>
      <c r="AL8" s="305">
        <f>SUM(AL9:AL17)</f>
        <v>71.013572154322532</v>
      </c>
      <c r="AM8" s="305">
        <f>SUM(AM9:AM17)</f>
        <v>63.435438331205617</v>
      </c>
      <c r="AN8" s="305">
        <f>SUM(AN9:AN17)</f>
        <v>56.971029860583016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139.8531321211475</v>
      </c>
      <c r="C9" s="304">
        <f t="shared" ref="B9:D17" si="0">SUM(C21,C33,C51,C63,C75,C93)</f>
        <v>131.56076313068499</v>
      </c>
      <c r="D9" s="304">
        <f t="shared" si="0"/>
        <v>145.70171564957067</v>
      </c>
      <c r="E9" s="304"/>
      <c r="F9" s="304">
        <f t="shared" ref="F9:H17" si="1">SUM(F21,F33,F51,F63,F75,F93)</f>
        <v>1.8888817866209804</v>
      </c>
      <c r="G9" s="304">
        <f t="shared" si="1"/>
        <v>2.0817652507428832</v>
      </c>
      <c r="H9" s="304">
        <f t="shared" si="1"/>
        <v>2.7204996093371543</v>
      </c>
      <c r="I9" s="304"/>
      <c r="J9" s="304">
        <f t="shared" ref="J9:L17" si="2">SUM(J21,J33,J51,J63,J75,J93)</f>
        <v>15.438059377828404</v>
      </c>
      <c r="K9" s="304">
        <f t="shared" si="2"/>
        <v>16.632168144877724</v>
      </c>
      <c r="L9" s="304">
        <f t="shared" si="2"/>
        <v>21.502350989325066</v>
      </c>
      <c r="M9" s="304"/>
      <c r="N9" s="304">
        <f t="shared" ref="N9:P17" si="3">SUM(N21,N33,N51,N63,N75,N93)</f>
        <v>37.124331107317381</v>
      </c>
      <c r="O9" s="304">
        <f t="shared" si="3"/>
        <v>37.361257610223404</v>
      </c>
      <c r="P9" s="304">
        <f t="shared" si="3"/>
        <v>46.387289149730343</v>
      </c>
      <c r="Q9" s="306"/>
      <c r="R9" s="304">
        <f t="shared" ref="R9:T9" si="4">SUM(R21,R33,R51,R63,R75,R93)</f>
        <v>7.7931392554551717</v>
      </c>
      <c r="S9" s="304">
        <f t="shared" si="4"/>
        <v>7.4306709609227504</v>
      </c>
      <c r="T9" s="304">
        <f t="shared" si="4"/>
        <v>8.8035058828918338</v>
      </c>
      <c r="U9" s="306"/>
      <c r="V9" s="304">
        <f t="shared" ref="V9:X9" si="5">SUM(V21,V33,V51,V63,V75,V93)</f>
        <v>10.80202348470417</v>
      </c>
      <c r="W9" s="304">
        <f t="shared" si="5"/>
        <v>10.398563219381566</v>
      </c>
      <c r="X9" s="304">
        <f t="shared" si="5"/>
        <v>12.497233078477288</v>
      </c>
      <c r="Y9" s="306"/>
      <c r="Z9" s="304">
        <f t="shared" ref="Z9:AB9" si="6">SUM(Z21,Z33,Z51,Z63,Z75,Z93)</f>
        <v>26.198385014382943</v>
      </c>
      <c r="AA9" s="304">
        <f t="shared" si="6"/>
        <v>22.371080682167612</v>
      </c>
      <c r="AB9" s="304">
        <f t="shared" si="6"/>
        <v>22.380352641959899</v>
      </c>
      <c r="AC9" s="306"/>
      <c r="AD9" s="304">
        <f>SUM(AD21,AD33,AD51,AD63,AD75,AD93)</f>
        <v>21.446745241160933</v>
      </c>
      <c r="AE9" s="304">
        <f t="shared" ref="AE9:AF9" si="7">SUM(AE21,AE33,AE51,AE63,AE75,AE93)</f>
        <v>18.854717964679089</v>
      </c>
      <c r="AF9" s="304">
        <f t="shared" si="7"/>
        <v>16.515260256579563</v>
      </c>
      <c r="AG9" s="306"/>
      <c r="AH9" s="304">
        <f t="shared" ref="AH9:AJ9" si="8">SUM(AH21,AH33,AH51,AH63,AH75,AH93)</f>
        <v>14.60759215424989</v>
      </c>
      <c r="AI9" s="304">
        <f t="shared" si="8"/>
        <v>11.862353492174384</v>
      </c>
      <c r="AJ9" s="304">
        <f t="shared" si="8"/>
        <v>9.0919788878368717</v>
      </c>
      <c r="AK9" s="306"/>
      <c r="AL9" s="304">
        <f t="shared" ref="AL9:AN9" si="9">SUM(AL21,AL33,AL51,AL63,AL75,AL93)</f>
        <v>4.5539746994276156</v>
      </c>
      <c r="AM9" s="304">
        <f t="shared" si="9"/>
        <v>4.5681858055156086</v>
      </c>
      <c r="AN9" s="304">
        <f t="shared" si="9"/>
        <v>5.8032451534326608</v>
      </c>
    </row>
    <row r="10" spans="1:40" x14ac:dyDescent="0.2">
      <c r="A10" s="13" t="str">
        <f>name!E5</f>
        <v>Professional occupations</v>
      </c>
      <c r="B10" s="304">
        <f t="shared" si="0"/>
        <v>320.99444408293857</v>
      </c>
      <c r="C10" s="304">
        <f t="shared" si="0"/>
        <v>344.42236663898063</v>
      </c>
      <c r="D10" s="304">
        <f t="shared" si="0"/>
        <v>382.6002032468017</v>
      </c>
      <c r="E10" s="304"/>
      <c r="F10" s="304">
        <f t="shared" si="1"/>
        <v>17.172078534310408</v>
      </c>
      <c r="G10" s="304">
        <f t="shared" si="1"/>
        <v>20.736467315198869</v>
      </c>
      <c r="H10" s="304">
        <f t="shared" si="1"/>
        <v>26.053166142399391</v>
      </c>
      <c r="I10" s="304"/>
      <c r="J10" s="304">
        <f t="shared" si="2"/>
        <v>87.767719064864224</v>
      </c>
      <c r="K10" s="304">
        <f t="shared" si="2"/>
        <v>104.09048180936821</v>
      </c>
      <c r="L10" s="304">
        <f t="shared" si="2"/>
        <v>130.9059844061627</v>
      </c>
      <c r="M10" s="304"/>
      <c r="N10" s="304">
        <f t="shared" si="3"/>
        <v>109.58953853141668</v>
      </c>
      <c r="O10" s="304">
        <f t="shared" si="3"/>
        <v>115.92866222868466</v>
      </c>
      <c r="P10" s="304">
        <f t="shared" si="3"/>
        <v>126.28551143442354</v>
      </c>
      <c r="Q10" s="306"/>
      <c r="R10" s="304">
        <f t="shared" ref="R10:T10" si="10">SUM(R22,R34,R52,R64,R76,R94)</f>
        <v>15.26628843834758</v>
      </c>
      <c r="S10" s="304">
        <f t="shared" si="10"/>
        <v>11.429028026984758</v>
      </c>
      <c r="T10" s="304">
        <f t="shared" si="10"/>
        <v>10.101937543172529</v>
      </c>
      <c r="U10" s="306"/>
      <c r="V10" s="304">
        <f t="shared" ref="V10:X10" si="11">SUM(V22,V34,V52,V64,V76,V94)</f>
        <v>15.832677537723914</v>
      </c>
      <c r="W10" s="304">
        <f t="shared" si="11"/>
        <v>16.980087210967312</v>
      </c>
      <c r="X10" s="304">
        <f t="shared" si="11"/>
        <v>19.444086770491026</v>
      </c>
      <c r="Y10" s="306"/>
      <c r="Z10" s="304">
        <f t="shared" ref="Z10:AB10" si="12">SUM(Z22,Z34,Z52,Z64,Z76,Z94)</f>
        <v>34.19476037453375</v>
      </c>
      <c r="AA10" s="304">
        <f t="shared" si="12"/>
        <v>34.050304310782025</v>
      </c>
      <c r="AB10" s="304">
        <f t="shared" si="12"/>
        <v>33.761084218958359</v>
      </c>
      <c r="AC10" s="306"/>
      <c r="AD10" s="304">
        <f t="shared" ref="AD10:AF10" si="13">SUM(AD22,AD34,AD52,AD64,AD76,AD94)</f>
        <v>23.166851595798171</v>
      </c>
      <c r="AE10" s="304">
        <f t="shared" si="13"/>
        <v>23.331905052017607</v>
      </c>
      <c r="AF10" s="304">
        <f t="shared" si="13"/>
        <v>20.464530568271172</v>
      </c>
      <c r="AG10" s="306"/>
      <c r="AH10" s="304">
        <f t="shared" ref="AH10:AJ10" si="14">SUM(AH22,AH34,AH52,AH64,AH76,AH94)</f>
        <v>14.315188779706304</v>
      </c>
      <c r="AI10" s="304">
        <f t="shared" si="14"/>
        <v>13.200170310137594</v>
      </c>
      <c r="AJ10" s="304">
        <f t="shared" si="14"/>
        <v>9.3400818420356604</v>
      </c>
      <c r="AK10" s="306"/>
      <c r="AL10" s="304">
        <f t="shared" ref="AL10:AN10" si="15">SUM(AL22,AL34,AL52,AL64,AL76,AL94)</f>
        <v>3.6893412262375294</v>
      </c>
      <c r="AM10" s="304">
        <f t="shared" si="15"/>
        <v>4.6752603748396018</v>
      </c>
      <c r="AN10" s="304">
        <f t="shared" si="15"/>
        <v>6.2438203208873837</v>
      </c>
    </row>
    <row r="11" spans="1:40" x14ac:dyDescent="0.2">
      <c r="A11" s="13" t="str">
        <f>name!E6</f>
        <v>Associate professional occupations</v>
      </c>
      <c r="B11" s="304">
        <f>SUM(B23,B35,B53,B65,B77,B95)</f>
        <v>180.10457619137205</v>
      </c>
      <c r="C11" s="304">
        <f t="shared" si="0"/>
        <v>190.38213680666695</v>
      </c>
      <c r="D11" s="304">
        <f>SUM(D23,D35,D53,D65,D77,D95)</f>
        <v>209.36609805538285</v>
      </c>
      <c r="E11" s="304"/>
      <c r="F11" s="304">
        <f t="shared" si="1"/>
        <v>2.0944129455545153</v>
      </c>
      <c r="G11" s="304">
        <f t="shared" si="1"/>
        <v>2.5360824876525694</v>
      </c>
      <c r="H11" s="304">
        <f t="shared" si="1"/>
        <v>3.4786844625309783</v>
      </c>
      <c r="I11" s="304"/>
      <c r="J11" s="304">
        <f t="shared" si="2"/>
        <v>21.914794715286199</v>
      </c>
      <c r="K11" s="304">
        <f t="shared" si="2"/>
        <v>27.043260119971023</v>
      </c>
      <c r="L11" s="304">
        <f t="shared" si="2"/>
        <v>36.485182753320984</v>
      </c>
      <c r="M11" s="304"/>
      <c r="N11" s="304">
        <f t="shared" si="3"/>
        <v>51.362325832742279</v>
      </c>
      <c r="O11" s="304">
        <f t="shared" si="3"/>
        <v>58.27453797345143</v>
      </c>
      <c r="P11" s="304">
        <f t="shared" si="3"/>
        <v>70.641724770387739</v>
      </c>
      <c r="Q11" s="306"/>
      <c r="R11" s="304">
        <f t="shared" ref="R11:T11" si="16">SUM(R23,R35,R53,R65,R77,R95)</f>
        <v>13.985039946394499</v>
      </c>
      <c r="S11" s="304">
        <f t="shared" si="16"/>
        <v>14.972391812158175</v>
      </c>
      <c r="T11" s="304">
        <f t="shared" si="16"/>
        <v>15.457287367732887</v>
      </c>
      <c r="U11" s="306"/>
      <c r="V11" s="304">
        <f t="shared" ref="V11:X11" si="17">SUM(V23,V35,V53,V65,V77,V95)</f>
        <v>12.177699322133904</v>
      </c>
      <c r="W11" s="304">
        <f t="shared" si="17"/>
        <v>12.436447738861961</v>
      </c>
      <c r="X11" s="304">
        <f t="shared" si="17"/>
        <v>14.075713878459171</v>
      </c>
      <c r="Y11" s="306"/>
      <c r="Z11" s="304">
        <f t="shared" ref="Z11:AB11" si="18">SUM(Z23,Z35,Z53,Z65,Z77,Z95)</f>
        <v>33.945135376301138</v>
      </c>
      <c r="AA11" s="304">
        <f t="shared" si="18"/>
        <v>33.391287685069358</v>
      </c>
      <c r="AB11" s="304">
        <f t="shared" si="18"/>
        <v>33.332305233971383</v>
      </c>
      <c r="AC11" s="306"/>
      <c r="AD11" s="304">
        <f t="shared" ref="AD11:AF11" si="19">SUM(AD23,AD35,AD53,AD65,AD77,AD95)</f>
        <v>25.586075253972169</v>
      </c>
      <c r="AE11" s="304">
        <f t="shared" si="19"/>
        <v>25.13950272949964</v>
      </c>
      <c r="AF11" s="304">
        <f t="shared" si="19"/>
        <v>21.341805855804061</v>
      </c>
      <c r="AG11" s="306"/>
      <c r="AH11" s="304">
        <f t="shared" ref="AH11:AJ11" si="20">SUM(AH23,AH35,AH53,AH65,AH77,AH95)</f>
        <v>15.182008479311031</v>
      </c>
      <c r="AI11" s="304">
        <f t="shared" si="20"/>
        <v>12.586871549783707</v>
      </c>
      <c r="AJ11" s="304">
        <f t="shared" si="20"/>
        <v>8.9793080350815249</v>
      </c>
      <c r="AK11" s="306"/>
      <c r="AL11" s="304">
        <f t="shared" ref="AL11:AN11" si="21">SUM(AL23,AL35,AL53,AL65,AL77,AL95)</f>
        <v>3.8570843196763049</v>
      </c>
      <c r="AM11" s="304">
        <f t="shared" si="21"/>
        <v>4.0017547102190756</v>
      </c>
      <c r="AN11" s="304">
        <f t="shared" si="21"/>
        <v>5.5740856980940849</v>
      </c>
    </row>
    <row r="12" spans="1:40" x14ac:dyDescent="0.2">
      <c r="A12" s="13" t="str">
        <f>name!E7</f>
        <v>Administrative and secretarial occupations</v>
      </c>
      <c r="B12" s="304">
        <f t="shared" si="0"/>
        <v>193.39457167334444</v>
      </c>
      <c r="C12" s="304">
        <f t="shared" si="0"/>
        <v>199.56570768451706</v>
      </c>
      <c r="D12" s="304">
        <f t="shared" si="0"/>
        <v>192.949495841567</v>
      </c>
      <c r="E12" s="304"/>
      <c r="F12" s="304">
        <f t="shared" si="1"/>
        <v>0.99432268893176812</v>
      </c>
      <c r="G12" s="304">
        <f t="shared" si="1"/>
        <v>1.3115945447680544</v>
      </c>
      <c r="H12" s="304">
        <f t="shared" si="1"/>
        <v>1.8865797398611575</v>
      </c>
      <c r="I12" s="304"/>
      <c r="J12" s="304">
        <f t="shared" si="2"/>
        <v>11.682342361118241</v>
      </c>
      <c r="K12" s="304">
        <f t="shared" si="2"/>
        <v>15.640021013424271</v>
      </c>
      <c r="L12" s="304">
        <f t="shared" si="2"/>
        <v>22.325234653627877</v>
      </c>
      <c r="M12" s="304"/>
      <c r="N12" s="304">
        <f t="shared" si="3"/>
        <v>37.543215119389465</v>
      </c>
      <c r="O12" s="304">
        <f t="shared" si="3"/>
        <v>45.848089356297479</v>
      </c>
      <c r="P12" s="304">
        <f t="shared" si="3"/>
        <v>58.492610492521514</v>
      </c>
      <c r="Q12" s="306"/>
      <c r="R12" s="304">
        <f t="shared" ref="R12:T12" si="22">SUM(R24,R36,R54,R66,R78,R96)</f>
        <v>12.208238016820468</v>
      </c>
      <c r="S12" s="304">
        <f t="shared" si="22"/>
        <v>14.039859810172757</v>
      </c>
      <c r="T12" s="304">
        <f t="shared" si="22"/>
        <v>16.498889565614078</v>
      </c>
      <c r="U12" s="306"/>
      <c r="V12" s="304">
        <f t="shared" ref="V12:X12" si="23">SUM(V24,V36,V54,V66,V78,V96)</f>
        <v>12.635212193527224</v>
      </c>
      <c r="W12" s="304">
        <f t="shared" si="23"/>
        <v>14.017655670620357</v>
      </c>
      <c r="X12" s="304">
        <f t="shared" si="23"/>
        <v>16.512958566958325</v>
      </c>
      <c r="Y12" s="306"/>
      <c r="Z12" s="304">
        <f t="shared" ref="Z12:AA12" si="24">SUM(Z24,Z36,Z54,Z66,Z78,Z96)</f>
        <v>42.475365043917115</v>
      </c>
      <c r="AA12" s="304">
        <f t="shared" si="24"/>
        <v>40.446802883187345</v>
      </c>
      <c r="AB12" s="304">
        <f>SUM(AB24,AB36,AB54,AB66,AB78,AB96)</f>
        <v>33.412075557438726</v>
      </c>
      <c r="AC12" s="306"/>
      <c r="AD12" s="304">
        <f t="shared" ref="AD12:AE12" si="25">SUM(AD24,AD36,AD54,AD66,AD78,AD96)</f>
        <v>44.464289179972106</v>
      </c>
      <c r="AE12" s="304">
        <f t="shared" si="25"/>
        <v>43.306467904024622</v>
      </c>
      <c r="AF12" s="304">
        <f>SUM(AF24,AF36,AF54,AF66,AF78,AF96)</f>
        <v>30.105598583020178</v>
      </c>
      <c r="AG12" s="306"/>
      <c r="AH12" s="304">
        <f t="shared" ref="AH12:AI12" si="26">SUM(AH24,AH36,AH54,AH66,AH78,AH96)</f>
        <v>23.634072592647655</v>
      </c>
      <c r="AI12" s="304">
        <f t="shared" si="26"/>
        <v>17.347464007316876</v>
      </c>
      <c r="AJ12" s="304">
        <f>SUM(AJ24,AJ36,AJ54,AJ66,AJ78,AJ96)</f>
        <v>6.336613610062062</v>
      </c>
      <c r="AK12" s="306"/>
      <c r="AL12" s="304">
        <f t="shared" ref="AL12:AM12" si="27">SUM(AL24,AL36,AL54,AL66,AL78,AL96)</f>
        <v>7.7575144770203988</v>
      </c>
      <c r="AM12" s="304">
        <f t="shared" si="27"/>
        <v>7.6077524947052924</v>
      </c>
      <c r="AN12" s="304">
        <f>SUM(AN24,AN36,AN54,AN66,AN78,AN96)</f>
        <v>7.3789350724630713</v>
      </c>
    </row>
    <row r="13" spans="1:40" x14ac:dyDescent="0.2">
      <c r="A13" s="13" t="str">
        <f>name!E8</f>
        <v>Skilled trades occupations</v>
      </c>
      <c r="B13" s="304">
        <f t="shared" si="0"/>
        <v>119.31024966818694</v>
      </c>
      <c r="C13" s="304">
        <f t="shared" si="0"/>
        <v>117.82813710820751</v>
      </c>
      <c r="D13" s="304">
        <f t="shared" si="0"/>
        <v>112.16493123683263</v>
      </c>
      <c r="E13" s="304"/>
      <c r="F13" s="304">
        <f t="shared" si="1"/>
        <v>0.18229902982071089</v>
      </c>
      <c r="G13" s="304">
        <f t="shared" si="1"/>
        <v>0.24467282699649132</v>
      </c>
      <c r="H13" s="304">
        <f t="shared" si="1"/>
        <v>0.33862897889614552</v>
      </c>
      <c r="I13" s="304"/>
      <c r="J13" s="304">
        <f t="shared" si="2"/>
        <v>2.0052178695624994</v>
      </c>
      <c r="K13" s="304">
        <f t="shared" si="2"/>
        <v>2.6013656143787074</v>
      </c>
      <c r="L13" s="304">
        <f t="shared" si="2"/>
        <v>3.6776247261239252</v>
      </c>
      <c r="M13" s="304"/>
      <c r="N13" s="304">
        <f t="shared" si="3"/>
        <v>7.5783857809771629</v>
      </c>
      <c r="O13" s="304">
        <f t="shared" si="3"/>
        <v>9.1136866792619404</v>
      </c>
      <c r="P13" s="304">
        <f t="shared" si="3"/>
        <v>12.465246361352964</v>
      </c>
      <c r="Q13" s="306"/>
      <c r="R13" s="304">
        <f t="shared" ref="R13:T13" si="28">SUM(R25,R37,R55,R67,R79,R97)</f>
        <v>3.2681997521599415</v>
      </c>
      <c r="S13" s="304">
        <f t="shared" si="28"/>
        <v>3.7907461327526502</v>
      </c>
      <c r="T13" s="304">
        <f t="shared" si="28"/>
        <v>5.2014280865790079</v>
      </c>
      <c r="U13" s="306"/>
      <c r="V13" s="304">
        <f t="shared" ref="V13:X13" si="29">SUM(V25,V37,V55,V67,V79,V97)</f>
        <v>6.8019296056621963</v>
      </c>
      <c r="W13" s="304">
        <f t="shared" si="29"/>
        <v>7.5401147916626607</v>
      </c>
      <c r="X13" s="304">
        <f t="shared" si="29"/>
        <v>9.7759486064481038</v>
      </c>
      <c r="Y13" s="306"/>
      <c r="Z13" s="304">
        <f t="shared" ref="Z13:AB13" si="30">SUM(Z25,Z37,Z55,Z67,Z79,Z97)</f>
        <v>39.624781201848606</v>
      </c>
      <c r="AA13" s="304">
        <f t="shared" si="30"/>
        <v>38.377341128603526</v>
      </c>
      <c r="AB13" s="304">
        <f t="shared" si="30"/>
        <v>34.233434312071559</v>
      </c>
      <c r="AC13" s="306"/>
      <c r="AD13" s="304">
        <f t="shared" ref="AD13:AF13" si="31">SUM(AD25,AD37,AD55,AD67,AD79,AD97)</f>
        <v>32.820944208008797</v>
      </c>
      <c r="AE13" s="304">
        <f t="shared" si="31"/>
        <v>32.312005132809887</v>
      </c>
      <c r="AF13" s="304">
        <f t="shared" si="31"/>
        <v>29.555358215908946</v>
      </c>
      <c r="AG13" s="306"/>
      <c r="AH13" s="304">
        <f t="shared" ref="AH13:AJ13" si="32">SUM(AH25,AH37,AH55,AH67,AH79,AH97)</f>
        <v>17.650150411849143</v>
      </c>
      <c r="AI13" s="304">
        <f t="shared" si="32"/>
        <v>15.721339689732911</v>
      </c>
      <c r="AJ13" s="304">
        <f t="shared" si="32"/>
        <v>11.93661712536969</v>
      </c>
      <c r="AK13" s="306"/>
      <c r="AL13" s="304">
        <f t="shared" ref="AL13:AN13" si="33">SUM(AL25,AL37,AL55,AL67,AL79,AL97)</f>
        <v>9.3783418082978915</v>
      </c>
      <c r="AM13" s="304">
        <f t="shared" si="33"/>
        <v>8.1268651120087476</v>
      </c>
      <c r="AN13" s="304">
        <f t="shared" si="33"/>
        <v>4.9806448240822947</v>
      </c>
    </row>
    <row r="14" spans="1:40" x14ac:dyDescent="0.2">
      <c r="A14" s="13" t="str">
        <f>name!E9</f>
        <v>Caring, leisure and other service occupations</v>
      </c>
      <c r="B14" s="304">
        <f t="shared" si="0"/>
        <v>142.72777421392831</v>
      </c>
      <c r="C14" s="304">
        <f t="shared" si="0"/>
        <v>146.19950941317245</v>
      </c>
      <c r="D14" s="304">
        <f t="shared" si="0"/>
        <v>156.89816936402866</v>
      </c>
      <c r="E14" s="304"/>
      <c r="F14" s="304">
        <f t="shared" si="1"/>
        <v>0.12214405098084062</v>
      </c>
      <c r="G14" s="304">
        <f t="shared" si="1"/>
        <v>0.15853234554394088</v>
      </c>
      <c r="H14" s="304">
        <f t="shared" si="1"/>
        <v>0.21844008016167268</v>
      </c>
      <c r="I14" s="304"/>
      <c r="J14" s="304">
        <f t="shared" si="2"/>
        <v>5.14581018296927</v>
      </c>
      <c r="K14" s="304">
        <f t="shared" si="2"/>
        <v>6.8520091710690139</v>
      </c>
      <c r="L14" s="304">
        <f t="shared" si="2"/>
        <v>9.7278802634098742</v>
      </c>
      <c r="M14" s="304"/>
      <c r="N14" s="304">
        <f t="shared" si="3"/>
        <v>16.313159767774366</v>
      </c>
      <c r="O14" s="304">
        <f t="shared" si="3"/>
        <v>19.550415887194784</v>
      </c>
      <c r="P14" s="304">
        <f t="shared" si="3"/>
        <v>24.919222482539695</v>
      </c>
      <c r="Q14" s="306"/>
      <c r="R14" s="304">
        <f>SUM(R26,R38,R56,R68,R80,R98)</f>
        <v>12.529955463515144</v>
      </c>
      <c r="S14" s="304">
        <f t="shared" ref="S14:T14" si="34">SUM(S26,S38,S56,S68,S80,S98)</f>
        <v>12.939397613553092</v>
      </c>
      <c r="T14" s="304">
        <f t="shared" si="34"/>
        <v>14.299081769281596</v>
      </c>
      <c r="U14" s="306"/>
      <c r="V14" s="304">
        <f t="shared" ref="V14:X14" si="35">SUM(V26,V38,V56,V68,V80,V98)</f>
        <v>8.7365793073310307</v>
      </c>
      <c r="W14" s="304">
        <f t="shared" si="35"/>
        <v>9.4853424168735216</v>
      </c>
      <c r="X14" s="304">
        <f t="shared" si="35"/>
        <v>11.560307364565285</v>
      </c>
      <c r="Y14" s="306"/>
      <c r="Z14" s="304">
        <f t="shared" ref="Z14:AB14" si="36">SUM(Z26,Z38,Z56,Z68,Z80,Z98)</f>
        <v>52.021124888785593</v>
      </c>
      <c r="AA14" s="304">
        <f t="shared" si="36"/>
        <v>52.84006221879141</v>
      </c>
      <c r="AB14" s="304">
        <f t="shared" si="36"/>
        <v>59.394866394719621</v>
      </c>
      <c r="AC14" s="306"/>
      <c r="AD14" s="304">
        <f t="shared" ref="AD14:AF14" si="37">SUM(AD26,AD38,AD56,AD68,AD80,AD98)</f>
        <v>35.301182152698701</v>
      </c>
      <c r="AE14" s="304">
        <f t="shared" si="37"/>
        <v>34.535706182036783</v>
      </c>
      <c r="AF14" s="304">
        <f t="shared" si="37"/>
        <v>28.711760996645175</v>
      </c>
      <c r="AG14" s="306"/>
      <c r="AH14" s="304">
        <f t="shared" ref="AH14:AJ14" si="38">SUM(AH26,AH38,AH56,AH68,AH80,AH98)</f>
        <v>9.2138960854262706</v>
      </c>
      <c r="AI14" s="304">
        <f t="shared" si="38"/>
        <v>6.9135518423585784</v>
      </c>
      <c r="AJ14" s="304">
        <f t="shared" si="38"/>
        <v>5.2744049966837592</v>
      </c>
      <c r="AK14" s="306"/>
      <c r="AL14" s="304">
        <f t="shared" ref="AL14:AN14" si="39">SUM(AL26,AL38,AL56,AL68,AL80,AL98)</f>
        <v>3.3439223144470915</v>
      </c>
      <c r="AM14" s="304">
        <f t="shared" si="39"/>
        <v>2.9244917357513032</v>
      </c>
      <c r="AN14" s="304">
        <f t="shared" si="39"/>
        <v>2.7922050160219989</v>
      </c>
    </row>
    <row r="15" spans="1:40" x14ac:dyDescent="0.2">
      <c r="A15" s="13" t="str">
        <f>name!E10</f>
        <v>Sales and customer service occupations</v>
      </c>
      <c r="B15" s="304">
        <f t="shared" si="0"/>
        <v>146.40934437023185</v>
      </c>
      <c r="C15" s="304">
        <f t="shared" si="0"/>
        <v>149.77730029954009</v>
      </c>
      <c r="D15" s="304">
        <f t="shared" si="0"/>
        <v>152.03929983778875</v>
      </c>
      <c r="E15" s="304"/>
      <c r="F15" s="304">
        <f t="shared" si="1"/>
        <v>0.37667452753686625</v>
      </c>
      <c r="G15" s="304">
        <f t="shared" si="1"/>
        <v>0.48939586828019732</v>
      </c>
      <c r="H15" s="304">
        <f t="shared" si="1"/>
        <v>0.64552057175560607</v>
      </c>
      <c r="I15" s="304"/>
      <c r="J15" s="304">
        <f t="shared" si="2"/>
        <v>4.6481911299570351</v>
      </c>
      <c r="K15" s="304">
        <f t="shared" si="2"/>
        <v>5.9883935952344389</v>
      </c>
      <c r="L15" s="304">
        <f t="shared" si="2"/>
        <v>8.5190201657407076</v>
      </c>
      <c r="M15" s="304"/>
      <c r="N15" s="304">
        <f t="shared" si="3"/>
        <v>19.868418697072954</v>
      </c>
      <c r="O15" s="304">
        <f t="shared" si="3"/>
        <v>23.66560113967774</v>
      </c>
      <c r="P15" s="304">
        <f t="shared" si="3"/>
        <v>32.19848030183298</v>
      </c>
      <c r="Q15" s="306"/>
      <c r="R15" s="304">
        <f t="shared" ref="R15:T15" si="40">SUM(R27,R39,R57,R69,R81,R99)</f>
        <v>6.3544451163250519</v>
      </c>
      <c r="S15" s="304">
        <f t="shared" si="40"/>
        <v>7.2293366561059269</v>
      </c>
      <c r="T15" s="304">
        <f t="shared" si="40"/>
        <v>9.6003876273562074</v>
      </c>
      <c r="U15" s="306"/>
      <c r="V15" s="304">
        <f t="shared" ref="V15:X15" si="41">SUM(V27,V39,V57,V69,V81,V99)</f>
        <v>6.0912368982822045</v>
      </c>
      <c r="W15" s="304">
        <f t="shared" si="41"/>
        <v>6.9495270464188179</v>
      </c>
      <c r="X15" s="304">
        <f t="shared" si="41"/>
        <v>8.7965727922101511</v>
      </c>
      <c r="Y15" s="306"/>
      <c r="Z15" s="304">
        <f t="shared" ref="Z15:AB15" si="42">SUM(Z27,Z39,Z57,Z69,Z81,Z99)</f>
        <v>39.166762977862554</v>
      </c>
      <c r="AA15" s="304">
        <f t="shared" si="42"/>
        <v>39.484446438686554</v>
      </c>
      <c r="AB15" s="304">
        <f t="shared" si="42"/>
        <v>41.040030929466766</v>
      </c>
      <c r="AC15" s="306"/>
      <c r="AD15" s="304">
        <f t="shared" ref="AD15:AF15" si="43">SUM(AD27,AD39,AD57,AD69,AD81,AD99)</f>
        <v>36.321720918848946</v>
      </c>
      <c r="AE15" s="304">
        <f t="shared" si="43"/>
        <v>37.311360288532605</v>
      </c>
      <c r="AF15" s="304">
        <f t="shared" si="43"/>
        <v>33.089313906611778</v>
      </c>
      <c r="AG15" s="306"/>
      <c r="AH15" s="304">
        <f t="shared" ref="AH15:AJ15" si="44">SUM(AH27,AH39,AH57,AH69,AH81,AH99)</f>
        <v>23.357649618434799</v>
      </c>
      <c r="AI15" s="304">
        <f t="shared" si="44"/>
        <v>20.226525421167704</v>
      </c>
      <c r="AJ15" s="304">
        <f t="shared" si="44"/>
        <v>10.911074003144014</v>
      </c>
      <c r="AK15" s="306"/>
      <c r="AL15" s="304">
        <f t="shared" ref="AL15:AN15" si="45">SUM(AL27,AL39,AL57,AL69,AL81,AL99)</f>
        <v>10.224244485911429</v>
      </c>
      <c r="AM15" s="304">
        <f t="shared" si="45"/>
        <v>8.4327138454361048</v>
      </c>
      <c r="AN15" s="304">
        <f t="shared" si="45"/>
        <v>7.2388995396705047</v>
      </c>
    </row>
    <row r="16" spans="1:40" x14ac:dyDescent="0.2">
      <c r="A16" s="13" t="str">
        <f>name!E11</f>
        <v>Process, plant and machine operatives</v>
      </c>
      <c r="B16" s="304">
        <f t="shared" si="0"/>
        <v>94.985751343989392</v>
      </c>
      <c r="C16" s="304">
        <f t="shared" si="0"/>
        <v>97.406113615516162</v>
      </c>
      <c r="D16" s="304">
        <f t="shared" si="0"/>
        <v>93.980187488767385</v>
      </c>
      <c r="E16" s="304"/>
      <c r="F16" s="304">
        <f t="shared" si="1"/>
        <v>0.21121305794082493</v>
      </c>
      <c r="G16" s="304">
        <f t="shared" si="1"/>
        <v>0.33323264691536836</v>
      </c>
      <c r="H16" s="304">
        <f t="shared" si="1"/>
        <v>0.5471585870141098</v>
      </c>
      <c r="I16" s="304"/>
      <c r="J16" s="304">
        <f t="shared" si="2"/>
        <v>1.3272197528808225</v>
      </c>
      <c r="K16" s="304">
        <f t="shared" si="2"/>
        <v>1.8003080001246108</v>
      </c>
      <c r="L16" s="304">
        <f t="shared" si="2"/>
        <v>2.7359669405911435</v>
      </c>
      <c r="M16" s="304"/>
      <c r="N16" s="304">
        <f t="shared" si="3"/>
        <v>4.3521209349062646</v>
      </c>
      <c r="O16" s="304">
        <f t="shared" si="3"/>
        <v>5.9111243647583587</v>
      </c>
      <c r="P16" s="304">
        <f t="shared" si="3"/>
        <v>9.2314469628590459</v>
      </c>
      <c r="Q16" s="306"/>
      <c r="R16" s="304">
        <f t="shared" ref="R16:T16" si="46">SUM(R28,R40,R58,R70,R82,R100)</f>
        <v>2.1203307059520426</v>
      </c>
      <c r="S16" s="304">
        <f t="shared" si="46"/>
        <v>2.807965297122335</v>
      </c>
      <c r="T16" s="304">
        <f t="shared" si="46"/>
        <v>4.1712076862384047</v>
      </c>
      <c r="U16" s="306"/>
      <c r="V16" s="304">
        <f t="shared" ref="V16:X16" si="47">SUM(V28,V40,V58,V70,V82,V100)</f>
        <v>3.6569755395100336</v>
      </c>
      <c r="W16" s="304">
        <f t="shared" si="47"/>
        <v>4.521589958020094</v>
      </c>
      <c r="X16" s="304">
        <f t="shared" si="47"/>
        <v>6.3689965113913054</v>
      </c>
      <c r="Y16" s="306"/>
      <c r="Z16" s="304">
        <f t="shared" ref="Z16:AB16" si="48">SUM(Z28,Z40,Z58,Z70,Z82,Z100)</f>
        <v>19.695484317657794</v>
      </c>
      <c r="AA16" s="304">
        <f t="shared" si="48"/>
        <v>21.492181550365242</v>
      </c>
      <c r="AB16" s="304">
        <f t="shared" si="48"/>
        <v>22.265172152973967</v>
      </c>
      <c r="AC16" s="306"/>
      <c r="AD16" s="304">
        <f t="shared" ref="AD16:AF16" si="49">SUM(AD28,AD40,AD58,AD70,AD82,AD100)</f>
        <v>29.07921269975969</v>
      </c>
      <c r="AE16" s="304">
        <f t="shared" si="49"/>
        <v>31.174650812471949</v>
      </c>
      <c r="AF16" s="304">
        <f t="shared" si="49"/>
        <v>30.372420212392967</v>
      </c>
      <c r="AG16" s="306"/>
      <c r="AH16" s="304">
        <f t="shared" ref="AH16:AJ16" si="50">SUM(AH28,AH40,AH58,AH70,AH82,AH100)</f>
        <v>23.21892578302085</v>
      </c>
      <c r="AI16" s="304">
        <f t="shared" si="50"/>
        <v>20.66895743100876</v>
      </c>
      <c r="AJ16" s="304">
        <f t="shared" si="50"/>
        <v>13.663331778728955</v>
      </c>
      <c r="AK16" s="306"/>
      <c r="AL16" s="304">
        <f t="shared" ref="AL16:AN16" si="51">SUM(AL28,AL40,AL58,AL70,AL82,AL100)</f>
        <v>11.324268552361048</v>
      </c>
      <c r="AM16" s="304">
        <f t="shared" si="51"/>
        <v>8.6961035547294383</v>
      </c>
      <c r="AN16" s="304">
        <f t="shared" si="51"/>
        <v>4.6244866565774903</v>
      </c>
    </row>
    <row r="17" spans="1:40" x14ac:dyDescent="0.2">
      <c r="A17" s="13" t="str">
        <f>name!E12</f>
        <v>Elementary occupations</v>
      </c>
      <c r="B17" s="304">
        <f t="shared" si="0"/>
        <v>149.86515633486098</v>
      </c>
      <c r="C17" s="304">
        <f t="shared" si="0"/>
        <v>154.95196530271437</v>
      </c>
      <c r="D17" s="304">
        <f t="shared" si="0"/>
        <v>153.36189927926131</v>
      </c>
      <c r="E17" s="304"/>
      <c r="F17" s="304">
        <f t="shared" si="1"/>
        <v>0.10602536104032501</v>
      </c>
      <c r="G17" s="304">
        <f t="shared" si="1"/>
        <v>0.12925360110817274</v>
      </c>
      <c r="H17" s="304">
        <f t="shared" si="1"/>
        <v>0.16730772304548802</v>
      </c>
      <c r="I17" s="304"/>
      <c r="J17" s="304">
        <f t="shared" si="2"/>
        <v>3.0148320108333349</v>
      </c>
      <c r="K17" s="304">
        <f t="shared" si="2"/>
        <v>4.0050326294863439</v>
      </c>
      <c r="L17" s="304">
        <f t="shared" si="2"/>
        <v>5.6592958584213449</v>
      </c>
      <c r="M17" s="304"/>
      <c r="N17" s="304">
        <f t="shared" si="3"/>
        <v>10.858368219957613</v>
      </c>
      <c r="O17" s="304">
        <f t="shared" si="3"/>
        <v>13.727637106260596</v>
      </c>
      <c r="P17" s="304">
        <f t="shared" si="3"/>
        <v>18.741121298234162</v>
      </c>
      <c r="Q17" s="306"/>
      <c r="R17" s="304">
        <f t="shared" ref="R17:T17" si="52">SUM(R29,R41,R59,R71,R83,R101)</f>
        <v>5.362876950200171</v>
      </c>
      <c r="S17" s="304">
        <f t="shared" si="52"/>
        <v>6.9230562981045427</v>
      </c>
      <c r="T17" s="304">
        <f t="shared" si="52"/>
        <v>9.7454535984629285</v>
      </c>
      <c r="U17" s="306"/>
      <c r="V17" s="304">
        <f t="shared" ref="V17:X17" si="53">SUM(V29,V41,V59,V71,V83,V101)</f>
        <v>4.7836337507560867</v>
      </c>
      <c r="W17" s="304">
        <f t="shared" si="53"/>
        <v>5.918342434790806</v>
      </c>
      <c r="X17" s="304">
        <f t="shared" si="53"/>
        <v>7.9791905060040111</v>
      </c>
      <c r="Y17" s="306"/>
      <c r="Z17" s="304">
        <f t="shared" ref="Z17:AB17" si="54">SUM(Z29,Z41,Z59,Z71,Z83,Z101)</f>
        <v>25.914990124951412</v>
      </c>
      <c r="AA17" s="304">
        <f t="shared" si="54"/>
        <v>25.140809384866778</v>
      </c>
      <c r="AB17" s="304">
        <f t="shared" si="54"/>
        <v>25.818346381549603</v>
      </c>
      <c r="AC17" s="306"/>
      <c r="AD17" s="304">
        <f t="shared" ref="AD17:AF17" si="55">SUM(AD29,AD41,AD59,AD71,AD83,AD101)</f>
        <v>43.118133397318481</v>
      </c>
      <c r="AE17" s="304">
        <f t="shared" si="55"/>
        <v>46.157275444762384</v>
      </c>
      <c r="AF17" s="304">
        <f t="shared" si="55"/>
        <v>43.347023356650617</v>
      </c>
      <c r="AG17" s="306"/>
      <c r="AH17" s="304">
        <f t="shared" ref="AH17:AJ17" si="56">SUM(AH29,AH41,AH59,AH71,AH83,AH101)</f>
        <v>39.821416248860352</v>
      </c>
      <c r="AI17" s="304">
        <f t="shared" si="56"/>
        <v>38.548247705334305</v>
      </c>
      <c r="AJ17" s="304">
        <f t="shared" si="56"/>
        <v>29.569452977539616</v>
      </c>
      <c r="AK17" s="306"/>
      <c r="AL17" s="304">
        <f t="shared" ref="AL17:AN17" si="57">SUM(AL29,AL41,AL59,AL71,AL83,AL101)</f>
        <v>16.884880270943221</v>
      </c>
      <c r="AM17" s="304">
        <f t="shared" si="57"/>
        <v>14.402310698000441</v>
      </c>
      <c r="AN17" s="304">
        <f t="shared" si="57"/>
        <v>12.33470757935353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25.949999999999996</v>
      </c>
      <c r="C20" s="305">
        <f>SUM(C21:C29)</f>
        <v>25.34399999999998</v>
      </c>
      <c r="D20" s="305">
        <f>SUM(D21:D29)</f>
        <v>25.101999999999997</v>
      </c>
      <c r="E20" s="304"/>
      <c r="F20" s="305">
        <f>SUM(F21:F29)</f>
        <v>0.3056420155240262</v>
      </c>
      <c r="G20" s="305">
        <f>SUM(G21:G29)</f>
        <v>0.35025528650236498</v>
      </c>
      <c r="H20" s="305">
        <f>SUM(H21:H29)</f>
        <v>0.43868888214139518</v>
      </c>
      <c r="I20" s="304"/>
      <c r="J20" s="305">
        <f>SUM(J21:J29)</f>
        <v>1.6861393592317588</v>
      </c>
      <c r="K20" s="305">
        <f>SUM(K21:K29)</f>
        <v>1.8841029834930942</v>
      </c>
      <c r="L20" s="305">
        <f>SUM(L21:L29)</f>
        <v>2.2857116298447808</v>
      </c>
      <c r="M20" s="304"/>
      <c r="N20" s="305">
        <f>SUM(N21:N29)</f>
        <v>4.9536938239810224</v>
      </c>
      <c r="O20" s="305">
        <f>SUM(O21:O29)</f>
        <v>5.1384177298646794</v>
      </c>
      <c r="P20" s="305">
        <f>SUM(P21:P29)</f>
        <v>6.0513990894577576</v>
      </c>
      <c r="Q20" s="306"/>
      <c r="R20" s="305">
        <f>SUM(R21:R29)</f>
        <v>0.93402766331961673</v>
      </c>
      <c r="S20" s="305">
        <f>SUM(S21:S29)</f>
        <v>0.99003072537623049</v>
      </c>
      <c r="T20" s="305">
        <f>SUM(T21:T29)</f>
        <v>1.2268427448210955</v>
      </c>
      <c r="U20" s="306"/>
      <c r="V20" s="305">
        <f>SUM(V21:V29)</f>
        <v>2.2118624965545624</v>
      </c>
      <c r="W20" s="305">
        <f>SUM(W21:W29)</f>
        <v>2.1788230345272201</v>
      </c>
      <c r="X20" s="305">
        <f>SUM(X21:X29)</f>
        <v>2.3943234066226151</v>
      </c>
      <c r="Y20" s="306"/>
      <c r="Z20" s="305">
        <f>SUM(Z21:Z29)</f>
        <v>5.3882718247878918</v>
      </c>
      <c r="AA20" s="305">
        <f>SUM(AA21:AA29)</f>
        <v>4.897286836903068</v>
      </c>
      <c r="AB20" s="305">
        <f>SUM(AB21:AB29)</f>
        <v>4.5281261760950482</v>
      </c>
      <c r="AC20" s="306"/>
      <c r="AD20" s="305">
        <f>SUM(AD21:AD29)</f>
        <v>4.9828970555791345</v>
      </c>
      <c r="AE20" s="305">
        <f>SUM(AE21:AE29)</f>
        <v>4.7647263750433053</v>
      </c>
      <c r="AF20" s="305">
        <f>SUM(AF21:AF29)</f>
        <v>4.266648586080982</v>
      </c>
      <c r="AG20" s="306"/>
      <c r="AH20" s="305">
        <f>SUM(AH21:AH29)</f>
        <v>3.2737202620487418</v>
      </c>
      <c r="AI20" s="305">
        <f>SUM(AI21:AI29)</f>
        <v>2.7424387574517501</v>
      </c>
      <c r="AJ20" s="305">
        <f>SUM(AJ21:AJ29)</f>
        <v>1.9831900257159332</v>
      </c>
      <c r="AK20" s="306"/>
      <c r="AL20" s="305">
        <f>SUM(AL21:AL29)</f>
        <v>2.2137454989732399</v>
      </c>
      <c r="AM20" s="305">
        <f>SUM(AM21:AM29)</f>
        <v>2.3979182708382694</v>
      </c>
      <c r="AN20" s="305">
        <f>SUM(AN21:AN29)</f>
        <v>1.9270694592203923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2.6755645194166666</v>
      </c>
      <c r="C21" s="304">
        <f t="shared" ref="C21:D21" si="59">SUM(G21,K21,O21,S21,W21,AA21,AE21,AI21,AM21)</f>
        <v>2.4812164959194849</v>
      </c>
      <c r="D21" s="304">
        <f t="shared" si="59"/>
        <v>2.5842595617349939</v>
      </c>
      <c r="E21" s="304"/>
      <c r="F21" s="304">
        <v>4.7984094785846546E-2</v>
      </c>
      <c r="G21" s="304">
        <v>4.7079687586907039E-2</v>
      </c>
      <c r="H21" s="304">
        <v>5.3509508741080722E-2</v>
      </c>
      <c r="I21" s="304"/>
      <c r="J21" s="304">
        <v>0.38221695599066458</v>
      </c>
      <c r="K21" s="304">
        <v>0.34958469856079866</v>
      </c>
      <c r="L21" s="304">
        <v>0.3694706680015612</v>
      </c>
      <c r="M21" s="304"/>
      <c r="N21" s="304">
        <v>0.78065069315197411</v>
      </c>
      <c r="O21" s="304">
        <v>0.7183133011059365</v>
      </c>
      <c r="P21" s="304">
        <v>0.82185234431844956</v>
      </c>
      <c r="Q21" s="306"/>
      <c r="R21" s="304">
        <v>0.15565466028623814</v>
      </c>
      <c r="S21" s="304">
        <v>0.15047654853363815</v>
      </c>
      <c r="T21" s="304">
        <v>0.17618143845426626</v>
      </c>
      <c r="U21" s="306"/>
      <c r="V21" s="304">
        <v>0.27098174418579279</v>
      </c>
      <c r="W21" s="304">
        <v>0.2183047024583066</v>
      </c>
      <c r="X21" s="304">
        <v>0.2138960562099417</v>
      </c>
      <c r="Y21" s="306"/>
      <c r="Z21" s="304">
        <v>0.35086656372943581</v>
      </c>
      <c r="AA21" s="304">
        <v>0.36289996800201391</v>
      </c>
      <c r="AB21" s="304">
        <v>0.42041569292695946</v>
      </c>
      <c r="AC21" s="306"/>
      <c r="AD21" s="304">
        <v>0.26897066930103042</v>
      </c>
      <c r="AE21" s="304">
        <v>0.25562480811292765</v>
      </c>
      <c r="AF21" s="304">
        <v>0.20734049588427581</v>
      </c>
      <c r="AG21" s="306"/>
      <c r="AH21" s="304">
        <v>0.26749361265174176</v>
      </c>
      <c r="AI21" s="304">
        <v>0.21689646524261877</v>
      </c>
      <c r="AJ21" s="304">
        <v>0.12929428555393108</v>
      </c>
      <c r="AK21" s="306"/>
      <c r="AL21" s="304">
        <v>0.1507455253339422</v>
      </c>
      <c r="AM21" s="304">
        <v>0.16203631631633755</v>
      </c>
      <c r="AN21" s="304">
        <v>0.1922990716445285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4.0350718308297067</v>
      </c>
      <c r="C22" s="304">
        <f t="shared" ref="C22:C29" si="61">SUM(G22,K22,O22,S22,W22,AA22,AE22,AI22,AM22)</f>
        <v>4.2704526485717258</v>
      </c>
      <c r="D22" s="304">
        <f t="shared" ref="D22:D29" si="62">SUM(H22,L22,P22,T22,X22,AB22,AF22,AJ22,AN22)</f>
        <v>4.5118812743851109</v>
      </c>
      <c r="E22" s="304"/>
      <c r="F22" s="304">
        <v>0.16816873947456001</v>
      </c>
      <c r="G22" s="304">
        <v>0.20931304314100652</v>
      </c>
      <c r="H22" s="304">
        <v>0.26961244058858563</v>
      </c>
      <c r="I22" s="304"/>
      <c r="J22" s="304">
        <v>0.73228846128525305</v>
      </c>
      <c r="K22" s="304">
        <v>0.90814974778691782</v>
      </c>
      <c r="L22" s="304">
        <v>1.1626109085619665</v>
      </c>
      <c r="M22" s="304"/>
      <c r="N22" s="304">
        <v>1.3379617762680769</v>
      </c>
      <c r="O22" s="304">
        <v>1.4117540394755843</v>
      </c>
      <c r="P22" s="304">
        <v>1.5183405970290738</v>
      </c>
      <c r="Q22" s="306"/>
      <c r="R22" s="304">
        <v>0.17004089948560824</v>
      </c>
      <c r="S22" s="304">
        <v>0.1921606907703971</v>
      </c>
      <c r="T22" s="304">
        <v>0.23090696431044833</v>
      </c>
      <c r="U22" s="306"/>
      <c r="V22" s="304">
        <v>0.50311110735711007</v>
      </c>
      <c r="W22" s="304">
        <v>0.48099391336723457</v>
      </c>
      <c r="X22" s="304">
        <v>0.41435000413759265</v>
      </c>
      <c r="Y22" s="306"/>
      <c r="Z22" s="304">
        <v>0.56706102988995133</v>
      </c>
      <c r="AA22" s="304">
        <v>0.54482894218284061</v>
      </c>
      <c r="AB22" s="304">
        <v>0.43672530098781831</v>
      </c>
      <c r="AC22" s="306"/>
      <c r="AD22" s="304">
        <v>0.25653826815492736</v>
      </c>
      <c r="AE22" s="304">
        <v>0.21261505532341207</v>
      </c>
      <c r="AF22" s="304">
        <v>0.19946436343177454</v>
      </c>
      <c r="AG22" s="306"/>
      <c r="AH22" s="304">
        <v>0.19642515568821031</v>
      </c>
      <c r="AI22" s="304">
        <v>0.18324475836541357</v>
      </c>
      <c r="AJ22" s="304">
        <v>0.13874104492478948</v>
      </c>
      <c r="AK22" s="306"/>
      <c r="AL22" s="304">
        <v>0.1034763932260092</v>
      </c>
      <c r="AM22" s="304">
        <v>0.12739245815891923</v>
      </c>
      <c r="AN22" s="304">
        <v>0.14112965041306139</v>
      </c>
    </row>
    <row r="23" spans="1:40" x14ac:dyDescent="0.2">
      <c r="A23" s="13" t="str">
        <f t="shared" si="58"/>
        <v>Associate professional occupations</v>
      </c>
      <c r="B23" s="304">
        <f t="shared" si="60"/>
        <v>2.8924782015499071</v>
      </c>
      <c r="C23" s="304">
        <f t="shared" si="61"/>
        <v>2.5899100097534311</v>
      </c>
      <c r="D23" s="304">
        <f t="shared" si="62"/>
        <v>2.6139661436106985</v>
      </c>
      <c r="E23" s="304"/>
      <c r="F23" s="304">
        <v>4.45631427317267E-2</v>
      </c>
      <c r="G23" s="304">
        <v>4.3355687162292815E-2</v>
      </c>
      <c r="H23" s="304">
        <v>5.3504483056355502E-2</v>
      </c>
      <c r="I23" s="304"/>
      <c r="J23" s="304">
        <v>0.2004942681576502</v>
      </c>
      <c r="K23" s="304">
        <v>0.20476416789363949</v>
      </c>
      <c r="L23" s="304">
        <v>0.23575020005425237</v>
      </c>
      <c r="M23" s="304"/>
      <c r="N23" s="304">
        <v>0.73962729378469472</v>
      </c>
      <c r="O23" s="304">
        <v>0.68850548097075859</v>
      </c>
      <c r="P23" s="304">
        <v>0.73165661363151968</v>
      </c>
      <c r="Q23" s="306"/>
      <c r="R23" s="304">
        <v>6.4881890868163761E-2</v>
      </c>
      <c r="S23" s="304">
        <v>6.2558588355899447E-2</v>
      </c>
      <c r="T23" s="304">
        <v>7.0190285027009955E-2</v>
      </c>
      <c r="U23" s="306"/>
      <c r="V23" s="304">
        <v>0.35511117918430429</v>
      </c>
      <c r="W23" s="304">
        <v>0.3458106231165009</v>
      </c>
      <c r="X23" s="304">
        <v>0.39848548914991916</v>
      </c>
      <c r="Y23" s="306"/>
      <c r="Z23" s="304">
        <v>0.87697312357270807</v>
      </c>
      <c r="AA23" s="304">
        <v>0.72899117120404733</v>
      </c>
      <c r="AB23" s="304">
        <v>0.66606954675544661</v>
      </c>
      <c r="AC23" s="306"/>
      <c r="AD23" s="304">
        <v>0.25332931248564877</v>
      </c>
      <c r="AE23" s="304">
        <v>0.17655701291147893</v>
      </c>
      <c r="AF23" s="304">
        <v>0.10529292601557136</v>
      </c>
      <c r="AG23" s="306"/>
      <c r="AH23" s="304">
        <v>0.22819633376080167</v>
      </c>
      <c r="AI23" s="304">
        <v>0.18838308317453045</v>
      </c>
      <c r="AJ23" s="304">
        <v>0.14442473830319827</v>
      </c>
      <c r="AK23" s="306"/>
      <c r="AL23" s="304">
        <v>0.12930165700420859</v>
      </c>
      <c r="AM23" s="304">
        <v>0.15098419496428353</v>
      </c>
      <c r="AN23" s="304">
        <v>0.20859186161742521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2.6002895431440249</v>
      </c>
      <c r="C24" s="304">
        <f t="shared" si="61"/>
        <v>2.5387300171459062</v>
      </c>
      <c r="D24" s="304">
        <f t="shared" si="62"/>
        <v>2.2535525084967345</v>
      </c>
      <c r="E24" s="304"/>
      <c r="F24" s="304">
        <v>7.4962571179462813E-3</v>
      </c>
      <c r="G24" s="304">
        <v>8.416853891074173E-3</v>
      </c>
      <c r="H24" s="304">
        <v>9.3085069519193587E-3</v>
      </c>
      <c r="I24" s="304"/>
      <c r="J24" s="304">
        <v>0.10424992678767878</v>
      </c>
      <c r="K24" s="304">
        <v>0.12897808150614204</v>
      </c>
      <c r="L24" s="304">
        <v>0.15703245998313134</v>
      </c>
      <c r="M24" s="304"/>
      <c r="N24" s="304">
        <v>0.48638676520837254</v>
      </c>
      <c r="O24" s="304">
        <v>0.51890839447382542</v>
      </c>
      <c r="P24" s="304">
        <v>0.55797928425995125</v>
      </c>
      <c r="Q24" s="306"/>
      <c r="R24" s="304">
        <v>5.4788008014382598E-2</v>
      </c>
      <c r="S24" s="304">
        <v>5.4702279588556578E-2</v>
      </c>
      <c r="T24" s="304">
        <v>5.5642613055810641E-2</v>
      </c>
      <c r="U24" s="306"/>
      <c r="V24" s="304">
        <v>0.26174971322029861</v>
      </c>
      <c r="W24" s="304">
        <v>0.26201207867101711</v>
      </c>
      <c r="X24" s="304">
        <v>0.27615950055287952</v>
      </c>
      <c r="Y24" s="306"/>
      <c r="Z24" s="304">
        <v>0.60342434722151084</v>
      </c>
      <c r="AA24" s="304">
        <v>0.521193286572457</v>
      </c>
      <c r="AB24" s="304">
        <v>0.36952774445334879</v>
      </c>
      <c r="AC24" s="306"/>
      <c r="AD24" s="304">
        <v>0.59076310085607453</v>
      </c>
      <c r="AE24" s="304">
        <v>0.53174004628009908</v>
      </c>
      <c r="AF24" s="304">
        <v>0.38972978501992278</v>
      </c>
      <c r="AG24" s="306"/>
      <c r="AH24" s="304">
        <v>0.28575587432125055</v>
      </c>
      <c r="AI24" s="304">
        <v>0.2517737928620159</v>
      </c>
      <c r="AJ24" s="304">
        <v>0.14582633279268747</v>
      </c>
      <c r="AK24" s="306"/>
      <c r="AL24" s="304">
        <v>0.20567555039651061</v>
      </c>
      <c r="AM24" s="304">
        <v>0.26100520330071869</v>
      </c>
      <c r="AN24" s="304">
        <v>0.29234628142708324</v>
      </c>
    </row>
    <row r="25" spans="1:40" x14ac:dyDescent="0.2">
      <c r="A25" s="13" t="str">
        <f t="shared" si="58"/>
        <v>Skilled trades occupations</v>
      </c>
      <c r="B25" s="304">
        <f t="shared" si="60"/>
        <v>6.625971636993274</v>
      </c>
      <c r="C25" s="304">
        <f t="shared" si="61"/>
        <v>6.2347770334666901</v>
      </c>
      <c r="D25" s="304">
        <f t="shared" si="62"/>
        <v>5.9112632402469014</v>
      </c>
      <c r="E25" s="304"/>
      <c r="F25" s="304">
        <v>2.8254257408718762E-2</v>
      </c>
      <c r="G25" s="304">
        <v>3.177131573561244E-2</v>
      </c>
      <c r="H25" s="304">
        <v>4.0406367211924768E-2</v>
      </c>
      <c r="I25" s="304"/>
      <c r="J25" s="304">
        <v>0.10045214033456792</v>
      </c>
      <c r="K25" s="304">
        <v>9.7739093321832837E-2</v>
      </c>
      <c r="L25" s="304">
        <v>0.12088668383177648</v>
      </c>
      <c r="M25" s="304"/>
      <c r="N25" s="304">
        <v>1.0196885399855511</v>
      </c>
      <c r="O25" s="304">
        <v>1.1691350468890243</v>
      </c>
      <c r="P25" s="304">
        <v>1.6858564579612154</v>
      </c>
      <c r="Q25" s="306"/>
      <c r="R25" s="304">
        <v>0.28360633234408772</v>
      </c>
      <c r="S25" s="304">
        <v>0.30038343278025831</v>
      </c>
      <c r="T25" s="304">
        <v>0.39914408030253468</v>
      </c>
      <c r="U25" s="306"/>
      <c r="V25" s="304">
        <v>0.58134777029077778</v>
      </c>
      <c r="W25" s="304">
        <v>0.59893876171521288</v>
      </c>
      <c r="X25" s="304">
        <v>0.76275363311245759</v>
      </c>
      <c r="Y25" s="306"/>
      <c r="Z25" s="304">
        <v>1.4376504006932975</v>
      </c>
      <c r="AA25" s="304">
        <v>1.1543154933846917</v>
      </c>
      <c r="AB25" s="304">
        <v>0.89318559284570287</v>
      </c>
      <c r="AC25" s="306"/>
      <c r="AD25" s="304">
        <v>1.5388600457525357</v>
      </c>
      <c r="AE25" s="304">
        <v>1.4453107689350977</v>
      </c>
      <c r="AF25" s="304">
        <v>1.2726992630050369</v>
      </c>
      <c r="AG25" s="306"/>
      <c r="AH25" s="304">
        <v>0.91965796685359835</v>
      </c>
      <c r="AI25" s="304">
        <v>0.71813395665668989</v>
      </c>
      <c r="AJ25" s="304">
        <v>0.47623230462240823</v>
      </c>
      <c r="AK25" s="306"/>
      <c r="AL25" s="304">
        <v>0.71645418333013877</v>
      </c>
      <c r="AM25" s="304">
        <v>0.71904916404827013</v>
      </c>
      <c r="AN25" s="304">
        <v>0.26009885735384408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0.60373418561953407</v>
      </c>
      <c r="C26" s="304">
        <f t="shared" si="61"/>
        <v>0.59065360193800143</v>
      </c>
      <c r="D26" s="304">
        <f t="shared" si="62"/>
        <v>0.63129867979223886</v>
      </c>
      <c r="E26" s="304"/>
      <c r="F26" s="304">
        <v>2.8670608270798099E-3</v>
      </c>
      <c r="G26" s="304">
        <v>3.3189281390136535E-3</v>
      </c>
      <c r="H26" s="304">
        <v>3.6328488053257572E-3</v>
      </c>
      <c r="I26" s="304"/>
      <c r="J26" s="304">
        <v>3.1223616894798471E-2</v>
      </c>
      <c r="K26" s="304">
        <v>3.4051537322224282E-2</v>
      </c>
      <c r="L26" s="304">
        <v>3.7323087645946995E-2</v>
      </c>
      <c r="M26" s="304"/>
      <c r="N26" s="304">
        <v>0.13888716397199094</v>
      </c>
      <c r="O26" s="304">
        <v>0.14537326461412323</v>
      </c>
      <c r="P26" s="304">
        <v>0.15020799511482116</v>
      </c>
      <c r="Q26" s="306"/>
      <c r="R26" s="304">
        <v>2.6166481117309921E-2</v>
      </c>
      <c r="S26" s="304">
        <v>2.7613765705468061E-2</v>
      </c>
      <c r="T26" s="304">
        <v>3.35593210502457E-2</v>
      </c>
      <c r="U26" s="306"/>
      <c r="V26" s="304">
        <v>3.3783093862738291E-2</v>
      </c>
      <c r="W26" s="304">
        <v>2.930487414699489E-2</v>
      </c>
      <c r="X26" s="304">
        <v>2.9182911509391389E-2</v>
      </c>
      <c r="Y26" s="306"/>
      <c r="Z26" s="304">
        <v>0.11342620595282263</v>
      </c>
      <c r="AA26" s="304">
        <v>9.8327472348931411E-2</v>
      </c>
      <c r="AB26" s="304">
        <v>9.9612789098244045E-2</v>
      </c>
      <c r="AC26" s="306"/>
      <c r="AD26" s="304">
        <v>8.2858445369705103E-2</v>
      </c>
      <c r="AE26" s="304">
        <v>6.5392930060114332E-2</v>
      </c>
      <c r="AF26" s="304">
        <v>5.1598889950752763E-2</v>
      </c>
      <c r="AG26" s="306"/>
      <c r="AH26" s="304">
        <v>7.7208082163315664E-2</v>
      </c>
      <c r="AI26" s="304">
        <v>6.3007271978316223E-2</v>
      </c>
      <c r="AJ26" s="304">
        <v>4.8227210693986923E-2</v>
      </c>
      <c r="AK26" s="306"/>
      <c r="AL26" s="304">
        <v>9.731403545977324E-2</v>
      </c>
      <c r="AM26" s="304">
        <v>0.12426355762281535</v>
      </c>
      <c r="AN26" s="304">
        <v>0.17795362592352418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1.7523584891024022</v>
      </c>
      <c r="C27" s="304">
        <f t="shared" si="61"/>
        <v>1.7220426597897605</v>
      </c>
      <c r="D27" s="304">
        <f t="shared" si="62"/>
        <v>1.8022161592913151</v>
      </c>
      <c r="E27" s="304"/>
      <c r="F27" s="304">
        <v>6.1276439429270267E-3</v>
      </c>
      <c r="G27" s="304">
        <v>6.7966751029397013E-3</v>
      </c>
      <c r="H27" s="304">
        <v>8.4601191599590914E-3</v>
      </c>
      <c r="I27" s="304"/>
      <c r="J27" s="304">
        <v>4.7780097298641931E-2</v>
      </c>
      <c r="K27" s="304">
        <v>5.0415694953986942E-2</v>
      </c>
      <c r="L27" s="304">
        <v>6.006692427172438E-2</v>
      </c>
      <c r="M27" s="304"/>
      <c r="N27" s="304">
        <v>0.28549565533891902</v>
      </c>
      <c r="O27" s="304">
        <v>0.2904655766542702</v>
      </c>
      <c r="P27" s="304">
        <v>0.34407318680821847</v>
      </c>
      <c r="Q27" s="306"/>
      <c r="R27" s="304">
        <v>0.10053035417484299</v>
      </c>
      <c r="S27" s="304">
        <v>0.10525006801486396</v>
      </c>
      <c r="T27" s="304">
        <v>0.13691359661725425</v>
      </c>
      <c r="U27" s="306"/>
      <c r="V27" s="304">
        <v>6.127681103281965E-2</v>
      </c>
      <c r="W27" s="304">
        <v>6.459018655553958E-2</v>
      </c>
      <c r="X27" s="304">
        <v>7.714824286428601E-2</v>
      </c>
      <c r="Y27" s="306"/>
      <c r="Z27" s="304">
        <v>0.44992627310906225</v>
      </c>
      <c r="AA27" s="304">
        <v>0.44704213199573312</v>
      </c>
      <c r="AB27" s="304">
        <v>0.49185068468500592</v>
      </c>
      <c r="AC27" s="306"/>
      <c r="AD27" s="304">
        <v>0.32774635406695957</v>
      </c>
      <c r="AE27" s="304">
        <v>0.31949866644297303</v>
      </c>
      <c r="AF27" s="304">
        <v>0.30042446902771763</v>
      </c>
      <c r="AG27" s="306"/>
      <c r="AH27" s="304">
        <v>0.35619847787154063</v>
      </c>
      <c r="AI27" s="304">
        <v>0.31202878071047518</v>
      </c>
      <c r="AJ27" s="304">
        <v>0.2391364493107683</v>
      </c>
      <c r="AK27" s="306"/>
      <c r="AL27" s="304">
        <v>0.11727682226668923</v>
      </c>
      <c r="AM27" s="304">
        <v>0.1259548793589787</v>
      </c>
      <c r="AN27" s="304">
        <v>0.14414248654638087</v>
      </c>
    </row>
    <row r="28" spans="1:40" x14ac:dyDescent="0.2">
      <c r="A28" s="13" t="str">
        <f t="shared" si="58"/>
        <v>Process, plant and machine operatives</v>
      </c>
      <c r="B28" s="304">
        <f t="shared" si="60"/>
        <v>2.1932411693927221</v>
      </c>
      <c r="C28" s="304">
        <f t="shared" si="61"/>
        <v>2.15347358782003</v>
      </c>
      <c r="D28" s="304">
        <f t="shared" si="62"/>
        <v>2.1426848986440548</v>
      </c>
      <c r="E28" s="304"/>
      <c r="F28" s="304">
        <v>9.6807410137048994E-5</v>
      </c>
      <c r="G28" s="304">
        <v>1.1364435363709068E-4</v>
      </c>
      <c r="H28" s="304">
        <v>1.4623512586357066E-4</v>
      </c>
      <c r="I28" s="304"/>
      <c r="J28" s="304">
        <v>3.0035601138354396E-2</v>
      </c>
      <c r="K28" s="304">
        <v>3.5889519273440217E-2</v>
      </c>
      <c r="L28" s="304">
        <v>4.4150885762862545E-2</v>
      </c>
      <c r="M28" s="304"/>
      <c r="N28" s="304">
        <v>5.8621748788098019E-2</v>
      </c>
      <c r="O28" s="304">
        <v>6.284493987155565E-2</v>
      </c>
      <c r="P28" s="304">
        <v>7.5727995626860986E-2</v>
      </c>
      <c r="Q28" s="306"/>
      <c r="R28" s="304">
        <v>3.6651657545612906E-2</v>
      </c>
      <c r="S28" s="304">
        <v>4.1233915059639172E-2</v>
      </c>
      <c r="T28" s="304">
        <v>5.7300088889519568E-2</v>
      </c>
      <c r="U28" s="306"/>
      <c r="V28" s="304">
        <v>5.0773935434758111E-2</v>
      </c>
      <c r="W28" s="304">
        <v>5.4244529240880551E-2</v>
      </c>
      <c r="X28" s="304">
        <v>6.3996934093182647E-2</v>
      </c>
      <c r="Y28" s="306"/>
      <c r="Z28" s="304">
        <v>0.57818403702890486</v>
      </c>
      <c r="AA28" s="304">
        <v>0.63954873192842721</v>
      </c>
      <c r="AB28" s="304">
        <v>0.8261185708747173</v>
      </c>
      <c r="AC28" s="306"/>
      <c r="AD28" s="304">
        <v>0.81398513834077801</v>
      </c>
      <c r="AE28" s="304">
        <v>0.79312284748645134</v>
      </c>
      <c r="AF28" s="304">
        <v>0.76803525165194575</v>
      </c>
      <c r="AG28" s="306"/>
      <c r="AH28" s="304">
        <v>0.23095577646706181</v>
      </c>
      <c r="AI28" s="304">
        <v>0.14883444297975637</v>
      </c>
      <c r="AJ28" s="304">
        <v>9.5917029267909668E-2</v>
      </c>
      <c r="AK28" s="306"/>
      <c r="AL28" s="304">
        <v>0.39393646723901704</v>
      </c>
      <c r="AM28" s="304">
        <v>0.37764101762624247</v>
      </c>
      <c r="AN28" s="304">
        <v>0.21129190735119258</v>
      </c>
    </row>
    <row r="29" spans="1:40" x14ac:dyDescent="0.2">
      <c r="A29" s="13" t="str">
        <f t="shared" si="58"/>
        <v>Elementary occupations</v>
      </c>
      <c r="B29" s="304">
        <f t="shared" si="60"/>
        <v>2.5712904239517576</v>
      </c>
      <c r="C29" s="304">
        <f t="shared" si="61"/>
        <v>2.7627439455949525</v>
      </c>
      <c r="D29" s="304">
        <f t="shared" si="62"/>
        <v>2.6508775337979511</v>
      </c>
      <c r="E29" s="304"/>
      <c r="F29" s="304">
        <v>8.4011825084023435E-5</v>
      </c>
      <c r="G29" s="304">
        <v>8.9451389881584125E-5</v>
      </c>
      <c r="H29" s="304">
        <v>1.083725003806895E-4</v>
      </c>
      <c r="I29" s="304"/>
      <c r="J29" s="304">
        <v>5.7398291344149047E-2</v>
      </c>
      <c r="K29" s="304">
        <v>7.453044287411166E-2</v>
      </c>
      <c r="L29" s="304">
        <v>9.8419811731558463E-2</v>
      </c>
      <c r="M29" s="304"/>
      <c r="N29" s="304">
        <v>0.10637418748334462</v>
      </c>
      <c r="O29" s="304">
        <v>0.13311768580960132</v>
      </c>
      <c r="P29" s="304">
        <v>0.16570461470764797</v>
      </c>
      <c r="Q29" s="306"/>
      <c r="R29" s="304">
        <v>4.170737948337036E-2</v>
      </c>
      <c r="S29" s="304">
        <v>5.5651436567509899E-2</v>
      </c>
      <c r="T29" s="304">
        <v>6.7004357114006055E-2</v>
      </c>
      <c r="U29" s="306"/>
      <c r="V29" s="304">
        <v>9.37271419859632E-2</v>
      </c>
      <c r="W29" s="304">
        <v>0.12462336525553303</v>
      </c>
      <c r="X29" s="304">
        <v>0.15835063499296395</v>
      </c>
      <c r="Y29" s="306"/>
      <c r="Z29" s="304">
        <v>0.41075984359019857</v>
      </c>
      <c r="AA29" s="304">
        <v>0.40013963928392593</v>
      </c>
      <c r="AB29" s="304">
        <v>0.32462025346780432</v>
      </c>
      <c r="AC29" s="306"/>
      <c r="AD29" s="304">
        <v>0.84984572125147562</v>
      </c>
      <c r="AE29" s="304">
        <v>0.96486423949075129</v>
      </c>
      <c r="AF29" s="304">
        <v>0.97206314209398414</v>
      </c>
      <c r="AG29" s="306"/>
      <c r="AH29" s="304">
        <v>0.71182898227122082</v>
      </c>
      <c r="AI29" s="304">
        <v>0.66013620548193397</v>
      </c>
      <c r="AJ29" s="304">
        <v>0.56539063024625369</v>
      </c>
      <c r="AK29" s="306"/>
      <c r="AL29" s="304">
        <v>0.29956486471695104</v>
      </c>
      <c r="AM29" s="304">
        <v>0.34959147944170393</v>
      </c>
      <c r="AN29" s="304">
        <v>0.29921571694335225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104.5269999999999</v>
      </c>
      <c r="C32" s="305">
        <f>SUM(C33:C41)</f>
        <v>100.89499999999997</v>
      </c>
      <c r="D32" s="305">
        <f>SUM(D33:D41)</f>
        <v>93.591000000000008</v>
      </c>
      <c r="E32" s="304"/>
      <c r="F32" s="305">
        <f>SUM(F33:F41)</f>
        <v>1.2811179256524456</v>
      </c>
      <c r="G32" s="305">
        <f>SUM(G33:G41)</f>
        <v>1.453530530587821</v>
      </c>
      <c r="H32" s="305">
        <f>SUM(H33:H41)</f>
        <v>1.6647886303459474</v>
      </c>
      <c r="I32" s="304"/>
      <c r="J32" s="305">
        <f>SUM(J33:J41)</f>
        <v>6.5234115658419727</v>
      </c>
      <c r="K32" s="305">
        <f>SUM(K33:K41)</f>
        <v>7.5389119053244631</v>
      </c>
      <c r="L32" s="305">
        <f>SUM(L33:L41)</f>
        <v>9.1096528886062735</v>
      </c>
      <c r="M32" s="304"/>
      <c r="N32" s="305">
        <f>SUM(N33:N41)</f>
        <v>16.266885164654209</v>
      </c>
      <c r="O32" s="305">
        <f>SUM(O33:O41)</f>
        <v>17.291463439780319</v>
      </c>
      <c r="P32" s="305">
        <f>SUM(P33:P41)</f>
        <v>19.325085358668396</v>
      </c>
      <c r="Q32" s="306"/>
      <c r="R32" s="305">
        <f>SUM(R33:R41)</f>
        <v>4.0347671272927839</v>
      </c>
      <c r="S32" s="305">
        <f>SUM(S33:S41)</f>
        <v>4.3612619196654716</v>
      </c>
      <c r="T32" s="305">
        <f>SUM(T33:T41)</f>
        <v>5.0142673592900078</v>
      </c>
      <c r="U32" s="306"/>
      <c r="V32" s="305">
        <f>SUM(V33:V41)</f>
        <v>9.0060145983534099</v>
      </c>
      <c r="W32" s="305">
        <f>SUM(W33:W41)</f>
        <v>9.3161829797209457</v>
      </c>
      <c r="X32" s="305">
        <f>SUM(X33:X41)</f>
        <v>10.277112566505219</v>
      </c>
      <c r="Y32" s="306"/>
      <c r="Z32" s="305">
        <f>SUM(Z33:Z41)</f>
        <v>24.596672005723082</v>
      </c>
      <c r="AA32" s="305">
        <f>SUM(AA33:AA41)</f>
        <v>23.478462781985652</v>
      </c>
      <c r="AB32" s="305">
        <f>SUM(AB33:AB41)</f>
        <v>20.338709107729247</v>
      </c>
      <c r="AC32" s="306"/>
      <c r="AD32" s="305">
        <f>SUM(AD33:AD41)</f>
        <v>21.625857876504714</v>
      </c>
      <c r="AE32" s="305">
        <f>SUM(AE33:AE41)</f>
        <v>20.507346327061679</v>
      </c>
      <c r="AF32" s="305">
        <f>SUM(AF33:AF41)</f>
        <v>16.292443569517697</v>
      </c>
      <c r="AG32" s="306"/>
      <c r="AH32" s="305">
        <f>SUM(AH33:AH41)</f>
        <v>14.887154581826948</v>
      </c>
      <c r="AI32" s="305">
        <f>SUM(AI33:AI41)</f>
        <v>12.225002521051175</v>
      </c>
      <c r="AJ32" s="305">
        <f>SUM(AJ33:AJ41)</f>
        <v>7.4405638149895719</v>
      </c>
      <c r="AK32" s="306"/>
      <c r="AL32" s="305">
        <f>SUM(AL33:AL41)</f>
        <v>6.3051191541503542</v>
      </c>
      <c r="AM32" s="305">
        <f>SUM(AM33:AM41)</f>
        <v>4.7228375948224581</v>
      </c>
      <c r="AN32" s="305">
        <f>SUM(AN33:AN41)</f>
        <v>4.1283767043476249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12.353436907607188</v>
      </c>
      <c r="C33" s="304">
        <f t="shared" ref="C33:C41" si="64">SUM(G33,K33,O33,S33,W33,AA33,AE33,AI33,AM33)</f>
        <v>10.667898808876604</v>
      </c>
      <c r="D33" s="304">
        <f t="shared" ref="D33:D40" si="65">SUM(H33,L33,P33,T33,X33,AB33,AF33,AJ33,AN33)</f>
        <v>10.324472284377936</v>
      </c>
      <c r="E33" s="304"/>
      <c r="F33" s="304">
        <v>0.15723296957882477</v>
      </c>
      <c r="G33" s="304">
        <v>0.14073477741975712</v>
      </c>
      <c r="H33" s="304">
        <v>0.14613706605058968</v>
      </c>
      <c r="I33" s="304"/>
      <c r="J33" s="304">
        <v>1.1739466135401595</v>
      </c>
      <c r="K33" s="304">
        <v>1.1533657796569674</v>
      </c>
      <c r="L33" s="304">
        <v>1.266217682772258</v>
      </c>
      <c r="M33" s="304"/>
      <c r="N33" s="304">
        <v>3.3405279610148071</v>
      </c>
      <c r="O33" s="304">
        <v>3.0960915580484962</v>
      </c>
      <c r="P33" s="304">
        <v>3.3706756004546494</v>
      </c>
      <c r="Q33" s="306"/>
      <c r="R33" s="304">
        <v>0.76298071458464711</v>
      </c>
      <c r="S33" s="304">
        <v>0.71316119308687032</v>
      </c>
      <c r="T33" s="304">
        <v>0.778265133068063</v>
      </c>
      <c r="U33" s="306"/>
      <c r="V33" s="304">
        <v>1.5841757414001358</v>
      </c>
      <c r="W33" s="304">
        <v>1.4093824678411375</v>
      </c>
      <c r="X33" s="304">
        <v>1.5182690217974082</v>
      </c>
      <c r="Y33" s="306"/>
      <c r="Z33" s="304">
        <v>2.2347795214334139</v>
      </c>
      <c r="AA33" s="304">
        <v>1.770437929116877</v>
      </c>
      <c r="AB33" s="304">
        <v>1.4117314971728543</v>
      </c>
      <c r="AC33" s="306"/>
      <c r="AD33" s="304">
        <v>1.8421381482478707</v>
      </c>
      <c r="AE33" s="304">
        <v>1.4518841342674</v>
      </c>
      <c r="AF33" s="304">
        <v>1.1170227480599275</v>
      </c>
      <c r="AG33" s="306"/>
      <c r="AH33" s="304">
        <v>0.96599108865226269</v>
      </c>
      <c r="AI33" s="304">
        <v>0.6439919772012449</v>
      </c>
      <c r="AJ33" s="304">
        <v>0.36662859900983313</v>
      </c>
      <c r="AK33" s="306"/>
      <c r="AL33" s="304">
        <v>0.29166414915506378</v>
      </c>
      <c r="AM33" s="304">
        <v>0.28884899223785487</v>
      </c>
      <c r="AN33" s="304">
        <v>0.34952493599235468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22.023631795328821</v>
      </c>
      <c r="C34" s="304">
        <f t="shared" si="64"/>
        <v>24.140276408489616</v>
      </c>
      <c r="D34" s="304">
        <f t="shared" si="65"/>
        <v>24.828982410014852</v>
      </c>
      <c r="E34" s="304"/>
      <c r="F34" s="304">
        <v>0.89210058825428096</v>
      </c>
      <c r="G34" s="304">
        <v>1.0612024457214524</v>
      </c>
      <c r="H34" s="304">
        <v>1.2283468682308347</v>
      </c>
      <c r="I34" s="304"/>
      <c r="J34" s="304">
        <v>3.0969778851794221</v>
      </c>
      <c r="K34" s="304">
        <v>3.7726401682515882</v>
      </c>
      <c r="L34" s="304">
        <v>4.5017323032399501</v>
      </c>
      <c r="M34" s="304"/>
      <c r="N34" s="304">
        <v>6.2500161288326801</v>
      </c>
      <c r="O34" s="304">
        <v>6.8512730211350901</v>
      </c>
      <c r="P34" s="304">
        <v>7.4721968573001156</v>
      </c>
      <c r="Q34" s="306"/>
      <c r="R34" s="304">
        <v>0.74373397788557827</v>
      </c>
      <c r="S34" s="304">
        <v>0.84021709596939387</v>
      </c>
      <c r="T34" s="304">
        <v>0.94555268426990546</v>
      </c>
      <c r="U34" s="306"/>
      <c r="V34" s="304">
        <v>2.9530085743744916</v>
      </c>
      <c r="W34" s="304">
        <v>3.3403041231189565</v>
      </c>
      <c r="X34" s="304">
        <v>3.7230022811669685</v>
      </c>
      <c r="Y34" s="306"/>
      <c r="Z34" s="304">
        <v>4.1434073984529372</v>
      </c>
      <c r="AA34" s="304">
        <v>4.2970962887923356</v>
      </c>
      <c r="AB34" s="304">
        <v>3.6264198143584871</v>
      </c>
      <c r="AC34" s="306"/>
      <c r="AD34" s="304">
        <v>2.171210364681242</v>
      </c>
      <c r="AE34" s="304">
        <v>2.169870214539217</v>
      </c>
      <c r="AF34" s="304">
        <v>1.6597584835221915</v>
      </c>
      <c r="AG34" s="306"/>
      <c r="AH34" s="304">
        <v>1.418708172904908</v>
      </c>
      <c r="AI34" s="304">
        <v>1.352084259523568</v>
      </c>
      <c r="AJ34" s="304">
        <v>1.07478826379356</v>
      </c>
      <c r="AK34" s="306"/>
      <c r="AL34" s="304">
        <v>0.35446870476328046</v>
      </c>
      <c r="AM34" s="304">
        <v>0.455588791438018</v>
      </c>
      <c r="AN34" s="304">
        <v>0.59718485413283529</v>
      </c>
    </row>
    <row r="35" spans="1:40" x14ac:dyDescent="0.2">
      <c r="A35" s="13" t="str">
        <f t="shared" si="63"/>
        <v>Associate professional occupations</v>
      </c>
      <c r="B35" s="304">
        <f t="shared" si="66"/>
        <v>13.084939477556158</v>
      </c>
      <c r="C35" s="304">
        <f t="shared" si="64"/>
        <v>12.066408985372577</v>
      </c>
      <c r="D35" s="304">
        <f t="shared" si="65"/>
        <v>11.621677887673178</v>
      </c>
      <c r="E35" s="304"/>
      <c r="F35" s="304">
        <v>0.13286048600705647</v>
      </c>
      <c r="G35" s="304">
        <v>0.14136844583224142</v>
      </c>
      <c r="H35" s="304">
        <v>0.16595421910124333</v>
      </c>
      <c r="I35" s="304"/>
      <c r="J35" s="304">
        <v>1.0132509315490192</v>
      </c>
      <c r="K35" s="304">
        <v>1.069990061428441</v>
      </c>
      <c r="L35" s="304">
        <v>1.2144702877343325</v>
      </c>
      <c r="M35" s="304"/>
      <c r="N35" s="304">
        <v>3.0356248335170402</v>
      </c>
      <c r="O35" s="304">
        <v>3.0535416801785096</v>
      </c>
      <c r="P35" s="304">
        <v>3.2766230278669215</v>
      </c>
      <c r="Q35" s="306"/>
      <c r="R35" s="304">
        <v>0.87557851190024971</v>
      </c>
      <c r="S35" s="304">
        <v>0.91015967274918064</v>
      </c>
      <c r="T35" s="304">
        <v>1.0452389012213636</v>
      </c>
      <c r="U35" s="306"/>
      <c r="V35" s="304">
        <v>1.3811152077075721</v>
      </c>
      <c r="W35" s="304">
        <v>1.2494100127708847</v>
      </c>
      <c r="X35" s="304">
        <v>1.3040130119212752</v>
      </c>
      <c r="Y35" s="306"/>
      <c r="Z35" s="304">
        <v>3.2002515129784861</v>
      </c>
      <c r="AA35" s="304">
        <v>2.8273444923418993</v>
      </c>
      <c r="AB35" s="304">
        <v>2.4199778860041636</v>
      </c>
      <c r="AC35" s="306"/>
      <c r="AD35" s="304">
        <v>2.1005604298606246</v>
      </c>
      <c r="AE35" s="304">
        <v>1.7847386278352815</v>
      </c>
      <c r="AF35" s="304">
        <v>1.3858729179452323</v>
      </c>
      <c r="AG35" s="306"/>
      <c r="AH35" s="304">
        <v>1.1451771816290428</v>
      </c>
      <c r="AI35" s="304">
        <v>0.79080533816040488</v>
      </c>
      <c r="AJ35" s="304">
        <v>0.52440510710697197</v>
      </c>
      <c r="AK35" s="306"/>
      <c r="AL35" s="304">
        <v>0.20052038240706457</v>
      </c>
      <c r="AM35" s="304">
        <v>0.23905065407573267</v>
      </c>
      <c r="AN35" s="304">
        <v>0.28512252877167504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8.2651797619645073</v>
      </c>
      <c r="C36" s="304">
        <f t="shared" si="64"/>
        <v>7.786243648324632</v>
      </c>
      <c r="D36" s="304">
        <f t="shared" si="65"/>
        <v>7.044195397096102</v>
      </c>
      <c r="E36" s="304"/>
      <c r="F36" s="304">
        <v>2.7519104962978057E-2</v>
      </c>
      <c r="G36" s="304">
        <v>3.3733865828699645E-2</v>
      </c>
      <c r="H36" s="304">
        <v>4.5155164224820341E-2</v>
      </c>
      <c r="I36" s="304"/>
      <c r="J36" s="304">
        <v>0.37386016000653632</v>
      </c>
      <c r="K36" s="304">
        <v>0.479745973012081</v>
      </c>
      <c r="L36" s="304">
        <v>0.60030877895856627</v>
      </c>
      <c r="M36" s="304"/>
      <c r="N36" s="304">
        <v>1.2367664498764679</v>
      </c>
      <c r="O36" s="304">
        <v>1.3950058056857007</v>
      </c>
      <c r="P36" s="304">
        <v>1.5656486373285838</v>
      </c>
      <c r="Q36" s="306"/>
      <c r="R36" s="304">
        <v>0.47569897293593622</v>
      </c>
      <c r="S36" s="304">
        <v>0.54861517504597501</v>
      </c>
      <c r="T36" s="304">
        <v>0.62993383433162842</v>
      </c>
      <c r="U36" s="306"/>
      <c r="V36" s="304">
        <v>0.59056028627806545</v>
      </c>
      <c r="W36" s="304">
        <v>0.65119253271357702</v>
      </c>
      <c r="X36" s="304">
        <v>0.72771520504363929</v>
      </c>
      <c r="Y36" s="306"/>
      <c r="Z36" s="304">
        <v>1.9077401206929558</v>
      </c>
      <c r="AA36" s="304">
        <v>1.8323272152591077</v>
      </c>
      <c r="AB36" s="304">
        <v>1.6116395902620313</v>
      </c>
      <c r="AC36" s="306"/>
      <c r="AD36" s="304">
        <v>2.5667625158285006</v>
      </c>
      <c r="AE36" s="304">
        <v>2.1901743410048624</v>
      </c>
      <c r="AF36" s="304">
        <v>1.5154439825335013</v>
      </c>
      <c r="AG36" s="306"/>
      <c r="AH36" s="304">
        <v>0.87711757255311662</v>
      </c>
      <c r="AI36" s="304">
        <v>0.4574766460698893</v>
      </c>
      <c r="AJ36" s="304">
        <v>0.13741394282213806</v>
      </c>
      <c r="AK36" s="306"/>
      <c r="AL36" s="304">
        <v>0.20915457882995162</v>
      </c>
      <c r="AM36" s="304">
        <v>0.19797209370473984</v>
      </c>
      <c r="AN36" s="304">
        <v>0.21093626159119294</v>
      </c>
    </row>
    <row r="37" spans="1:40" x14ac:dyDescent="0.2">
      <c r="A37" s="13" t="str">
        <f t="shared" si="63"/>
        <v>Skilled trades occupations</v>
      </c>
      <c r="B37" s="304">
        <f t="shared" si="66"/>
        <v>19.654174944748103</v>
      </c>
      <c r="C37" s="304">
        <f t="shared" si="64"/>
        <v>17.750701086890093</v>
      </c>
      <c r="D37" s="304">
        <f t="shared" si="65"/>
        <v>14.864766326671148</v>
      </c>
      <c r="E37" s="304"/>
      <c r="F37" s="304">
        <v>1.7001604418135224E-2</v>
      </c>
      <c r="G37" s="304">
        <v>2.1500509075066773E-2</v>
      </c>
      <c r="H37" s="304">
        <v>2.7172851680166914E-2</v>
      </c>
      <c r="I37" s="304"/>
      <c r="J37" s="304">
        <v>0.32529816377539844</v>
      </c>
      <c r="K37" s="304">
        <v>0.3819641509504948</v>
      </c>
      <c r="L37" s="304">
        <v>0.48448500964334051</v>
      </c>
      <c r="M37" s="304"/>
      <c r="N37" s="304">
        <v>0.90609835638837233</v>
      </c>
      <c r="O37" s="304">
        <v>0.98676525561710604</v>
      </c>
      <c r="P37" s="304">
        <v>1.1895534301489932</v>
      </c>
      <c r="Q37" s="306"/>
      <c r="R37" s="304">
        <v>0.41999267901804127</v>
      </c>
      <c r="S37" s="304">
        <v>0.45789583758344393</v>
      </c>
      <c r="T37" s="304">
        <v>0.54076987316960257</v>
      </c>
      <c r="U37" s="306"/>
      <c r="V37" s="304">
        <v>1.4423026528261729</v>
      </c>
      <c r="W37" s="304">
        <v>1.4325047586925255</v>
      </c>
      <c r="X37" s="304">
        <v>1.576361098791534</v>
      </c>
      <c r="Y37" s="306"/>
      <c r="Z37" s="304">
        <v>7.2722309041314492</v>
      </c>
      <c r="AA37" s="304">
        <v>6.7892843562062009</v>
      </c>
      <c r="AB37" s="304">
        <v>5.7539753378262812</v>
      </c>
      <c r="AC37" s="306"/>
      <c r="AD37" s="304">
        <v>4.8066488301303218</v>
      </c>
      <c r="AE37" s="304">
        <v>4.2780089203627583</v>
      </c>
      <c r="AF37" s="304">
        <v>3.0886764125682911</v>
      </c>
      <c r="AG37" s="306"/>
      <c r="AH37" s="304">
        <v>3.1580572620283229</v>
      </c>
      <c r="AI37" s="304">
        <v>2.5667111514614471</v>
      </c>
      <c r="AJ37" s="304">
        <v>1.6606563814537767</v>
      </c>
      <c r="AK37" s="306"/>
      <c r="AL37" s="304">
        <v>1.3065444920318892</v>
      </c>
      <c r="AM37" s="304">
        <v>0.83606614694105119</v>
      </c>
      <c r="AN37" s="304">
        <v>0.54311593138916314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1.344648268057981</v>
      </c>
      <c r="C38" s="304">
        <f t="shared" si="64"/>
        <v>1.2188731680456524</v>
      </c>
      <c r="D38" s="304">
        <f t="shared" si="65"/>
        <v>1.1314836213266708</v>
      </c>
      <c r="E38" s="304"/>
      <c r="F38" s="304">
        <v>1.9568778491252395E-2</v>
      </c>
      <c r="G38" s="304">
        <v>1.9866158705578337E-2</v>
      </c>
      <c r="H38" s="304">
        <v>1.695993320543402E-2</v>
      </c>
      <c r="I38" s="304"/>
      <c r="J38" s="304">
        <v>1.6836569218379536E-2</v>
      </c>
      <c r="K38" s="304">
        <v>1.6518479171641735E-2</v>
      </c>
      <c r="L38" s="304">
        <v>1.6326184820114786E-2</v>
      </c>
      <c r="M38" s="304"/>
      <c r="N38" s="304">
        <v>0.17224275222647845</v>
      </c>
      <c r="O38" s="304">
        <v>0.16889142749201008</v>
      </c>
      <c r="P38" s="304">
        <v>0.15839213871774424</v>
      </c>
      <c r="Q38" s="306"/>
      <c r="R38" s="304">
        <v>4.9383130347075734E-2</v>
      </c>
      <c r="S38" s="304">
        <v>4.3369129669433917E-2</v>
      </c>
      <c r="T38" s="304">
        <v>3.9311176681076122E-2</v>
      </c>
      <c r="U38" s="306"/>
      <c r="V38" s="304">
        <v>0.10347712392571067</v>
      </c>
      <c r="W38" s="304">
        <v>9.2150161000262076E-2</v>
      </c>
      <c r="X38" s="304">
        <v>9.1301663565618266E-2</v>
      </c>
      <c r="Y38" s="306"/>
      <c r="Z38" s="304">
        <v>0.25422118458981019</v>
      </c>
      <c r="AA38" s="304">
        <v>0.18491554241098376</v>
      </c>
      <c r="AB38" s="304">
        <v>0.13721990307895726</v>
      </c>
      <c r="AC38" s="306"/>
      <c r="AD38" s="304">
        <v>0.25766474019816021</v>
      </c>
      <c r="AE38" s="304">
        <v>0.20540799260280806</v>
      </c>
      <c r="AF38" s="304">
        <v>0.14177162221408171</v>
      </c>
      <c r="AG38" s="306"/>
      <c r="AH38" s="304">
        <v>0.33436081108663895</v>
      </c>
      <c r="AI38" s="304">
        <v>0.31720445983628553</v>
      </c>
      <c r="AJ38" s="304">
        <v>0.29763650482366205</v>
      </c>
      <c r="AK38" s="306"/>
      <c r="AL38" s="304">
        <v>0.13689317797447481</v>
      </c>
      <c r="AM38" s="304">
        <v>0.1705498171566488</v>
      </c>
      <c r="AN38" s="304">
        <v>0.23256449421998221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3.277502014710115</v>
      </c>
      <c r="C39" s="304">
        <f t="shared" si="64"/>
        <v>3.1432813704105449</v>
      </c>
      <c r="D39" s="304">
        <f t="shared" si="65"/>
        <v>3.0017354632942888</v>
      </c>
      <c r="E39" s="304"/>
      <c r="F39" s="304">
        <v>2.1148268111269054E-2</v>
      </c>
      <c r="G39" s="304">
        <v>2.0203077983650373E-2</v>
      </c>
      <c r="H39" s="304">
        <v>1.7680569114479568E-2</v>
      </c>
      <c r="I39" s="304"/>
      <c r="J39" s="304">
        <v>0.2051826424613255</v>
      </c>
      <c r="K39" s="304">
        <v>0.22508533030012906</v>
      </c>
      <c r="L39" s="304">
        <v>0.24773548298504858</v>
      </c>
      <c r="M39" s="304"/>
      <c r="N39" s="304">
        <v>0.54276761385896199</v>
      </c>
      <c r="O39" s="304">
        <v>0.58568001773512113</v>
      </c>
      <c r="P39" s="304">
        <v>0.65263606548755748</v>
      </c>
      <c r="Q39" s="306"/>
      <c r="R39" s="304">
        <v>0.18619917934035832</v>
      </c>
      <c r="S39" s="304">
        <v>0.20107117454609957</v>
      </c>
      <c r="T39" s="304">
        <v>0.22075913112427878</v>
      </c>
      <c r="U39" s="306"/>
      <c r="V39" s="304">
        <v>0.19605449493483934</v>
      </c>
      <c r="W39" s="304">
        <v>0.21046723644464563</v>
      </c>
      <c r="X39" s="304">
        <v>0.23088063944589579</v>
      </c>
      <c r="Y39" s="306"/>
      <c r="Z39" s="304">
        <v>0.79638961616203485</v>
      </c>
      <c r="AA39" s="304">
        <v>0.67585471889448068</v>
      </c>
      <c r="AB39" s="304">
        <v>0.57783393860456478</v>
      </c>
      <c r="AC39" s="306"/>
      <c r="AD39" s="304">
        <v>0.67362270211017528</v>
      </c>
      <c r="AE39" s="304">
        <v>0.65947945608589031</v>
      </c>
      <c r="AF39" s="304">
        <v>0.60675727279637981</v>
      </c>
      <c r="AG39" s="306"/>
      <c r="AH39" s="304">
        <v>0.33036722692752085</v>
      </c>
      <c r="AI39" s="304">
        <v>0.22860137944272443</v>
      </c>
      <c r="AJ39" s="304">
        <v>9.5263765257247932E-2</v>
      </c>
      <c r="AK39" s="306"/>
      <c r="AL39" s="304">
        <v>0.32577027080362964</v>
      </c>
      <c r="AM39" s="304">
        <v>0.3368389789778039</v>
      </c>
      <c r="AN39" s="304">
        <v>0.35218859847883616</v>
      </c>
    </row>
    <row r="40" spans="1:40" x14ac:dyDescent="0.2">
      <c r="A40" s="13" t="str">
        <f t="shared" si="63"/>
        <v>Process, plant and machine operatives</v>
      </c>
      <c r="B40" s="304">
        <f t="shared" si="66"/>
        <v>17.257601221301989</v>
      </c>
      <c r="C40" s="304">
        <f t="shared" si="64"/>
        <v>15.856692019255034</v>
      </c>
      <c r="D40" s="304">
        <f t="shared" si="65"/>
        <v>13.161468779693905</v>
      </c>
      <c r="E40" s="304"/>
      <c r="F40" s="304">
        <v>3.9124464385502716E-3</v>
      </c>
      <c r="G40" s="304">
        <v>4.2464790932804138E-3</v>
      </c>
      <c r="H40" s="304">
        <v>4.6397205096688713E-3</v>
      </c>
      <c r="I40" s="304"/>
      <c r="J40" s="304">
        <v>0.26139657124611165</v>
      </c>
      <c r="K40" s="304">
        <v>0.36202649338176124</v>
      </c>
      <c r="L40" s="304">
        <v>0.6742428246814377</v>
      </c>
      <c r="M40" s="304"/>
      <c r="N40" s="304">
        <v>0.45971935827135696</v>
      </c>
      <c r="O40" s="304">
        <v>0.61553318001611068</v>
      </c>
      <c r="P40" s="304">
        <v>0.94693048372852429</v>
      </c>
      <c r="Q40" s="306"/>
      <c r="R40" s="305">
        <v>0.28133778852223679</v>
      </c>
      <c r="S40" s="305">
        <v>0.31316597339708108</v>
      </c>
      <c r="T40" s="305">
        <v>0.37285373926461796</v>
      </c>
      <c r="U40" s="306"/>
      <c r="V40" s="305">
        <v>0.58720256836438833</v>
      </c>
      <c r="W40" s="305">
        <v>0.67634333724782925</v>
      </c>
      <c r="X40" s="305">
        <v>0.79861668635563909</v>
      </c>
      <c r="Y40" s="306"/>
      <c r="Z40" s="305">
        <v>3.8493023715706176</v>
      </c>
      <c r="AA40" s="305">
        <v>3.9489930102969377</v>
      </c>
      <c r="AB40" s="305">
        <v>3.6498645199440078</v>
      </c>
      <c r="AC40" s="306"/>
      <c r="AD40" s="305">
        <v>5.3211605446740045</v>
      </c>
      <c r="AE40" s="305">
        <v>5.3829194255557571</v>
      </c>
      <c r="AF40" s="305">
        <v>4.7410781689086869</v>
      </c>
      <c r="AG40" s="306"/>
      <c r="AH40" s="305">
        <v>4.2090710273709293</v>
      </c>
      <c r="AI40" s="305">
        <v>3.3294667830691465</v>
      </c>
      <c r="AJ40" s="305">
        <v>1.2390257447314525</v>
      </c>
      <c r="AK40" s="306"/>
      <c r="AL40" s="305">
        <v>2.2844985448437911</v>
      </c>
      <c r="AM40" s="305">
        <v>1.2239973371971309</v>
      </c>
      <c r="AN40" s="305">
        <v>0.73421689156986869</v>
      </c>
    </row>
    <row r="41" spans="1:40" x14ac:dyDescent="0.2">
      <c r="A41" s="39" t="str">
        <f t="shared" si="63"/>
        <v>Elementary occupations</v>
      </c>
      <c r="B41" s="307">
        <f t="shared" si="66"/>
        <v>7.2658856087250587</v>
      </c>
      <c r="C41" s="307">
        <f t="shared" si="64"/>
        <v>8.264624504335222</v>
      </c>
      <c r="D41" s="307">
        <f>SUM(H41,L41,P41,T41,X41,AB41,AF41,AJ41,AN41)</f>
        <v>7.6122178298519119</v>
      </c>
      <c r="E41" s="307"/>
      <c r="F41" s="307">
        <v>9.7736793900984227E-3</v>
      </c>
      <c r="G41" s="307">
        <v>1.067477092809424E-2</v>
      </c>
      <c r="H41" s="307">
        <v>1.2742238228710396E-2</v>
      </c>
      <c r="I41" s="307"/>
      <c r="J41" s="307">
        <v>5.6662028865619031E-2</v>
      </c>
      <c r="K41" s="307">
        <v>7.7575469171359476E-2</v>
      </c>
      <c r="L41" s="307">
        <v>0.10413433377122584</v>
      </c>
      <c r="M41" s="307"/>
      <c r="N41" s="307">
        <v>0.32312171066804363</v>
      </c>
      <c r="O41" s="307">
        <v>0.53868149387217246</v>
      </c>
      <c r="P41" s="307">
        <v>0.69242911763530768</v>
      </c>
      <c r="Q41" s="308"/>
      <c r="R41" s="307">
        <v>0.23986217275866131</v>
      </c>
      <c r="S41" s="307">
        <v>0.33360666761799329</v>
      </c>
      <c r="T41" s="307">
        <v>0.4415828861594725</v>
      </c>
      <c r="U41" s="308"/>
      <c r="V41" s="307">
        <v>0.16811794854203224</v>
      </c>
      <c r="W41" s="307">
        <v>0.25442834989112717</v>
      </c>
      <c r="X41" s="307">
        <v>0.30695295841723996</v>
      </c>
      <c r="Y41" s="308"/>
      <c r="Z41" s="307">
        <v>0.938349375711378</v>
      </c>
      <c r="AA41" s="307">
        <v>1.1522092286668277</v>
      </c>
      <c r="AB41" s="307">
        <v>1.1500466204779021</v>
      </c>
      <c r="AC41" s="308"/>
      <c r="AD41" s="307">
        <v>1.8860896007738144</v>
      </c>
      <c r="AE41" s="307">
        <v>2.3848632148077051</v>
      </c>
      <c r="AF41" s="307">
        <v>2.0360619609694059</v>
      </c>
      <c r="AG41" s="308"/>
      <c r="AH41" s="307">
        <v>2.4483042386742038</v>
      </c>
      <c r="AI41" s="307">
        <v>2.5386605262864648</v>
      </c>
      <c r="AJ41" s="307">
        <v>2.0447455059909294</v>
      </c>
      <c r="AK41" s="308"/>
      <c r="AL41" s="307">
        <v>1.1956048533412085</v>
      </c>
      <c r="AM41" s="307">
        <v>0.97392478309347763</v>
      </c>
      <c r="AN41" s="307">
        <v>0.82352220820171673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Manchester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87.523999999999987</v>
      </c>
      <c r="C50" s="305">
        <f>SUM(C51:C59)</f>
        <v>86.675000000000153</v>
      </c>
      <c r="D50" s="305">
        <f>SUM(D51:D59)</f>
        <v>87.352000000000004</v>
      </c>
      <c r="E50" s="304"/>
      <c r="F50" s="305">
        <f>SUM(F51:F59)</f>
        <v>0.22421073055130497</v>
      </c>
      <c r="G50" s="305">
        <f>SUM(G51:G59)</f>
        <v>0.277216487138015</v>
      </c>
      <c r="H50" s="305">
        <f>SUM(H51:H59)</f>
        <v>0.39292587041592514</v>
      </c>
      <c r="I50" s="304"/>
      <c r="J50" s="305">
        <f>SUM(J51:J59)</f>
        <v>3.9536987249939695</v>
      </c>
      <c r="K50" s="305">
        <f>SUM(K51:K59)</f>
        <v>4.8275026176299498</v>
      </c>
      <c r="L50" s="305">
        <f>SUM(L51:L59)</f>
        <v>6.5866159920872347</v>
      </c>
      <c r="M50" s="304"/>
      <c r="N50" s="305">
        <f>SUM(N51:N59)</f>
        <v>7.7762957474977403</v>
      </c>
      <c r="O50" s="305">
        <f>SUM(O51:O59)</f>
        <v>8.4358411640775088</v>
      </c>
      <c r="P50" s="305">
        <f>SUM(P51:P59)</f>
        <v>10.687900447975514</v>
      </c>
      <c r="Q50" s="304"/>
      <c r="R50" s="305">
        <f>SUM(R51:R59)</f>
        <v>2.8140962882152305</v>
      </c>
      <c r="S50" s="305">
        <f>SUM(S51:S59)</f>
        <v>3.0674175827125398</v>
      </c>
      <c r="T50" s="305">
        <f>SUM(T51:T59)</f>
        <v>4.0861756734784418</v>
      </c>
      <c r="U50" s="304"/>
      <c r="V50" s="305">
        <f>SUM(V51:V59)</f>
        <v>5.9553344611329075</v>
      </c>
      <c r="W50" s="305">
        <f>SUM(W51:W59)</f>
        <v>6.2646979940485075</v>
      </c>
      <c r="X50" s="305">
        <f>SUM(X51:X59)</f>
        <v>7.9460198517242393</v>
      </c>
      <c r="Y50" s="304"/>
      <c r="Z50" s="305">
        <f>SUM(Z51:Z59)</f>
        <v>26.867981350486165</v>
      </c>
      <c r="AA50" s="305">
        <f>SUM(AA51:AA59)</f>
        <v>26.203259606251624</v>
      </c>
      <c r="AB50" s="305">
        <f>SUM(AB51:AB59)</f>
        <v>25.211657852937847</v>
      </c>
      <c r="AC50" s="304"/>
      <c r="AD50" s="305">
        <f>SUM(AD51:AD59)</f>
        <v>22.128385107733568</v>
      </c>
      <c r="AE50" s="305">
        <f>SUM(AE51:AE59)</f>
        <v>22.196383303846485</v>
      </c>
      <c r="AF50" s="305">
        <f>SUM(AF51:AF59)</f>
        <v>21.619719421565527</v>
      </c>
      <c r="AG50" s="304"/>
      <c r="AH50" s="305">
        <f>SUM(AH51:AH59)</f>
        <v>12.72212697618183</v>
      </c>
      <c r="AI50" s="305">
        <f>SUM(AI51:AI59)</f>
        <v>11.35561352619334</v>
      </c>
      <c r="AJ50" s="305">
        <f>SUM(AJ51:AJ59)</f>
        <v>8.9353131382513613</v>
      </c>
      <c r="AK50" s="304"/>
      <c r="AL50" s="305">
        <f>SUM(AL51:AL59)</f>
        <v>5.0818706132072728</v>
      </c>
      <c r="AM50" s="305">
        <f>SUM(AM51:AM59)</f>
        <v>4.0470677181022126</v>
      </c>
      <c r="AN50" s="305">
        <f>SUM(AN51:AN59)</f>
        <v>1.8856717515639372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10.388772370985798</v>
      </c>
      <c r="C51" s="304">
        <f t="shared" ref="C51:D51" si="68">SUM(G51,K51,O51,S51,W51,AA51,AE51,AI51,AM51)</f>
        <v>9.245567351988635</v>
      </c>
      <c r="D51" s="304">
        <f t="shared" si="68"/>
        <v>10.095454145382957</v>
      </c>
      <c r="E51" s="304"/>
      <c r="F51" s="304">
        <v>4.3339833914837936E-2</v>
      </c>
      <c r="G51" s="304">
        <v>5.0535698695176462E-2</v>
      </c>
      <c r="H51" s="304">
        <v>6.9920758599949437E-2</v>
      </c>
      <c r="I51" s="304"/>
      <c r="J51" s="304">
        <v>1.0472985693488537</v>
      </c>
      <c r="K51" s="304">
        <v>1.1178967080558508</v>
      </c>
      <c r="L51" s="304">
        <v>1.5334229227927967</v>
      </c>
      <c r="M51" s="304"/>
      <c r="N51" s="304">
        <v>1.8447519879553236</v>
      </c>
      <c r="O51" s="304">
        <v>1.7460204812439446</v>
      </c>
      <c r="P51" s="304">
        <v>2.075093712010736</v>
      </c>
      <c r="Q51" s="304"/>
      <c r="R51" s="304">
        <v>0.47590730813819282</v>
      </c>
      <c r="S51" s="304">
        <v>0.39544256070897277</v>
      </c>
      <c r="T51" s="304">
        <v>0.42268337806959777</v>
      </c>
      <c r="U51" s="304"/>
      <c r="V51" s="304">
        <v>1.2270788940504087</v>
      </c>
      <c r="W51" s="304">
        <v>1.1048555549247587</v>
      </c>
      <c r="X51" s="304">
        <v>1.371807764471543</v>
      </c>
      <c r="Y51" s="304"/>
      <c r="Z51" s="304">
        <v>2.5625540382346608</v>
      </c>
      <c r="AA51" s="304">
        <v>2.1422801456736016</v>
      </c>
      <c r="AB51" s="304">
        <v>2.2445453383793685</v>
      </c>
      <c r="AC51" s="304"/>
      <c r="AD51" s="304">
        <v>1.7307118941543684</v>
      </c>
      <c r="AE51" s="304">
        <v>1.4494194976254879</v>
      </c>
      <c r="AF51" s="304">
        <v>1.3187630260054308</v>
      </c>
      <c r="AG51" s="304"/>
      <c r="AH51" s="304">
        <v>1.0300715337897686</v>
      </c>
      <c r="AI51" s="304">
        <v>0.77297955711394606</v>
      </c>
      <c r="AJ51" s="304">
        <v>0.55543515060348181</v>
      </c>
      <c r="AK51" s="304"/>
      <c r="AL51" s="304">
        <v>0.42705831139938255</v>
      </c>
      <c r="AM51" s="304">
        <v>0.46613714794689781</v>
      </c>
      <c r="AN51" s="304">
        <v>0.50378209445005384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10.228479450906299</v>
      </c>
      <c r="C52" s="304">
        <f t="shared" ref="C52:C59" si="70">SUM(G52,K52,O52,S52,W52,AA52,AE52,AI52,AM52)</f>
        <v>11.356601542008873</v>
      </c>
      <c r="D52" s="304">
        <f t="shared" ref="D52:D59" si="71">SUM(H52,L52,P52,T52,X52,AB52,AF52,AJ52,AN52)</f>
        <v>13.131079240935476</v>
      </c>
      <c r="E52" s="304"/>
      <c r="F52" s="304">
        <v>9.173544121329448E-2</v>
      </c>
      <c r="G52" s="304">
        <v>0.11301107336173521</v>
      </c>
      <c r="H52" s="304">
        <v>0.14739834992253625</v>
      </c>
      <c r="I52" s="304"/>
      <c r="J52" s="304">
        <v>1.5988927067320633</v>
      </c>
      <c r="K52" s="304">
        <v>2.0880438003855271</v>
      </c>
      <c r="L52" s="304">
        <v>2.8779909006309907</v>
      </c>
      <c r="M52" s="304"/>
      <c r="N52" s="304">
        <v>2.2397906030422243</v>
      </c>
      <c r="O52" s="304">
        <v>2.3550781225651867</v>
      </c>
      <c r="P52" s="304">
        <v>2.7656211209218502</v>
      </c>
      <c r="Q52" s="304"/>
      <c r="R52" s="304">
        <v>0.28648351402723482</v>
      </c>
      <c r="S52" s="304">
        <v>0.25557034425323694</v>
      </c>
      <c r="T52" s="304">
        <v>0.33002500366658383</v>
      </c>
      <c r="U52" s="304"/>
      <c r="V52" s="304">
        <v>0.8469201533680476</v>
      </c>
      <c r="W52" s="304">
        <v>0.76237207208802182</v>
      </c>
      <c r="X52" s="304">
        <v>0.61327113829841184</v>
      </c>
      <c r="Y52" s="304"/>
      <c r="Z52" s="304">
        <v>2.6643074724212674</v>
      </c>
      <c r="AA52" s="304">
        <v>3.0901500131627646</v>
      </c>
      <c r="AB52" s="304">
        <v>3.7248742638453862</v>
      </c>
      <c r="AC52" s="304"/>
      <c r="AD52" s="304">
        <v>1.5370318064566191</v>
      </c>
      <c r="AE52" s="304">
        <v>1.7388142224341845</v>
      </c>
      <c r="AF52" s="304">
        <v>1.8980039840570695</v>
      </c>
      <c r="AG52" s="304"/>
      <c r="AH52" s="304">
        <v>0.68208632845121797</v>
      </c>
      <c r="AI52" s="304">
        <v>0.6213551095574279</v>
      </c>
      <c r="AJ52" s="304">
        <v>0.46844429878197524</v>
      </c>
      <c r="AK52" s="304"/>
      <c r="AL52" s="304">
        <v>0.2812314251943292</v>
      </c>
      <c r="AM52" s="304">
        <v>0.33220678420078903</v>
      </c>
      <c r="AN52" s="304">
        <v>0.30545018081067166</v>
      </c>
    </row>
    <row r="53" spans="1:40" x14ac:dyDescent="0.2">
      <c r="A53" s="13" t="str">
        <f t="shared" si="67"/>
        <v>Associate professional occupations</v>
      </c>
      <c r="B53" s="304">
        <f t="shared" si="69"/>
        <v>7.0163982286531432</v>
      </c>
      <c r="C53" s="304">
        <f t="shared" si="70"/>
        <v>6.7578690920888143</v>
      </c>
      <c r="D53" s="304">
        <f t="shared" si="71"/>
        <v>7.5416639213777055</v>
      </c>
      <c r="E53" s="304"/>
      <c r="F53" s="304">
        <v>1.2567625543842526E-2</v>
      </c>
      <c r="G53" s="304">
        <v>1.4151683402150941E-2</v>
      </c>
      <c r="H53" s="304">
        <v>2.0579078663807586E-2</v>
      </c>
      <c r="I53" s="304"/>
      <c r="J53" s="304">
        <v>0.54809346660729397</v>
      </c>
      <c r="K53" s="304">
        <v>0.66590857927167013</v>
      </c>
      <c r="L53" s="304">
        <v>0.89606977896877216</v>
      </c>
      <c r="M53" s="304"/>
      <c r="N53" s="304">
        <v>1.1214671399395792</v>
      </c>
      <c r="O53" s="304">
        <v>1.164066844337202</v>
      </c>
      <c r="P53" s="304">
        <v>1.3965351947065379</v>
      </c>
      <c r="Q53" s="304"/>
      <c r="R53" s="304">
        <v>0.51619399102576013</v>
      </c>
      <c r="S53" s="304">
        <v>0.56870959807880583</v>
      </c>
      <c r="T53" s="304">
        <v>0.75828576659278746</v>
      </c>
      <c r="U53" s="304"/>
      <c r="V53" s="304">
        <v>0.98624106027501535</v>
      </c>
      <c r="W53" s="304">
        <v>0.94920400513414283</v>
      </c>
      <c r="X53" s="304">
        <v>1.1622972340526214</v>
      </c>
      <c r="Y53" s="304"/>
      <c r="Z53" s="304">
        <v>1.3703369547249311</v>
      </c>
      <c r="AA53" s="304">
        <v>1.0704566623497251</v>
      </c>
      <c r="AB53" s="304">
        <v>0.95334210638640848</v>
      </c>
      <c r="AC53" s="304"/>
      <c r="AD53" s="304">
        <v>1.3361659980777121</v>
      </c>
      <c r="AE53" s="304">
        <v>1.2781906481450986</v>
      </c>
      <c r="AF53" s="304">
        <v>1.3185940042448643</v>
      </c>
      <c r="AG53" s="304"/>
      <c r="AH53" s="304">
        <v>0.94674169735885738</v>
      </c>
      <c r="AI53" s="304">
        <v>0.87757998758644185</v>
      </c>
      <c r="AJ53" s="304">
        <v>0.80279467603821053</v>
      </c>
      <c r="AK53" s="304"/>
      <c r="AL53" s="304">
        <v>0.17859029510015109</v>
      </c>
      <c r="AM53" s="304">
        <v>0.16960108378357705</v>
      </c>
      <c r="AN53" s="304">
        <v>0.23316608172369635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6.1283291723607558</v>
      </c>
      <c r="C54" s="304">
        <f t="shared" si="70"/>
        <v>5.8165077720103726</v>
      </c>
      <c r="D54" s="304">
        <f t="shared" si="71"/>
        <v>5.2203657594135633</v>
      </c>
      <c r="E54" s="304"/>
      <c r="F54" s="304">
        <v>5.3294187224859874E-2</v>
      </c>
      <c r="G54" s="304">
        <v>6.9798608671715057E-2</v>
      </c>
      <c r="H54" s="304">
        <v>0.11361602617234731</v>
      </c>
      <c r="I54" s="304"/>
      <c r="J54" s="304">
        <v>0.27285699544745201</v>
      </c>
      <c r="K54" s="304">
        <v>0.3509217303327688</v>
      </c>
      <c r="L54" s="304">
        <v>0.51040126018456788</v>
      </c>
      <c r="M54" s="304"/>
      <c r="N54" s="304">
        <v>0.88560877624540268</v>
      </c>
      <c r="O54" s="304">
        <v>1.1037791835142758</v>
      </c>
      <c r="P54" s="304">
        <v>1.4814924553916566</v>
      </c>
      <c r="Q54" s="304"/>
      <c r="R54" s="304">
        <v>0.56065269609047919</v>
      </c>
      <c r="S54" s="304">
        <v>0.62668574854971981</v>
      </c>
      <c r="T54" s="304">
        <v>0.78603098460715159</v>
      </c>
      <c r="U54" s="304"/>
      <c r="V54" s="304">
        <v>0.31382852097156466</v>
      </c>
      <c r="W54" s="304">
        <v>0.35848708070831459</v>
      </c>
      <c r="X54" s="304">
        <v>0.44848183721578783</v>
      </c>
      <c r="Y54" s="304"/>
      <c r="Z54" s="304">
        <v>1.0973422358043363</v>
      </c>
      <c r="AA54" s="304">
        <v>0.87197908886695064</v>
      </c>
      <c r="AB54" s="304">
        <v>0.53004843133907809</v>
      </c>
      <c r="AC54" s="304"/>
      <c r="AD54" s="304">
        <v>0.9017883602262341</v>
      </c>
      <c r="AE54" s="304">
        <v>0.65732329468213901</v>
      </c>
      <c r="AF54" s="304">
        <v>0.20769459174050087</v>
      </c>
      <c r="AG54" s="304"/>
      <c r="AH54" s="304">
        <v>1.708781897737109</v>
      </c>
      <c r="AI54" s="304">
        <v>1.6248456967681688</v>
      </c>
      <c r="AJ54" s="304">
        <v>1.12654559753289</v>
      </c>
      <c r="AK54" s="304"/>
      <c r="AL54" s="304">
        <v>0.33417550261331774</v>
      </c>
      <c r="AM54" s="304">
        <v>0.15268733991632011</v>
      </c>
      <c r="AN54" s="304">
        <v>1.6054575229582764E-2</v>
      </c>
    </row>
    <row r="55" spans="1:40" x14ac:dyDescent="0.2">
      <c r="A55" s="13" t="str">
        <f t="shared" si="67"/>
        <v>Skilled trades occupations</v>
      </c>
      <c r="B55" s="304">
        <f t="shared" si="69"/>
        <v>42.32890757315878</v>
      </c>
      <c r="C55" s="304">
        <f t="shared" si="70"/>
        <v>41.872450917864661</v>
      </c>
      <c r="D55" s="304">
        <f t="shared" si="71"/>
        <v>39.72195747969711</v>
      </c>
      <c r="E55" s="304"/>
      <c r="F55" s="304">
        <v>5.8703185142606673E-3</v>
      </c>
      <c r="G55" s="304">
        <v>7.3817971579559077E-3</v>
      </c>
      <c r="H55" s="304">
        <v>9.3296163988925776E-3</v>
      </c>
      <c r="I55" s="304"/>
      <c r="J55" s="304">
        <v>0.27728627729797811</v>
      </c>
      <c r="K55" s="304">
        <v>0.36051779221991836</v>
      </c>
      <c r="L55" s="304">
        <v>0.45588700804266497</v>
      </c>
      <c r="M55" s="304"/>
      <c r="N55" s="304">
        <v>1.2405539704439479</v>
      </c>
      <c r="O55" s="304">
        <v>1.5295506394226761</v>
      </c>
      <c r="P55" s="304">
        <v>2.2500133510344771</v>
      </c>
      <c r="Q55" s="304"/>
      <c r="R55" s="304">
        <v>0.75928543522132852</v>
      </c>
      <c r="S55" s="304">
        <v>0.94828852178257073</v>
      </c>
      <c r="T55" s="304">
        <v>1.3810695047846537</v>
      </c>
      <c r="U55" s="304"/>
      <c r="V55" s="304">
        <v>2.0114868735706213</v>
      </c>
      <c r="W55" s="304">
        <v>2.3906362586775263</v>
      </c>
      <c r="X55" s="304">
        <v>3.429401733426872</v>
      </c>
      <c r="Y55" s="304"/>
      <c r="Z55" s="304">
        <v>15.958511020787119</v>
      </c>
      <c r="AA55" s="304">
        <v>15.44510718732208</v>
      </c>
      <c r="AB55" s="304">
        <v>13.608558879960453</v>
      </c>
      <c r="AC55" s="304"/>
      <c r="AD55" s="304">
        <v>13.415294707739678</v>
      </c>
      <c r="AE55" s="304">
        <v>13.729843382605392</v>
      </c>
      <c r="AF55" s="304">
        <v>13.504462647353805</v>
      </c>
      <c r="AG55" s="304"/>
      <c r="AH55" s="304">
        <v>5.917516034290804</v>
      </c>
      <c r="AI55" s="304">
        <v>5.3680153449616794</v>
      </c>
      <c r="AJ55" s="304">
        <v>4.7389765371122188</v>
      </c>
      <c r="AK55" s="304"/>
      <c r="AL55" s="304">
        <v>2.7431029352930385</v>
      </c>
      <c r="AM55" s="304">
        <v>2.0931099937148714</v>
      </c>
      <c r="AN55" s="304">
        <v>0.34425820158307702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0.23738130416300418</v>
      </c>
      <c r="C56" s="304">
        <f t="shared" si="70"/>
        <v>0.20734169711412714</v>
      </c>
      <c r="D56" s="304">
        <f t="shared" si="71"/>
        <v>0.20892414004741455</v>
      </c>
      <c r="E56" s="304"/>
      <c r="F56" s="304">
        <v>1.7294833527529464E-4</v>
      </c>
      <c r="G56" s="304">
        <v>1.34673093045898E-4</v>
      </c>
      <c r="H56" s="304">
        <v>1.6379178779704257E-4</v>
      </c>
      <c r="I56" s="304"/>
      <c r="J56" s="304">
        <v>8.1769267742110106E-3</v>
      </c>
      <c r="K56" s="304">
        <v>8.6377795289841724E-3</v>
      </c>
      <c r="L56" s="304">
        <v>9.8471324933241591E-3</v>
      </c>
      <c r="M56" s="304"/>
      <c r="N56" s="304">
        <v>1.0825188096267561E-2</v>
      </c>
      <c r="O56" s="304">
        <v>9.6302528064760532E-3</v>
      </c>
      <c r="P56" s="304">
        <v>9.555495014963885E-3</v>
      </c>
      <c r="Q56" s="304"/>
      <c r="R56" s="304">
        <v>2.2873945133868798E-3</v>
      </c>
      <c r="S56" s="304">
        <v>1.903049004930407E-3</v>
      </c>
      <c r="T56" s="304">
        <v>1.8812817780497033E-3</v>
      </c>
      <c r="U56" s="304"/>
      <c r="V56" s="304">
        <v>7.8373174831653254E-3</v>
      </c>
      <c r="W56" s="304">
        <v>8.0694378352639071E-3</v>
      </c>
      <c r="X56" s="304">
        <v>9.7364848386503767E-3</v>
      </c>
      <c r="Y56" s="304"/>
      <c r="Z56" s="304">
        <v>8.2629914306476621E-2</v>
      </c>
      <c r="AA56" s="304">
        <v>8.765019699027303E-2</v>
      </c>
      <c r="AB56" s="304">
        <v>0.10433187266443977</v>
      </c>
      <c r="AC56" s="304"/>
      <c r="AD56" s="304">
        <v>1.4507531318979583E-2</v>
      </c>
      <c r="AE56" s="304">
        <v>1.0413875212038433E-2</v>
      </c>
      <c r="AF56" s="304">
        <v>1.0028831394504025E-2</v>
      </c>
      <c r="AG56" s="304"/>
      <c r="AH56" s="304">
        <v>6.0509909385704032E-2</v>
      </c>
      <c r="AI56" s="304">
        <v>4.1996707216886441E-2</v>
      </c>
      <c r="AJ56" s="304">
        <v>3.4831194687143248E-2</v>
      </c>
      <c r="AK56" s="304"/>
      <c r="AL56" s="304">
        <v>5.0434173949537885E-2</v>
      </c>
      <c r="AM56" s="304">
        <v>3.8905725426228818E-2</v>
      </c>
      <c r="AN56" s="304">
        <v>2.8548055388542357E-2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1.7149002779659528</v>
      </c>
      <c r="C57" s="304">
        <f t="shared" si="70"/>
        <v>1.7083500922498183</v>
      </c>
      <c r="D57" s="304">
        <f t="shared" si="71"/>
        <v>1.7175964361416396</v>
      </c>
      <c r="E57" s="304"/>
      <c r="F57" s="304">
        <v>3.5853213355348137E-3</v>
      </c>
      <c r="G57" s="304">
        <v>4.5129051536044826E-3</v>
      </c>
      <c r="H57" s="304">
        <v>6.6225089085464421E-3</v>
      </c>
      <c r="I57" s="304"/>
      <c r="J57" s="304">
        <v>0.11698832653011708</v>
      </c>
      <c r="K57" s="304">
        <v>0.11504057792912695</v>
      </c>
      <c r="L57" s="304">
        <v>0.12065263382202857</v>
      </c>
      <c r="M57" s="304"/>
      <c r="N57" s="304">
        <v>0.25182183322621726</v>
      </c>
      <c r="O57" s="304">
        <v>0.28030008540504459</v>
      </c>
      <c r="P57" s="304">
        <v>0.3295290059897229</v>
      </c>
      <c r="Q57" s="304"/>
      <c r="R57" s="304">
        <v>7.3340586846263156E-2</v>
      </c>
      <c r="S57" s="304">
        <v>8.6844999629105246E-2</v>
      </c>
      <c r="T57" s="304">
        <v>0.10089478135989959</v>
      </c>
      <c r="U57" s="304"/>
      <c r="V57" s="304">
        <v>8.8723527261552276E-2</v>
      </c>
      <c r="W57" s="304">
        <v>9.7916234610934377E-2</v>
      </c>
      <c r="X57" s="304">
        <v>0.11520426953551571</v>
      </c>
      <c r="Y57" s="304"/>
      <c r="Z57" s="304">
        <v>0.64609771367602642</v>
      </c>
      <c r="AA57" s="304">
        <v>0.63955639982155543</v>
      </c>
      <c r="AB57" s="304">
        <v>0.69891387066105126</v>
      </c>
      <c r="AC57" s="304"/>
      <c r="AD57" s="304">
        <v>0.11053950743386882</v>
      </c>
      <c r="AE57" s="304">
        <v>8.5513340431133594E-2</v>
      </c>
      <c r="AF57" s="304">
        <v>4.0129670987783951E-2</v>
      </c>
      <c r="AG57" s="304"/>
      <c r="AH57" s="304">
        <v>0.17297707940919632</v>
      </c>
      <c r="AI57" s="304">
        <v>0.14285928076457391</v>
      </c>
      <c r="AJ57" s="304">
        <v>5.6354403450413142E-2</v>
      </c>
      <c r="AK57" s="304"/>
      <c r="AL57" s="304">
        <v>0.25082638224717657</v>
      </c>
      <c r="AM57" s="304">
        <v>0.25580626850473942</v>
      </c>
      <c r="AN57" s="304">
        <v>0.24929529142667819</v>
      </c>
    </row>
    <row r="58" spans="1:40" x14ac:dyDescent="0.2">
      <c r="A58" s="13" t="str">
        <f t="shared" si="67"/>
        <v>Process, plant and machine operatives</v>
      </c>
      <c r="B58" s="304">
        <f t="shared" si="69"/>
        <v>6.1678501060697002</v>
      </c>
      <c r="C58" s="304">
        <f t="shared" si="70"/>
        <v>6.2172479633804336</v>
      </c>
      <c r="D58" s="304">
        <f t="shared" si="71"/>
        <v>6.0244561212306902</v>
      </c>
      <c r="E58" s="304"/>
      <c r="F58" s="304">
        <v>1.3280382528951411E-2</v>
      </c>
      <c r="G58" s="304">
        <v>1.7325100725163162E-2</v>
      </c>
      <c r="H58" s="304">
        <v>2.486069175071318E-2</v>
      </c>
      <c r="I58" s="304"/>
      <c r="J58" s="304">
        <v>5.357077069917273E-2</v>
      </c>
      <c r="K58" s="304">
        <v>7.7472050912203411E-2</v>
      </c>
      <c r="L58" s="304">
        <v>0.11816037742411627</v>
      </c>
      <c r="M58" s="304"/>
      <c r="N58" s="304">
        <v>0.10366968877406622</v>
      </c>
      <c r="O58" s="304">
        <v>0.13772457116605402</v>
      </c>
      <c r="P58" s="304">
        <v>0.23954516304857254</v>
      </c>
      <c r="Q58" s="304"/>
      <c r="R58" s="304">
        <v>0.12023641485512226</v>
      </c>
      <c r="S58" s="304">
        <v>0.16135433175383521</v>
      </c>
      <c r="T58" s="304">
        <v>0.2801486237068615</v>
      </c>
      <c r="U58" s="304"/>
      <c r="V58" s="304">
        <v>0.30952052541520741</v>
      </c>
      <c r="W58" s="304">
        <v>0.37151670094909028</v>
      </c>
      <c r="X58" s="304">
        <v>0.50603394413458402</v>
      </c>
      <c r="Y58" s="304"/>
      <c r="Z58" s="304">
        <v>1.6507344782372828</v>
      </c>
      <c r="AA58" s="304">
        <v>1.8211289636228007</v>
      </c>
      <c r="AB58" s="304">
        <v>1.9681050057085823</v>
      </c>
      <c r="AC58" s="304"/>
      <c r="AD58" s="304">
        <v>2.1106536153495665</v>
      </c>
      <c r="AE58" s="304">
        <v>2.1927376340424809</v>
      </c>
      <c r="AF58" s="304">
        <v>2.1633216287258135</v>
      </c>
      <c r="AG58" s="304"/>
      <c r="AH58" s="304">
        <v>1.3926763801042343</v>
      </c>
      <c r="AI58" s="304">
        <v>1.1425370671273278</v>
      </c>
      <c r="AJ58" s="304">
        <v>0.6655834207614163</v>
      </c>
      <c r="AK58" s="304"/>
      <c r="AL58" s="304">
        <v>0.41350785010609697</v>
      </c>
      <c r="AM58" s="304">
        <v>0.29545154308147864</v>
      </c>
      <c r="AN58" s="304">
        <v>5.8697265970030596E-2</v>
      </c>
    </row>
    <row r="59" spans="1:40" x14ac:dyDescent="0.2">
      <c r="A59" s="13" t="str">
        <f t="shared" si="67"/>
        <v>Elementary occupations</v>
      </c>
      <c r="B59" s="304">
        <f t="shared" si="69"/>
        <v>3.3129815157365559</v>
      </c>
      <c r="C59" s="304">
        <f t="shared" si="70"/>
        <v>3.4930635712944325</v>
      </c>
      <c r="D59" s="304">
        <f t="shared" si="71"/>
        <v>3.690502755773466</v>
      </c>
      <c r="E59" s="304"/>
      <c r="F59" s="304">
        <v>3.6467194044796273E-4</v>
      </c>
      <c r="G59" s="304">
        <v>3.6494687746782821E-4</v>
      </c>
      <c r="H59" s="304">
        <v>4.3504821133529307E-4</v>
      </c>
      <c r="I59" s="304"/>
      <c r="J59" s="304">
        <v>3.0534685556827524E-2</v>
      </c>
      <c r="K59" s="304">
        <v>4.3063598993899478E-2</v>
      </c>
      <c r="L59" s="304">
        <v>6.418397772797349E-2</v>
      </c>
      <c r="M59" s="304"/>
      <c r="N59" s="304">
        <v>7.7806559774711598E-2</v>
      </c>
      <c r="O59" s="304">
        <v>0.10969098361664939</v>
      </c>
      <c r="P59" s="304">
        <v>0.14051494985699831</v>
      </c>
      <c r="Q59" s="304"/>
      <c r="R59" s="304">
        <v>1.9708947497463245E-2</v>
      </c>
      <c r="S59" s="304">
        <v>2.261842895136305E-2</v>
      </c>
      <c r="T59" s="304">
        <v>2.5156348912857011E-2</v>
      </c>
      <c r="U59" s="304"/>
      <c r="V59" s="304">
        <v>0.16369758873732435</v>
      </c>
      <c r="W59" s="304">
        <v>0.22164064912045445</v>
      </c>
      <c r="X59" s="304">
        <v>0.28978544575025189</v>
      </c>
      <c r="Y59" s="304"/>
      <c r="Z59" s="304">
        <v>0.83546752229406362</v>
      </c>
      <c r="AA59" s="304">
        <v>1.0349509484418702</v>
      </c>
      <c r="AB59" s="304">
        <v>1.3789380839930812</v>
      </c>
      <c r="AC59" s="304"/>
      <c r="AD59" s="304">
        <v>0.97169168697653652</v>
      </c>
      <c r="AE59" s="304">
        <v>1.0541274086685308</v>
      </c>
      <c r="AF59" s="304">
        <v>1.1587210370557541</v>
      </c>
      <c r="AG59" s="304"/>
      <c r="AH59" s="304">
        <v>0.81076611565493861</v>
      </c>
      <c r="AI59" s="304">
        <v>0.7634447750968868</v>
      </c>
      <c r="AJ59" s="304">
        <v>0.48634785928361085</v>
      </c>
      <c r="AK59" s="304"/>
      <c r="AL59" s="304">
        <v>0.40294373730424254</v>
      </c>
      <c r="AM59" s="304">
        <v>0.24316183152731013</v>
      </c>
      <c r="AN59" s="304">
        <v>0.14642000498160407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413.06500000000023</v>
      </c>
      <c r="C62" s="305">
        <f>SUM(C63:C71)</f>
        <v>428.10600000000022</v>
      </c>
      <c r="D62" s="305">
        <f>SUM(D63:D71)</f>
        <v>450.07000000000016</v>
      </c>
      <c r="E62" s="304"/>
      <c r="F62" s="305">
        <f>SUM(F63:F71)</f>
        <v>1.1514835165320567</v>
      </c>
      <c r="G62" s="305">
        <f>SUM(G63:G71)</f>
        <v>1.5476324431298658</v>
      </c>
      <c r="H62" s="305">
        <f>SUM(H63:H71)</f>
        <v>2.3481850915382916</v>
      </c>
      <c r="I62" s="304"/>
      <c r="J62" s="305">
        <f>SUM(J63:J71)</f>
        <v>13.423424496679424</v>
      </c>
      <c r="K62" s="305">
        <f>SUM(K63:K71)</f>
        <v>17.487590709223088</v>
      </c>
      <c r="L62" s="305">
        <f>SUM(L63:L71)</f>
        <v>26.526374519265797</v>
      </c>
      <c r="M62" s="304"/>
      <c r="N62" s="305">
        <f>SUM(N63:N71)</f>
        <v>51.786033674375894</v>
      </c>
      <c r="O62" s="305">
        <f>SUM(O63:O71)</f>
        <v>63.026223392355867</v>
      </c>
      <c r="P62" s="305">
        <f>SUM(P63:P71)</f>
        <v>90.444232697034877</v>
      </c>
      <c r="Q62" s="304"/>
      <c r="R62" s="305">
        <f>SUM(R63:R71)</f>
        <v>15.960467139450163</v>
      </c>
      <c r="S62" s="305">
        <f>SUM(S63:S71)</f>
        <v>18.943232897102611</v>
      </c>
      <c r="T62" s="305">
        <f>SUM(T63:T71)</f>
        <v>26.594077798572421</v>
      </c>
      <c r="U62" s="304"/>
      <c r="V62" s="305">
        <f>SUM(V63:V71)</f>
        <v>18.477227955384365</v>
      </c>
      <c r="W62" s="305">
        <f>SUM(W63:W71)</f>
        <v>21.448018143684241</v>
      </c>
      <c r="X62" s="305">
        <f>SUM(X63:X71)</f>
        <v>29.351043432265342</v>
      </c>
      <c r="Y62" s="304"/>
      <c r="Z62" s="305">
        <f>SUM(Z63:Z71)</f>
        <v>99.200387528750412</v>
      </c>
      <c r="AA62" s="305">
        <f>SUM(AA63:AA71)</f>
        <v>101.54960486087759</v>
      </c>
      <c r="AB62" s="305">
        <f>SUM(AB63:AB71)</f>
        <v>108.42238172861236</v>
      </c>
      <c r="AC62" s="304"/>
      <c r="AD62" s="305">
        <f>SUM(AD63:AD71)</f>
        <v>107.703612948732</v>
      </c>
      <c r="AE62" s="305">
        <f>SUM(AE63:AE71)</f>
        <v>111.70865923341789</v>
      </c>
      <c r="AF62" s="305">
        <f>SUM(AF63:AF71)</f>
        <v>104.28131938862688</v>
      </c>
      <c r="AG62" s="304"/>
      <c r="AH62" s="305">
        <f>SUM(AH63:AH71)</f>
        <v>73.646363336045056</v>
      </c>
      <c r="AI62" s="305">
        <f>SUM(AI63:AI71)</f>
        <v>65.05976232783226</v>
      </c>
      <c r="AJ62" s="305">
        <f>SUM(AJ63:AJ71)</f>
        <v>40.121086687635241</v>
      </c>
      <c r="AK62" s="304"/>
      <c r="AL62" s="305">
        <f>SUM(AL63:AL71)</f>
        <v>31.715999404050866</v>
      </c>
      <c r="AM62" s="305">
        <f>SUM(AM63:AM71)</f>
        <v>27.335275992376893</v>
      </c>
      <c r="AN62" s="305">
        <f>SUM(AN63:AN71)</f>
        <v>21.981298656448995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48.30646019955627</v>
      </c>
      <c r="C63" s="304">
        <f t="shared" ref="C63:C71" si="73">SUM(G63,K63,O63,S63,W63,AA63,AE63,AI63,AM63)</f>
        <v>46.937569528218425</v>
      </c>
      <c r="D63" s="304">
        <f t="shared" ref="D63:D71" si="74">SUM(H63,L63,P63,T63,X63,AB63,AF63,AJ63,AN63)</f>
        <v>54.470559590612098</v>
      </c>
      <c r="E63" s="304"/>
      <c r="F63" s="304">
        <v>0.22574990700024114</v>
      </c>
      <c r="G63" s="304">
        <v>0.28426961656127286</v>
      </c>
      <c r="H63" s="304">
        <v>0.43270178644906276</v>
      </c>
      <c r="I63" s="304"/>
      <c r="J63" s="304">
        <v>2.7223701746907336</v>
      </c>
      <c r="K63" s="304">
        <v>3.1855452462941054</v>
      </c>
      <c r="L63" s="304">
        <v>4.6669910144219235</v>
      </c>
      <c r="M63" s="304"/>
      <c r="N63" s="304">
        <v>10.757187217352238</v>
      </c>
      <c r="O63" s="304">
        <v>11.881761807729683</v>
      </c>
      <c r="P63" s="304">
        <v>16.953861284864761</v>
      </c>
      <c r="Q63" s="304"/>
      <c r="R63" s="304">
        <v>2.1436744584524328</v>
      </c>
      <c r="S63" s="304">
        <v>2.1993207113855151</v>
      </c>
      <c r="T63" s="304">
        <v>3.0477686445659029</v>
      </c>
      <c r="U63" s="304"/>
      <c r="V63" s="304">
        <v>2.9972509361585762</v>
      </c>
      <c r="W63" s="304">
        <v>3.1121121088251797</v>
      </c>
      <c r="X63" s="304">
        <v>4.0441865699005604</v>
      </c>
      <c r="Y63" s="304"/>
      <c r="Z63" s="304">
        <v>10.059713278766264</v>
      </c>
      <c r="AA63" s="304">
        <v>9.3574478355038604</v>
      </c>
      <c r="AB63" s="304">
        <v>10.377456916552354</v>
      </c>
      <c r="AC63" s="304"/>
      <c r="AD63" s="304">
        <v>10.164964565670962</v>
      </c>
      <c r="AE63" s="304">
        <v>9.2055018520794185</v>
      </c>
      <c r="AF63" s="304">
        <v>8.3079462471876742</v>
      </c>
      <c r="AG63" s="304"/>
      <c r="AH63" s="304">
        <v>7.6427826448534821</v>
      </c>
      <c r="AI63" s="304">
        <v>6.3428729337972376</v>
      </c>
      <c r="AJ63" s="304">
        <v>4.9374522914071841</v>
      </c>
      <c r="AK63" s="304"/>
      <c r="AL63" s="304">
        <v>1.592767016611343</v>
      </c>
      <c r="AM63" s="304">
        <v>1.368737416042159</v>
      </c>
      <c r="AN63" s="304">
        <v>1.7021948352626735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27.16162052632836</v>
      </c>
      <c r="C64" s="304">
        <f t="shared" si="73"/>
        <v>30.62526280905308</v>
      </c>
      <c r="D64" s="304">
        <f t="shared" si="74"/>
        <v>36.082714472991093</v>
      </c>
      <c r="E64" s="304"/>
      <c r="F64" s="304">
        <v>0.41087596986981184</v>
      </c>
      <c r="G64" s="304">
        <v>0.55979721378983249</v>
      </c>
      <c r="H64" s="304">
        <v>0.82564162051760004</v>
      </c>
      <c r="I64" s="304"/>
      <c r="J64" s="304">
        <v>2.7567169731255552</v>
      </c>
      <c r="K64" s="304">
        <v>3.6767126204919163</v>
      </c>
      <c r="L64" s="304">
        <v>5.4828854060029277</v>
      </c>
      <c r="M64" s="304"/>
      <c r="N64" s="304">
        <v>6.9927693681360905</v>
      </c>
      <c r="O64" s="304">
        <v>8.6172755214859897</v>
      </c>
      <c r="P64" s="304">
        <v>11.773492586243229</v>
      </c>
      <c r="Q64" s="304"/>
      <c r="R64" s="304">
        <v>1.0577391268998213</v>
      </c>
      <c r="S64" s="304">
        <v>1.1436065445533961</v>
      </c>
      <c r="T64" s="304">
        <v>1.3528460426388529</v>
      </c>
      <c r="U64" s="304"/>
      <c r="V64" s="304">
        <v>1.6316673582684025</v>
      </c>
      <c r="W64" s="304">
        <v>1.9519518760128449</v>
      </c>
      <c r="X64" s="304">
        <v>2.6100442722514678</v>
      </c>
      <c r="Y64" s="304"/>
      <c r="Z64" s="304">
        <v>5.8335577619522159</v>
      </c>
      <c r="AA64" s="304">
        <v>6.293623213588492</v>
      </c>
      <c r="AB64" s="304">
        <v>6.8616110097899075</v>
      </c>
      <c r="AC64" s="304"/>
      <c r="AD64" s="304">
        <v>4.5726012376342231</v>
      </c>
      <c r="AE64" s="304">
        <v>4.5820222830365207</v>
      </c>
      <c r="AF64" s="304">
        <v>3.9058012815343663</v>
      </c>
      <c r="AG64" s="304"/>
      <c r="AH64" s="304">
        <v>3.0597371034311553</v>
      </c>
      <c r="AI64" s="304">
        <v>2.8817208024662389</v>
      </c>
      <c r="AJ64" s="304">
        <v>2.0094905400526519</v>
      </c>
      <c r="AK64" s="304"/>
      <c r="AL64" s="304">
        <v>0.84595562701108362</v>
      </c>
      <c r="AM64" s="304">
        <v>0.91855273362784551</v>
      </c>
      <c r="AN64" s="304">
        <v>1.2609017139600913</v>
      </c>
    </row>
    <row r="65" spans="1:40" x14ac:dyDescent="0.2">
      <c r="A65" s="13" t="str">
        <f t="shared" si="72"/>
        <v>Associate professional occupations</v>
      </c>
      <c r="B65" s="304">
        <f t="shared" si="75"/>
        <v>27.823087754196159</v>
      </c>
      <c r="C65" s="304">
        <f t="shared" si="73"/>
        <v>29.093598160715956</v>
      </c>
      <c r="D65" s="304">
        <f t="shared" si="74"/>
        <v>32.836466735371957</v>
      </c>
      <c r="E65" s="304"/>
      <c r="F65" s="304">
        <v>0.14683208438743983</v>
      </c>
      <c r="G65" s="304">
        <v>0.18398916846804458</v>
      </c>
      <c r="H65" s="304">
        <v>0.25838694201524848</v>
      </c>
      <c r="I65" s="304"/>
      <c r="J65" s="304">
        <v>1.4344702624303352</v>
      </c>
      <c r="K65" s="304">
        <v>1.8048393530239444</v>
      </c>
      <c r="L65" s="304">
        <v>2.5678064229375721</v>
      </c>
      <c r="M65" s="304"/>
      <c r="N65" s="304">
        <v>5.4009501018147148</v>
      </c>
      <c r="O65" s="304">
        <v>6.1944899077879603</v>
      </c>
      <c r="P65" s="304">
        <v>8.3688683518399714</v>
      </c>
      <c r="Q65" s="304"/>
      <c r="R65" s="304">
        <v>1.3122961203394887</v>
      </c>
      <c r="S65" s="304">
        <v>1.5173965229333446</v>
      </c>
      <c r="T65" s="304">
        <v>2.1106001900911817</v>
      </c>
      <c r="U65" s="304"/>
      <c r="V65" s="304">
        <v>1.6803099228436393</v>
      </c>
      <c r="W65" s="304">
        <v>1.9528904570153554</v>
      </c>
      <c r="X65" s="304">
        <v>2.5975409968524721</v>
      </c>
      <c r="Y65" s="304"/>
      <c r="Z65" s="304">
        <v>6.8858479491064157</v>
      </c>
      <c r="AA65" s="304">
        <v>7.0335197135144174</v>
      </c>
      <c r="AB65" s="304">
        <v>7.7163660962744105</v>
      </c>
      <c r="AC65" s="304"/>
      <c r="AD65" s="304">
        <v>6.1730192671409547</v>
      </c>
      <c r="AE65" s="304">
        <v>6.3735500562818226</v>
      </c>
      <c r="AF65" s="304">
        <v>6.136660738235781</v>
      </c>
      <c r="AG65" s="304"/>
      <c r="AH65" s="304">
        <v>3.6119130445254886</v>
      </c>
      <c r="AI65" s="304">
        <v>3.0268805640594452</v>
      </c>
      <c r="AJ65" s="304">
        <v>1.8286372813411593</v>
      </c>
      <c r="AK65" s="304"/>
      <c r="AL65" s="304">
        <v>1.1774490016076837</v>
      </c>
      <c r="AM65" s="304">
        <v>1.0060424176316194</v>
      </c>
      <c r="AN65" s="304">
        <v>1.2515997157841614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39.347744389956432</v>
      </c>
      <c r="C66" s="304">
        <f t="shared" si="73"/>
        <v>43.235800620543792</v>
      </c>
      <c r="D66" s="304">
        <f t="shared" si="74"/>
        <v>46.944584884212624</v>
      </c>
      <c r="E66" s="304"/>
      <c r="F66" s="304">
        <v>6.9887181817619992E-2</v>
      </c>
      <c r="G66" s="304">
        <v>0.10422837875938246</v>
      </c>
      <c r="H66" s="304">
        <v>0.18331624099744323</v>
      </c>
      <c r="I66" s="304"/>
      <c r="J66" s="304">
        <v>1.5120440879526345</v>
      </c>
      <c r="K66" s="304">
        <v>2.1106687128523816</v>
      </c>
      <c r="L66" s="304">
        <v>3.4471823872155229</v>
      </c>
      <c r="M66" s="304"/>
      <c r="N66" s="304">
        <v>5.5525406968136419</v>
      </c>
      <c r="O66" s="304">
        <v>7.3607598689514067</v>
      </c>
      <c r="P66" s="304">
        <v>10.962412376754809</v>
      </c>
      <c r="Q66" s="304"/>
      <c r="R66" s="304">
        <v>1.8985023360865885</v>
      </c>
      <c r="S66" s="304">
        <v>2.3803090495916632</v>
      </c>
      <c r="T66" s="304">
        <v>3.2374794858599678</v>
      </c>
      <c r="U66" s="304"/>
      <c r="V66" s="304">
        <v>1.6950745723145115</v>
      </c>
      <c r="W66" s="304">
        <v>1.9435361734252012</v>
      </c>
      <c r="X66" s="304">
        <v>2.5331977635692957</v>
      </c>
      <c r="Y66" s="304"/>
      <c r="Z66" s="304">
        <v>10.601767814373794</v>
      </c>
      <c r="AA66" s="304">
        <v>11.644178764524433</v>
      </c>
      <c r="AB66" s="304">
        <v>12.848561155359516</v>
      </c>
      <c r="AC66" s="304"/>
      <c r="AD66" s="304">
        <v>11.711133715203031</v>
      </c>
      <c r="AE66" s="304">
        <v>13.047029385751681</v>
      </c>
      <c r="AF66" s="304">
        <v>11.721984704606911</v>
      </c>
      <c r="AG66" s="304"/>
      <c r="AH66" s="304">
        <v>5.1429226310853355</v>
      </c>
      <c r="AI66" s="304">
        <v>3.6820940277698098</v>
      </c>
      <c r="AJ66" s="304">
        <v>1.3874501544935198</v>
      </c>
      <c r="AK66" s="304"/>
      <c r="AL66" s="304">
        <v>1.1638713543092736</v>
      </c>
      <c r="AM66" s="304">
        <v>0.96299625891783514</v>
      </c>
      <c r="AN66" s="304">
        <v>0.62300061535564566</v>
      </c>
    </row>
    <row r="67" spans="1:40" x14ac:dyDescent="0.2">
      <c r="A67" s="13" t="str">
        <f t="shared" si="72"/>
        <v>Skilled trades occupations</v>
      </c>
      <c r="B67" s="304">
        <f t="shared" si="75"/>
        <v>29.948089947360618</v>
      </c>
      <c r="C67" s="304">
        <f t="shared" si="73"/>
        <v>30.59465282604237</v>
      </c>
      <c r="D67" s="304">
        <f t="shared" si="74"/>
        <v>30.410006218447176</v>
      </c>
      <c r="E67" s="304"/>
      <c r="F67" s="304">
        <v>1.6790049766767418E-2</v>
      </c>
      <c r="G67" s="304">
        <v>2.3501465158043234E-2</v>
      </c>
      <c r="H67" s="304">
        <v>3.9828766737749578E-2</v>
      </c>
      <c r="I67" s="304"/>
      <c r="J67" s="304">
        <v>0.46885590925885484</v>
      </c>
      <c r="K67" s="304">
        <v>0.66076287538346512</v>
      </c>
      <c r="L67" s="304">
        <v>1.0864646639784645</v>
      </c>
      <c r="M67" s="304"/>
      <c r="N67" s="304">
        <v>1.6430873679924716</v>
      </c>
      <c r="O67" s="304">
        <v>2.124892643763348</v>
      </c>
      <c r="P67" s="304">
        <v>3.1117611072425255</v>
      </c>
      <c r="Q67" s="304"/>
      <c r="R67" s="304">
        <v>0.79466539616922582</v>
      </c>
      <c r="S67" s="304">
        <v>0.92915908708987727</v>
      </c>
      <c r="T67" s="304">
        <v>1.2896806841291168</v>
      </c>
      <c r="U67" s="304"/>
      <c r="V67" s="304">
        <v>1.4288983484914222</v>
      </c>
      <c r="W67" s="304">
        <v>1.696049731219375</v>
      </c>
      <c r="X67" s="304">
        <v>2.3774057276219418</v>
      </c>
      <c r="Y67" s="304"/>
      <c r="Z67" s="304">
        <v>9.7411417057243987</v>
      </c>
      <c r="AA67" s="304">
        <v>10.001612438579775</v>
      </c>
      <c r="AB67" s="304">
        <v>9.7988494077875874</v>
      </c>
      <c r="AC67" s="304"/>
      <c r="AD67" s="304">
        <v>8.0053889264250522</v>
      </c>
      <c r="AE67" s="304">
        <v>8.0266434685601258</v>
      </c>
      <c r="AF67" s="304">
        <v>7.8448807352255567</v>
      </c>
      <c r="AG67" s="304"/>
      <c r="AH67" s="304">
        <v>4.8707210510949457</v>
      </c>
      <c r="AI67" s="304">
        <v>4.5188885213163719</v>
      </c>
      <c r="AJ67" s="304">
        <v>2.898082452132738</v>
      </c>
      <c r="AK67" s="304"/>
      <c r="AL67" s="304">
        <v>2.9785411924374787</v>
      </c>
      <c r="AM67" s="304">
        <v>2.6131425949719906</v>
      </c>
      <c r="AN67" s="304">
        <v>1.9630526735914988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11.417378951958215</v>
      </c>
      <c r="C68" s="304">
        <f t="shared" si="73"/>
        <v>11.233413491827879</v>
      </c>
      <c r="D68" s="304">
        <f t="shared" si="74"/>
        <v>12.799297066067792</v>
      </c>
      <c r="E68" s="304"/>
      <c r="F68" s="304">
        <v>1.5185062311107958E-2</v>
      </c>
      <c r="G68" s="304">
        <v>2.1245031615742854E-2</v>
      </c>
      <c r="H68" s="304">
        <v>3.53430922431257E-2</v>
      </c>
      <c r="I68" s="304"/>
      <c r="J68" s="304">
        <v>0.27990529882037257</v>
      </c>
      <c r="K68" s="304">
        <v>0.35023098411726034</v>
      </c>
      <c r="L68" s="304">
        <v>0.51598269206370839</v>
      </c>
      <c r="M68" s="304"/>
      <c r="N68" s="304">
        <v>1.3323865489394813</v>
      </c>
      <c r="O68" s="304">
        <v>1.5024829036823661</v>
      </c>
      <c r="P68" s="304">
        <v>2.0086771537248964</v>
      </c>
      <c r="Q68" s="304"/>
      <c r="R68" s="304">
        <v>1.0676757149050127</v>
      </c>
      <c r="S68" s="304">
        <v>1.2416386542759663</v>
      </c>
      <c r="T68" s="304">
        <v>1.8009803577173424</v>
      </c>
      <c r="U68" s="304"/>
      <c r="V68" s="304">
        <v>1.0090300625625006</v>
      </c>
      <c r="W68" s="304">
        <v>1.1125226261830188</v>
      </c>
      <c r="X68" s="304">
        <v>1.6346871200582758</v>
      </c>
      <c r="Y68" s="304"/>
      <c r="Z68" s="304">
        <v>2.2341176983245274</v>
      </c>
      <c r="AA68" s="304">
        <v>2.0771919719221223</v>
      </c>
      <c r="AB68" s="304">
        <v>2.1807346673443511</v>
      </c>
      <c r="AC68" s="304"/>
      <c r="AD68" s="304">
        <v>2.7428352907264539</v>
      </c>
      <c r="AE68" s="304">
        <v>2.609202637843806</v>
      </c>
      <c r="AF68" s="304">
        <v>2.6208589692545261</v>
      </c>
      <c r="AG68" s="304"/>
      <c r="AH68" s="304">
        <v>1.6569126297959764</v>
      </c>
      <c r="AI68" s="304">
        <v>1.493178386884898</v>
      </c>
      <c r="AJ68" s="304">
        <v>1.3093649476639313</v>
      </c>
      <c r="AK68" s="304"/>
      <c r="AL68" s="304">
        <v>1.0793306455727838</v>
      </c>
      <c r="AM68" s="304">
        <v>0.82572029530269853</v>
      </c>
      <c r="AN68" s="304">
        <v>0.69266806599763586</v>
      </c>
    </row>
    <row r="69" spans="1:40" x14ac:dyDescent="0.2">
      <c r="A69" s="13" t="str">
        <f t="shared" si="72"/>
        <v>Sales and customer service occupations</v>
      </c>
      <c r="B69" s="304">
        <f t="shared" si="75"/>
        <v>97.163304870201216</v>
      </c>
      <c r="C69" s="304">
        <f t="shared" si="73"/>
        <v>97.47104733146314</v>
      </c>
      <c r="D69" s="304">
        <f t="shared" si="74"/>
        <v>96.925445668105823</v>
      </c>
      <c r="E69" s="304"/>
      <c r="F69" s="304">
        <v>0.10462539933859027</v>
      </c>
      <c r="G69" s="304">
        <v>0.1297222202471624</v>
      </c>
      <c r="H69" s="304">
        <v>0.17280131489712416</v>
      </c>
      <c r="I69" s="304"/>
      <c r="J69" s="304">
        <v>2.1230954364663042</v>
      </c>
      <c r="K69" s="304">
        <v>2.854207499993449</v>
      </c>
      <c r="L69" s="304">
        <v>4.4754887153882121</v>
      </c>
      <c r="M69" s="304"/>
      <c r="N69" s="304">
        <v>10.47444124489955</v>
      </c>
      <c r="O69" s="304">
        <v>12.823385883361473</v>
      </c>
      <c r="P69" s="304">
        <v>18.748449466167514</v>
      </c>
      <c r="Q69" s="304"/>
      <c r="R69" s="304">
        <v>3.5521498500652373</v>
      </c>
      <c r="S69" s="304">
        <v>4.1343562102231992</v>
      </c>
      <c r="T69" s="304">
        <v>5.7189509019248312</v>
      </c>
      <c r="U69" s="304"/>
      <c r="V69" s="304">
        <v>2.7554630598058294</v>
      </c>
      <c r="W69" s="304">
        <v>2.9243545831620605</v>
      </c>
      <c r="X69" s="304">
        <v>3.8514582101842647</v>
      </c>
      <c r="Y69" s="304"/>
      <c r="Z69" s="304">
        <v>27.771811136349214</v>
      </c>
      <c r="AA69" s="304">
        <v>28.154406470013484</v>
      </c>
      <c r="AB69" s="304">
        <v>30.288924098168998</v>
      </c>
      <c r="AC69" s="304"/>
      <c r="AD69" s="304">
        <v>25.356075412181948</v>
      </c>
      <c r="AE69" s="304">
        <v>26.047985188843427</v>
      </c>
      <c r="AF69" s="304">
        <v>23.112416549699176</v>
      </c>
      <c r="AG69" s="304"/>
      <c r="AH69" s="304">
        <v>17.476644954275898</v>
      </c>
      <c r="AI69" s="304">
        <v>14.982714162412272</v>
      </c>
      <c r="AJ69" s="304">
        <v>6.7350874313349225</v>
      </c>
      <c r="AK69" s="304"/>
      <c r="AL69" s="304">
        <v>7.5489983768186448</v>
      </c>
      <c r="AM69" s="304">
        <v>5.4199151132066117</v>
      </c>
      <c r="AN69" s="304">
        <v>3.8218689803407742</v>
      </c>
    </row>
    <row r="70" spans="1:40" x14ac:dyDescent="0.2">
      <c r="A70" s="13" t="str">
        <f t="shared" si="72"/>
        <v>Process, plant and machine operatives</v>
      </c>
      <c r="B70" s="304">
        <f t="shared" si="75"/>
        <v>56.234256603026623</v>
      </c>
      <c r="C70" s="304">
        <f t="shared" si="73"/>
        <v>59.176084750287743</v>
      </c>
      <c r="D70" s="304">
        <f t="shared" si="74"/>
        <v>59.382798162194341</v>
      </c>
      <c r="E70" s="304"/>
      <c r="F70" s="304">
        <v>0.14196886434267264</v>
      </c>
      <c r="G70" s="304">
        <v>0.21614445226991627</v>
      </c>
      <c r="H70" s="304">
        <v>0.36666371514579521</v>
      </c>
      <c r="I70" s="304"/>
      <c r="J70" s="304">
        <v>0.64949717999322543</v>
      </c>
      <c r="K70" s="304">
        <v>0.88475941154379989</v>
      </c>
      <c r="L70" s="304">
        <v>1.2854375030764609</v>
      </c>
      <c r="M70" s="304"/>
      <c r="N70" s="304">
        <v>2.7906142380615058</v>
      </c>
      <c r="O70" s="304">
        <v>3.8499744903092683</v>
      </c>
      <c r="P70" s="304">
        <v>6.270326530940495</v>
      </c>
      <c r="Q70" s="304"/>
      <c r="R70" s="304">
        <v>1.2867064047393943</v>
      </c>
      <c r="S70" s="304">
        <v>1.7249929809649225</v>
      </c>
      <c r="T70" s="304">
        <v>2.6394206139112124</v>
      </c>
      <c r="U70" s="304"/>
      <c r="V70" s="304">
        <v>2.1114910053795048</v>
      </c>
      <c r="W70" s="304">
        <v>2.6990777051073453</v>
      </c>
      <c r="X70" s="304">
        <v>4.0655908063777524</v>
      </c>
      <c r="Y70" s="304"/>
      <c r="Z70" s="304">
        <v>10.310634908905206</v>
      </c>
      <c r="AA70" s="304">
        <v>11.486593557381868</v>
      </c>
      <c r="AB70" s="304">
        <v>11.99221683897329</v>
      </c>
      <c r="AC70" s="304"/>
      <c r="AD70" s="304">
        <v>17.943356997510747</v>
      </c>
      <c r="AE70" s="304">
        <v>19.79299443871977</v>
      </c>
      <c r="AF70" s="304">
        <v>20.141380518474293</v>
      </c>
      <c r="AG70" s="304"/>
      <c r="AH70" s="304">
        <v>14.516617659932399</v>
      </c>
      <c r="AI70" s="304">
        <v>13.463930753271049</v>
      </c>
      <c r="AJ70" s="304">
        <v>10.044206107629904</v>
      </c>
      <c r="AK70" s="304"/>
      <c r="AL70" s="304">
        <v>6.4833693441619618</v>
      </c>
      <c r="AM70" s="304">
        <v>5.0576169607198054</v>
      </c>
      <c r="AN70" s="304">
        <v>2.5775555276651425</v>
      </c>
    </row>
    <row r="71" spans="1:40" x14ac:dyDescent="0.2">
      <c r="A71" s="13" t="str">
        <f t="shared" si="72"/>
        <v>Elementary occupations</v>
      </c>
      <c r="B71" s="304">
        <f t="shared" si="75"/>
        <v>75.663056757416371</v>
      </c>
      <c r="C71" s="304">
        <f t="shared" si="73"/>
        <v>79.738570481847901</v>
      </c>
      <c r="D71" s="304">
        <f t="shared" si="74"/>
        <v>80.218127201997277</v>
      </c>
      <c r="E71" s="304"/>
      <c r="F71" s="304">
        <v>1.9568997697805443E-2</v>
      </c>
      <c r="G71" s="304">
        <v>2.4734896260468545E-2</v>
      </c>
      <c r="H71" s="304">
        <v>3.3501612535142673E-2</v>
      </c>
      <c r="I71" s="304"/>
      <c r="J71" s="304">
        <v>1.4764691739414089</v>
      </c>
      <c r="K71" s="304">
        <v>1.9598640055227656</v>
      </c>
      <c r="L71" s="304">
        <v>2.9981357141810037</v>
      </c>
      <c r="M71" s="304"/>
      <c r="N71" s="304">
        <v>6.8420568903661918</v>
      </c>
      <c r="O71" s="304">
        <v>8.6712003652843723</v>
      </c>
      <c r="P71" s="304">
        <v>12.24638383925668</v>
      </c>
      <c r="Q71" s="304"/>
      <c r="R71" s="304">
        <v>2.8470577317929613</v>
      </c>
      <c r="S71" s="304">
        <v>3.6724531360847257</v>
      </c>
      <c r="T71" s="304">
        <v>5.3963508777340099</v>
      </c>
      <c r="U71" s="304"/>
      <c r="V71" s="304">
        <v>3.1680426895599791</v>
      </c>
      <c r="W71" s="304">
        <v>4.055522882733861</v>
      </c>
      <c r="X71" s="304">
        <v>5.6369319654493086</v>
      </c>
      <c r="Y71" s="304"/>
      <c r="Z71" s="304">
        <v>15.761795275248394</v>
      </c>
      <c r="AA71" s="304">
        <v>15.501030895849134</v>
      </c>
      <c r="AB71" s="304">
        <v>16.357661538361942</v>
      </c>
      <c r="AC71" s="304"/>
      <c r="AD71" s="304">
        <v>21.034237536238642</v>
      </c>
      <c r="AE71" s="304">
        <v>22.023729922301317</v>
      </c>
      <c r="AF71" s="304">
        <v>20.489389644408583</v>
      </c>
      <c r="AG71" s="304"/>
      <c r="AH71" s="304">
        <v>15.668111617050373</v>
      </c>
      <c r="AI71" s="304">
        <v>14.667482175854934</v>
      </c>
      <c r="AJ71" s="304">
        <v>8.9713154815792322</v>
      </c>
      <c r="AK71" s="304"/>
      <c r="AL71" s="304">
        <v>8.845716845520613</v>
      </c>
      <c r="AM71" s="304">
        <v>9.162552201956327</v>
      </c>
      <c r="AN71" s="304">
        <v>8.0884565284913723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478.98999999999995</v>
      </c>
      <c r="C74" s="305">
        <f>SUM(C75:C83)</f>
        <v>493.9260000000001</v>
      </c>
      <c r="D74" s="305">
        <f>SUM(D75:D83)</f>
        <v>521.60600000000022</v>
      </c>
      <c r="E74" s="304"/>
      <c r="F74" s="305">
        <f>SUM(F75:F83)</f>
        <v>7.7957023150074125</v>
      </c>
      <c r="G74" s="305">
        <f>SUM(G75:G83)</f>
        <v>9.388289661597339</v>
      </c>
      <c r="H74" s="305">
        <f>SUM(H75:H83)</f>
        <v>12.031711684692869</v>
      </c>
      <c r="I74" s="304"/>
      <c r="J74" s="305">
        <f>SUM(J75:J83)</f>
        <v>58.341049341086872</v>
      </c>
      <c r="K74" s="305">
        <f>SUM(K75:K83)</f>
        <v>70.570504665239881</v>
      </c>
      <c r="L74" s="305">
        <f>SUM(L75:L83)</f>
        <v>92.387462096713492</v>
      </c>
      <c r="M74" s="304"/>
      <c r="N74" s="305">
        <f>SUM(N75:N83)</f>
        <v>124.62286401785931</v>
      </c>
      <c r="O74" s="305">
        <f>SUM(O75:O83)</f>
        <v>135.97943306826076</v>
      </c>
      <c r="P74" s="305">
        <f>SUM(P75:P83)</f>
        <v>159.14672883043065</v>
      </c>
      <c r="Q74" s="304"/>
      <c r="R74" s="305">
        <f>SUM(R75:R83)</f>
        <v>21.892176681306616</v>
      </c>
      <c r="S74" s="305">
        <f>SUM(S75:S83)</f>
        <v>24.147604194710468</v>
      </c>
      <c r="T74" s="305">
        <f>SUM(T75:T83)</f>
        <v>29.665678001671363</v>
      </c>
      <c r="U74" s="304"/>
      <c r="V74" s="305">
        <f>SUM(V75:V83)</f>
        <v>29.524657615433831</v>
      </c>
      <c r="W74" s="305">
        <f>SUM(W75:W83)</f>
        <v>31.573431619926989</v>
      </c>
      <c r="X74" s="305">
        <f>SUM(X75:X83)</f>
        <v>37.520805749894933</v>
      </c>
      <c r="Y74" s="304"/>
      <c r="Z74" s="305">
        <f>SUM(Z75:Z83)</f>
        <v>78.249593067372658</v>
      </c>
      <c r="AA74" s="305">
        <f>SUM(AA75:AA83)</f>
        <v>70.313811760494147</v>
      </c>
      <c r="AB74" s="305">
        <f>SUM(AB75:AB83)</f>
        <v>61.692250105027533</v>
      </c>
      <c r="AC74" s="304"/>
      <c r="AD74" s="305">
        <f>SUM(AD75:AD83)</f>
        <v>80.18962181978516</v>
      </c>
      <c r="AE74" s="305">
        <f>SUM(AE75:AE83)</f>
        <v>79.102571840456861</v>
      </c>
      <c r="AF74" s="305">
        <f>SUM(AF75:AF83)</f>
        <v>67.19532499589522</v>
      </c>
      <c r="AG74" s="304"/>
      <c r="AH74" s="305">
        <f>SUM(AH75:AH83)</f>
        <v>57.076931493683659</v>
      </c>
      <c r="AI74" s="305">
        <f>SUM(AI75:AI83)</f>
        <v>51.769895016081605</v>
      </c>
      <c r="AJ74" s="305">
        <f>SUM(AJ75:AJ83)</f>
        <v>39.534222274661232</v>
      </c>
      <c r="AK74" s="304"/>
      <c r="AL74" s="305">
        <f>SUM(AL75:AL83)</f>
        <v>21.297403648464368</v>
      </c>
      <c r="AM74" s="305">
        <f>SUM(AM75:AM83)</f>
        <v>21.080458173231992</v>
      </c>
      <c r="AN74" s="305">
        <f>SUM(AN75:AN83)</f>
        <v>22.431816261012795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51.867569968981719</v>
      </c>
      <c r="C75" s="305">
        <f t="shared" ref="C75:C83" si="77">SUM(G75,K75,O75,S75,W75,AA75,AE75,AI75,AM75)</f>
        <v>48.580260016927959</v>
      </c>
      <c r="D75" s="305">
        <f t="shared" ref="D75:D83" si="78">SUM(H75,L75,P75,T75,X75,AB75,AF75,AJ75,AN75)</f>
        <v>53.190740245955354</v>
      </c>
      <c r="E75" s="304"/>
      <c r="F75" s="304">
        <v>1.1368465890291077</v>
      </c>
      <c r="G75" s="304">
        <v>1.240342728698548</v>
      </c>
      <c r="H75" s="304">
        <v>1.5960091201400102</v>
      </c>
      <c r="I75" s="304"/>
      <c r="J75" s="304">
        <v>7.4489320193889821</v>
      </c>
      <c r="K75" s="304">
        <v>8.035766699955353</v>
      </c>
      <c r="L75" s="304">
        <v>10.273356830440491</v>
      </c>
      <c r="M75" s="304"/>
      <c r="N75" s="304">
        <v>16.080235743952475</v>
      </c>
      <c r="O75" s="304">
        <v>15.599887465886034</v>
      </c>
      <c r="P75" s="304">
        <v>18.150561982023284</v>
      </c>
      <c r="Q75" s="304"/>
      <c r="R75" s="304">
        <v>1.8144693747856671</v>
      </c>
      <c r="S75" s="304">
        <v>1.681358410059695</v>
      </c>
      <c r="T75" s="304">
        <v>1.8689917294431078</v>
      </c>
      <c r="U75" s="304"/>
      <c r="V75" s="304">
        <v>4.1326933998779163</v>
      </c>
      <c r="W75" s="304">
        <v>4.0442485775983208</v>
      </c>
      <c r="X75" s="304">
        <v>4.8074267378367548</v>
      </c>
      <c r="Y75" s="304"/>
      <c r="Z75" s="304">
        <v>8.7615247439869997</v>
      </c>
      <c r="AA75" s="304">
        <v>6.8653391643452748</v>
      </c>
      <c r="AB75" s="304">
        <v>6.2076547013020846</v>
      </c>
      <c r="AC75" s="304"/>
      <c r="AD75" s="304">
        <v>6.3902209777192738</v>
      </c>
      <c r="AE75" s="304">
        <v>5.60028751691548</v>
      </c>
      <c r="AF75" s="304">
        <v>4.8612812589577672</v>
      </c>
      <c r="AG75" s="304"/>
      <c r="AH75" s="304">
        <v>4.3306043800325158</v>
      </c>
      <c r="AI75" s="304">
        <v>3.6095836781365995</v>
      </c>
      <c r="AJ75" s="304">
        <v>2.9293237773730039</v>
      </c>
      <c r="AK75" s="304"/>
      <c r="AL75" s="304">
        <v>1.7720427402087802</v>
      </c>
      <c r="AM75" s="304">
        <v>1.9034457753326508</v>
      </c>
      <c r="AN75" s="304">
        <v>2.4961341084388495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110.85071106269758</v>
      </c>
      <c r="C76" s="305">
        <f t="shared" si="77"/>
        <v>121.67561922839579</v>
      </c>
      <c r="D76" s="305">
        <f>SUM(H76,L76,P76,T76,X76,AB76,AF76,AJ76,AN76)</f>
        <v>135.06283449962777</v>
      </c>
      <c r="E76" s="304"/>
      <c r="F76" s="304">
        <v>4.3597616248623439</v>
      </c>
      <c r="G76" s="304">
        <v>5.3196680620000354</v>
      </c>
      <c r="H76" s="304">
        <v>6.603540597039804</v>
      </c>
      <c r="I76" s="304"/>
      <c r="J76" s="304">
        <v>26.528960442724376</v>
      </c>
      <c r="K76" s="304">
        <v>32.376926075057639</v>
      </c>
      <c r="L76" s="304">
        <v>41.043906417442663</v>
      </c>
      <c r="M76" s="304"/>
      <c r="N76" s="304">
        <v>43.50245182801175</v>
      </c>
      <c r="O76" s="304">
        <v>47.124407011808465</v>
      </c>
      <c r="P76" s="304">
        <v>51.176179220271685</v>
      </c>
      <c r="Q76" s="304"/>
      <c r="R76" s="304">
        <v>3.4549511820036112</v>
      </c>
      <c r="S76" s="304">
        <v>3.8051856942796642</v>
      </c>
      <c r="T76" s="304">
        <v>4.637937242563285</v>
      </c>
      <c r="U76" s="304"/>
      <c r="V76" s="304">
        <v>6.7980387753459093</v>
      </c>
      <c r="W76" s="304">
        <v>7.1571207019068739</v>
      </c>
      <c r="X76" s="304">
        <v>8.3009455740784119</v>
      </c>
      <c r="Y76" s="304"/>
      <c r="Z76" s="304">
        <v>10.999880777791839</v>
      </c>
      <c r="AA76" s="304">
        <v>10.213643176046734</v>
      </c>
      <c r="AB76" s="304">
        <v>9.0017863056820726</v>
      </c>
      <c r="AC76" s="304"/>
      <c r="AD76" s="304">
        <v>8.6771285218600092</v>
      </c>
      <c r="AE76" s="304">
        <v>8.9586646605494078</v>
      </c>
      <c r="AF76" s="304">
        <v>8.3106527248304953</v>
      </c>
      <c r="AG76" s="304"/>
      <c r="AH76" s="304">
        <v>5.0669865608772895</v>
      </c>
      <c r="AI76" s="304">
        <v>4.7109221501463425</v>
      </c>
      <c r="AJ76" s="304">
        <v>3.2088206129524726</v>
      </c>
      <c r="AK76" s="304"/>
      <c r="AL76" s="304">
        <v>1.4625513492204494</v>
      </c>
      <c r="AM76" s="304">
        <v>2.0090816966006262</v>
      </c>
      <c r="AN76" s="304">
        <v>2.7790658047668764</v>
      </c>
    </row>
    <row r="77" spans="1:40" x14ac:dyDescent="0.2">
      <c r="A77" s="13" t="str">
        <f t="shared" si="76"/>
        <v>Associate professional occupations</v>
      </c>
      <c r="B77" s="305">
        <f t="shared" si="79"/>
        <v>76.265344510111262</v>
      </c>
      <c r="C77" s="305">
        <f t="shared" si="77"/>
        <v>74.274055670060037</v>
      </c>
      <c r="D77" s="305">
        <f t="shared" si="78"/>
        <v>80.274623845940951</v>
      </c>
      <c r="E77" s="304"/>
      <c r="F77" s="304">
        <v>1.3196700392923677</v>
      </c>
      <c r="G77" s="304">
        <v>1.5284882086602083</v>
      </c>
      <c r="H77" s="304">
        <v>2.0269048245720738</v>
      </c>
      <c r="I77" s="304"/>
      <c r="J77" s="304">
        <v>12.295723385370099</v>
      </c>
      <c r="K77" s="304">
        <v>14.166214708043931</v>
      </c>
      <c r="L77" s="304">
        <v>18.710048673333812</v>
      </c>
      <c r="M77" s="304"/>
      <c r="N77" s="304">
        <v>25.878451489424737</v>
      </c>
      <c r="O77" s="304">
        <v>26.062823440242475</v>
      </c>
      <c r="P77" s="304">
        <v>29.377064018902651</v>
      </c>
      <c r="Q77" s="304"/>
      <c r="R77" s="304">
        <v>4.5905507342845047</v>
      </c>
      <c r="S77" s="304">
        <v>4.8989892296195459</v>
      </c>
      <c r="T77" s="304">
        <v>6.1160533327166133</v>
      </c>
      <c r="U77" s="304"/>
      <c r="V77" s="304">
        <v>4.9045533474533531</v>
      </c>
      <c r="W77" s="304">
        <v>4.771693287275566</v>
      </c>
      <c r="X77" s="304">
        <v>4.9879658344556708</v>
      </c>
      <c r="Y77" s="304"/>
      <c r="Z77" s="304">
        <v>10.873753969482101</v>
      </c>
      <c r="AA77" s="304">
        <v>8.7454191641000261</v>
      </c>
      <c r="AB77" s="304">
        <v>7.0475412111967524</v>
      </c>
      <c r="AC77" s="304"/>
      <c r="AD77" s="304">
        <v>8.5429849368339834</v>
      </c>
      <c r="AE77" s="304">
        <v>7.1934571164002534</v>
      </c>
      <c r="AF77" s="304">
        <v>5.521748869515716</v>
      </c>
      <c r="AG77" s="304"/>
      <c r="AH77" s="304">
        <v>6.1936388983590343</v>
      </c>
      <c r="AI77" s="304">
        <v>5.0261157502633651</v>
      </c>
      <c r="AJ77" s="304">
        <v>3.8131105290743457</v>
      </c>
      <c r="AK77" s="304"/>
      <c r="AL77" s="304">
        <v>1.6660177096110662</v>
      </c>
      <c r="AM77" s="304">
        <v>1.8808547654546588</v>
      </c>
      <c r="AN77" s="304">
        <v>2.6741865521733086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99.060247822358832</v>
      </c>
      <c r="C78" s="305">
        <f t="shared" si="77"/>
        <v>103.60171132662366</v>
      </c>
      <c r="D78" s="305">
        <f t="shared" si="78"/>
        <v>103.33910630944317</v>
      </c>
      <c r="E78" s="304"/>
      <c r="F78" s="304">
        <v>0.57796291817437817</v>
      </c>
      <c r="G78" s="304">
        <v>0.76587796705789579</v>
      </c>
      <c r="H78" s="304">
        <v>1.0834993988136588</v>
      </c>
      <c r="I78" s="304"/>
      <c r="J78" s="304">
        <v>6.9147795792453666</v>
      </c>
      <c r="K78" s="304">
        <v>9.3221872171850997</v>
      </c>
      <c r="L78" s="304">
        <v>13.443482251960344</v>
      </c>
      <c r="M78" s="304"/>
      <c r="N78" s="304">
        <v>22.221123525953548</v>
      </c>
      <c r="O78" s="304">
        <v>27.158477870640265</v>
      </c>
      <c r="P78" s="304">
        <v>34.699428228936291</v>
      </c>
      <c r="Q78" s="304"/>
      <c r="R78" s="304">
        <v>5.2322969006678415</v>
      </c>
      <c r="S78" s="304">
        <v>5.8993390220964326</v>
      </c>
      <c r="T78" s="304">
        <v>6.8719623118542073</v>
      </c>
      <c r="U78" s="304"/>
      <c r="V78" s="304">
        <v>7.1631464592571721</v>
      </c>
      <c r="W78" s="304">
        <v>8.1285145943778812</v>
      </c>
      <c r="X78" s="304">
        <v>9.9828362738071537</v>
      </c>
      <c r="Y78" s="304"/>
      <c r="Z78" s="304">
        <v>19.146461714550384</v>
      </c>
      <c r="AA78" s="304">
        <v>16.909694521839615</v>
      </c>
      <c r="AB78" s="304">
        <v>12.968340186237727</v>
      </c>
      <c r="AC78" s="304"/>
      <c r="AD78" s="304">
        <v>21.250957479522587</v>
      </c>
      <c r="AE78" s="304">
        <v>20.797045579170579</v>
      </c>
      <c r="AF78" s="304">
        <v>14.795482536406579</v>
      </c>
      <c r="AG78" s="304"/>
      <c r="AH78" s="304">
        <v>11.365743496052589</v>
      </c>
      <c r="AI78" s="304">
        <v>8.9968516637583704</v>
      </c>
      <c r="AJ78" s="304">
        <v>3.3596899742894624</v>
      </c>
      <c r="AK78" s="304"/>
      <c r="AL78" s="304">
        <v>5.1877757489349623</v>
      </c>
      <c r="AM78" s="304">
        <v>5.6237228904975236</v>
      </c>
      <c r="AN78" s="304">
        <v>6.1343851471377322</v>
      </c>
    </row>
    <row r="79" spans="1:40" x14ac:dyDescent="0.2">
      <c r="A79" s="13" t="str">
        <f t="shared" si="76"/>
        <v>Skilled trades occupations</v>
      </c>
      <c r="B79" s="305">
        <f t="shared" si="79"/>
        <v>17.301258679358252</v>
      </c>
      <c r="C79" s="305">
        <f t="shared" si="77"/>
        <v>18.094158377571528</v>
      </c>
      <c r="D79" s="305">
        <f t="shared" si="78"/>
        <v>18.463625703458785</v>
      </c>
      <c r="E79" s="304"/>
      <c r="F79" s="304">
        <v>7.9576124355580105E-2</v>
      </c>
      <c r="G79" s="304">
        <v>0.11287842905741061</v>
      </c>
      <c r="H79" s="304">
        <v>0.15776106225837877</v>
      </c>
      <c r="I79" s="304"/>
      <c r="J79" s="304">
        <v>0.75926843080229356</v>
      </c>
      <c r="K79" s="304">
        <v>1.002922301551094</v>
      </c>
      <c r="L79" s="304">
        <v>1.3980549905394029</v>
      </c>
      <c r="M79" s="304"/>
      <c r="N79" s="304">
        <v>2.4030146062331807</v>
      </c>
      <c r="O79" s="304">
        <v>2.8761913920452762</v>
      </c>
      <c r="P79" s="304">
        <v>3.7784541009763819</v>
      </c>
      <c r="Q79" s="304"/>
      <c r="R79" s="304">
        <v>0.81630656275242286</v>
      </c>
      <c r="S79" s="304">
        <v>0.93050846666992704</v>
      </c>
      <c r="T79" s="304">
        <v>1.3058654589515619</v>
      </c>
      <c r="U79" s="304"/>
      <c r="V79" s="304">
        <v>1.1802176181049018</v>
      </c>
      <c r="W79" s="304">
        <v>1.2441606898648407</v>
      </c>
      <c r="X79" s="304">
        <v>1.4206463650266783</v>
      </c>
      <c r="Y79" s="304"/>
      <c r="Z79" s="304">
        <v>4.4348072152076297</v>
      </c>
      <c r="AA79" s="304">
        <v>4.2872572692150328</v>
      </c>
      <c r="AB79" s="304">
        <v>3.654717232240011</v>
      </c>
      <c r="AC79" s="304"/>
      <c r="AD79" s="304">
        <v>3.9569991399501938</v>
      </c>
      <c r="AE79" s="304">
        <v>3.8347509600804441</v>
      </c>
      <c r="AF79" s="304">
        <v>3.2822721078137462</v>
      </c>
      <c r="AG79" s="304"/>
      <c r="AH79" s="304">
        <v>2.2448479010672342</v>
      </c>
      <c r="AI79" s="304">
        <v>2.1117621100966626</v>
      </c>
      <c r="AJ79" s="304">
        <v>1.7787700678168588</v>
      </c>
      <c r="AK79" s="304"/>
      <c r="AL79" s="304">
        <v>1.4262210808848168</v>
      </c>
      <c r="AM79" s="304">
        <v>1.6937267589908365</v>
      </c>
      <c r="AN79" s="304">
        <v>1.6870843178357668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27.887734915781646</v>
      </c>
      <c r="C80" s="305">
        <f t="shared" si="77"/>
        <v>26.823429714653042</v>
      </c>
      <c r="D80" s="305">
        <f t="shared" si="78"/>
        <v>27.218272893961615</v>
      </c>
      <c r="E80" s="304"/>
      <c r="F80" s="304">
        <v>2.1292888104716752E-2</v>
      </c>
      <c r="G80" s="304">
        <v>2.5455195904542122E-2</v>
      </c>
      <c r="H80" s="304">
        <v>3.5936402638119876E-2</v>
      </c>
      <c r="I80" s="304"/>
      <c r="J80" s="304">
        <v>1.1956493615500059</v>
      </c>
      <c r="K80" s="304">
        <v>1.5027394797699583</v>
      </c>
      <c r="L80" s="304">
        <v>2.0003219772350471</v>
      </c>
      <c r="M80" s="304"/>
      <c r="N80" s="304">
        <v>3.6991828290621975</v>
      </c>
      <c r="O80" s="304">
        <v>4.2583436183096772</v>
      </c>
      <c r="P80" s="304">
        <v>5.4066294373381636</v>
      </c>
      <c r="Q80" s="304"/>
      <c r="R80" s="304">
        <v>2.2206977961225385</v>
      </c>
      <c r="S80" s="304">
        <v>2.3992700613271838</v>
      </c>
      <c r="T80" s="304">
        <v>2.9034197816129947</v>
      </c>
      <c r="U80" s="304"/>
      <c r="V80" s="304">
        <v>1.6801452898947971</v>
      </c>
      <c r="W80" s="304">
        <v>1.8817653346643115</v>
      </c>
      <c r="X80" s="304">
        <v>2.5170968532216809</v>
      </c>
      <c r="Y80" s="304"/>
      <c r="Z80" s="304">
        <v>7.654092646243992</v>
      </c>
      <c r="AA80" s="304">
        <v>7.0323994551470754</v>
      </c>
      <c r="AB80" s="304">
        <v>6.8517808392535038</v>
      </c>
      <c r="AC80" s="304"/>
      <c r="AD80" s="304">
        <v>5.9897180857705017</v>
      </c>
      <c r="AE80" s="304">
        <v>5.1798685713319088</v>
      </c>
      <c r="AF80" s="304">
        <v>3.8663138543329207</v>
      </c>
      <c r="AG80" s="304"/>
      <c r="AH80" s="304">
        <v>4.0897080765746106</v>
      </c>
      <c r="AI80" s="304">
        <v>3.3860023832158883</v>
      </c>
      <c r="AJ80" s="304">
        <v>2.6514105788501952</v>
      </c>
      <c r="AK80" s="304"/>
      <c r="AL80" s="304">
        <v>1.3372479424582855</v>
      </c>
      <c r="AM80" s="304">
        <v>1.1575856149824946</v>
      </c>
      <c r="AN80" s="304">
        <v>0.98536316947898961</v>
      </c>
    </row>
    <row r="81" spans="1:40" x14ac:dyDescent="0.2">
      <c r="A81" s="13" t="str">
        <f t="shared" si="76"/>
        <v>Sales and customer service occupations</v>
      </c>
      <c r="B81" s="305">
        <f t="shared" si="79"/>
        <v>37.657673709408726</v>
      </c>
      <c r="C81" s="305">
        <f t="shared" si="77"/>
        <v>40.476134370304216</v>
      </c>
      <c r="D81" s="305">
        <f t="shared" si="78"/>
        <v>43.336131738927605</v>
      </c>
      <c r="E81" s="304"/>
      <c r="F81" s="304">
        <v>0.21373879410155713</v>
      </c>
      <c r="G81" s="304">
        <v>0.2861958101911623</v>
      </c>
      <c r="H81" s="304">
        <v>0.38479443660890239</v>
      </c>
      <c r="I81" s="304"/>
      <c r="J81" s="304">
        <v>1.6944060901534821</v>
      </c>
      <c r="K81" s="304">
        <v>2.1511989245790741</v>
      </c>
      <c r="L81" s="304">
        <v>2.875234225441484</v>
      </c>
      <c r="M81" s="304"/>
      <c r="N81" s="304">
        <v>7.2176394934076384</v>
      </c>
      <c r="O81" s="304">
        <v>8.4025672158629376</v>
      </c>
      <c r="P81" s="304">
        <v>10.706868543177791</v>
      </c>
      <c r="Q81" s="304"/>
      <c r="R81" s="304">
        <v>1.8627078083624025</v>
      </c>
      <c r="S81" s="304">
        <v>2.1726391958957221</v>
      </c>
      <c r="T81" s="304">
        <v>2.9061306473030659</v>
      </c>
      <c r="U81" s="304"/>
      <c r="V81" s="304">
        <v>2.5718905307073596</v>
      </c>
      <c r="W81" s="304">
        <v>3.1506382508089343</v>
      </c>
      <c r="X81" s="304">
        <v>3.9582087971216002</v>
      </c>
      <c r="Y81" s="304"/>
      <c r="Z81" s="304">
        <v>8.4237409116835718</v>
      </c>
      <c r="AA81" s="304">
        <v>8.4537393336521571</v>
      </c>
      <c r="AB81" s="304">
        <v>7.8807004604721564</v>
      </c>
      <c r="AC81" s="304"/>
      <c r="AD81" s="304">
        <v>9.0747263723973326</v>
      </c>
      <c r="AE81" s="304">
        <v>9.4143015973094109</v>
      </c>
      <c r="AF81" s="304">
        <v>8.5535566828166125</v>
      </c>
      <c r="AG81" s="304"/>
      <c r="AH81" s="304">
        <v>4.7383470490431803</v>
      </c>
      <c r="AI81" s="304">
        <v>4.3137238717439281</v>
      </c>
      <c r="AJ81" s="304">
        <v>3.643044838123676</v>
      </c>
      <c r="AK81" s="304"/>
      <c r="AL81" s="304">
        <v>1.8604766595521969</v>
      </c>
      <c r="AM81" s="304">
        <v>2.1311301702608834</v>
      </c>
      <c r="AN81" s="304">
        <v>2.4275931078623159</v>
      </c>
    </row>
    <row r="82" spans="1:40" x14ac:dyDescent="0.2">
      <c r="A82" s="13" t="str">
        <f t="shared" si="76"/>
        <v>Process, plant and machine operatives</v>
      </c>
      <c r="B82" s="305">
        <f t="shared" si="79"/>
        <v>9.6966021724358598</v>
      </c>
      <c r="C82" s="305">
        <f t="shared" si="77"/>
        <v>10.049053588947979</v>
      </c>
      <c r="D82" s="305">
        <f t="shared" si="78"/>
        <v>9.5959826293595238</v>
      </c>
      <c r="E82" s="304"/>
      <c r="F82" s="304">
        <v>1.8374810625574077E-2</v>
      </c>
      <c r="G82" s="304">
        <v>2.3842248750864523E-2</v>
      </c>
      <c r="H82" s="304">
        <v>3.0215578175367276E-2</v>
      </c>
      <c r="I82" s="304"/>
      <c r="J82" s="304">
        <v>0.26462880072599548</v>
      </c>
      <c r="K82" s="304">
        <v>0.3330932795950301</v>
      </c>
      <c r="L82" s="304">
        <v>0.47669988446904205</v>
      </c>
      <c r="M82" s="304"/>
      <c r="N82" s="304">
        <v>0.64938608256334884</v>
      </c>
      <c r="O82" s="304">
        <v>0.8081174221045383</v>
      </c>
      <c r="P82" s="304">
        <v>1.1024247638288631</v>
      </c>
      <c r="Q82" s="304"/>
      <c r="R82" s="304">
        <v>0.19505338517392942</v>
      </c>
      <c r="S82" s="304">
        <v>0.25414648493803904</v>
      </c>
      <c r="T82" s="304">
        <v>0.35295277042379863</v>
      </c>
      <c r="U82" s="304"/>
      <c r="V82" s="304">
        <v>0.27747205154846427</v>
      </c>
      <c r="W82" s="304">
        <v>0.32250324671367281</v>
      </c>
      <c r="X82" s="304">
        <v>0.42243330570877852</v>
      </c>
      <c r="Y82" s="304"/>
      <c r="Z82" s="304">
        <v>2.4459302036029524</v>
      </c>
      <c r="AA82" s="304">
        <v>2.6296039311619586</v>
      </c>
      <c r="AB82" s="304">
        <v>2.9205300427680378</v>
      </c>
      <c r="AC82" s="304"/>
      <c r="AD82" s="304">
        <v>2.2204421488228987</v>
      </c>
      <c r="AE82" s="304">
        <v>2.27869711917401</v>
      </c>
      <c r="AF82" s="304">
        <v>2.2398407991858447</v>
      </c>
      <c r="AG82" s="304"/>
      <c r="AH82" s="304">
        <v>2.0695816102401108</v>
      </c>
      <c r="AI82" s="304">
        <v>1.8733674522754431</v>
      </c>
      <c r="AJ82" s="304">
        <v>1.2710982702501159</v>
      </c>
      <c r="AK82" s="304"/>
      <c r="AL82" s="304">
        <v>1.5557330791325861</v>
      </c>
      <c r="AM82" s="304">
        <v>1.5256824042344215</v>
      </c>
      <c r="AN82" s="304">
        <v>0.7797872145496767</v>
      </c>
    </row>
    <row r="83" spans="1:40" x14ac:dyDescent="0.2">
      <c r="A83" s="39" t="str">
        <f t="shared" si="76"/>
        <v>Elementary occupations</v>
      </c>
      <c r="B83" s="307">
        <f t="shared" si="79"/>
        <v>48.402857158866063</v>
      </c>
      <c r="C83" s="307">
        <f t="shared" si="77"/>
        <v>50.351577706515847</v>
      </c>
      <c r="D83" s="307">
        <f t="shared" si="78"/>
        <v>51.124682133325351</v>
      </c>
      <c r="E83" s="307"/>
      <c r="F83" s="307">
        <v>6.8478526461786024E-2</v>
      </c>
      <c r="G83" s="307">
        <v>8.5541011276672921E-2</v>
      </c>
      <c r="H83" s="307">
        <v>0.11305026444655251</v>
      </c>
      <c r="I83" s="307"/>
      <c r="J83" s="307">
        <v>1.2387012311262731</v>
      </c>
      <c r="K83" s="307">
        <v>1.6794559795026935</v>
      </c>
      <c r="L83" s="307">
        <v>2.1663568458511917</v>
      </c>
      <c r="M83" s="307"/>
      <c r="N83" s="307">
        <v>2.9713784192504464</v>
      </c>
      <c r="O83" s="307">
        <v>3.688617631361109</v>
      </c>
      <c r="P83" s="307">
        <v>4.7491185349755654</v>
      </c>
      <c r="Q83" s="307"/>
      <c r="R83" s="307">
        <v>1.7051429371536984</v>
      </c>
      <c r="S83" s="307">
        <v>2.1061676298242542</v>
      </c>
      <c r="T83" s="307">
        <v>2.7023647268027267</v>
      </c>
      <c r="U83" s="307"/>
      <c r="V83" s="307">
        <v>0.81650014324395803</v>
      </c>
      <c r="W83" s="307">
        <v>0.87278693671658625</v>
      </c>
      <c r="X83" s="307">
        <v>1.1232460086382019</v>
      </c>
      <c r="Y83" s="307"/>
      <c r="Z83" s="307">
        <v>5.5094008848231981</v>
      </c>
      <c r="AA83" s="307">
        <v>5.1767157449862662</v>
      </c>
      <c r="AB83" s="307">
        <v>5.1591991258751992</v>
      </c>
      <c r="AC83" s="307"/>
      <c r="AD83" s="307">
        <v>14.086444156908389</v>
      </c>
      <c r="AE83" s="307">
        <v>15.845498719525361</v>
      </c>
      <c r="AF83" s="307">
        <v>15.764176162035533</v>
      </c>
      <c r="AG83" s="307"/>
      <c r="AH83" s="307">
        <v>16.977473521437087</v>
      </c>
      <c r="AI83" s="307">
        <v>17.741565956445005</v>
      </c>
      <c r="AJ83" s="307">
        <v>16.878953625931103</v>
      </c>
      <c r="AK83" s="307"/>
      <c r="AL83" s="307">
        <v>5.0293373384612252</v>
      </c>
      <c r="AM83" s="307">
        <v>3.1552280968778992</v>
      </c>
      <c r="AN83" s="307">
        <v>2.4682168387692811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Manchester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377.58899999999988</v>
      </c>
      <c r="C92" s="305">
        <f>SUM(C93:C101)</f>
        <v>397.14799999999968</v>
      </c>
      <c r="D92" s="305">
        <f>SUM(D93:D101)</f>
        <v>421.34100000000069</v>
      </c>
      <c r="E92" s="304"/>
      <c r="F92" s="305">
        <f>SUM(F93:F101)</f>
        <v>12.389895479469995</v>
      </c>
      <c r="G92" s="305">
        <f>SUM(G93:G101)</f>
        <v>15.004072478251139</v>
      </c>
      <c r="H92" s="305">
        <f>SUM(H93:H101)</f>
        <v>19.179685735867281</v>
      </c>
      <c r="I92" s="304"/>
      <c r="J92" s="305">
        <f>SUM(J93:J101)</f>
        <v>69.01646297746602</v>
      </c>
      <c r="K92" s="305">
        <f>SUM(K93:K101)</f>
        <v>82.344427217023906</v>
      </c>
      <c r="L92" s="305">
        <f>SUM(L93:L101)</f>
        <v>104.64272363020606</v>
      </c>
      <c r="M92" s="304"/>
      <c r="N92" s="305">
        <f>SUM(N93:N101)</f>
        <v>89.184091563186001</v>
      </c>
      <c r="O92" s="305">
        <f>SUM(O93:O101)</f>
        <v>99.509633551471225</v>
      </c>
      <c r="P92" s="305">
        <f>SUM(P93:P101)</f>
        <v>113.70730683031478</v>
      </c>
      <c r="Q92" s="304"/>
      <c r="R92" s="305">
        <f>SUM(R93:R101)</f>
        <v>33.252978745585658</v>
      </c>
      <c r="S92" s="305">
        <f>SUM(S93:S101)</f>
        <v>30.052905288309674</v>
      </c>
      <c r="T92" s="305">
        <f>SUM(T93:T101)</f>
        <v>27.292137549496147</v>
      </c>
      <c r="U92" s="304"/>
      <c r="V92" s="305">
        <f>SUM(V93:V101)</f>
        <v>16.34287051277169</v>
      </c>
      <c r="W92" s="305">
        <f>SUM(W93:W101)</f>
        <v>17.466516715689195</v>
      </c>
      <c r="X92" s="305">
        <f>SUM(X93:X101)</f>
        <v>19.521703067992323</v>
      </c>
      <c r="Y92" s="304"/>
      <c r="Z92" s="305">
        <f>SUM(Z93:Z101)</f>
        <v>78.933883543120686</v>
      </c>
      <c r="AA92" s="305">
        <f>SUM(AA93:AA101)</f>
        <v>81.151890436007804</v>
      </c>
      <c r="AB92" s="305">
        <f>SUM(AB93:AB101)</f>
        <v>85.444542852707841</v>
      </c>
      <c r="AC92" s="304"/>
      <c r="AD92" s="305">
        <f>SUM(AD93:AD101)</f>
        <v>54.674779839203396</v>
      </c>
      <c r="AE92" s="305">
        <f>SUM(AE93:AE101)</f>
        <v>53.843904431008347</v>
      </c>
      <c r="AF92" s="305">
        <f>SUM(AF93:AF101)</f>
        <v>39.847615990198172</v>
      </c>
      <c r="AG92" s="304"/>
      <c r="AH92" s="305">
        <f>SUM(AH93:AH101)</f>
        <v>19.394603503720077</v>
      </c>
      <c r="AI92" s="305">
        <f>SUM(AI93:AI101)</f>
        <v>13.922769300404699</v>
      </c>
      <c r="AJ92" s="305">
        <f>SUM(AJ93:AJ101)</f>
        <v>7.0884873152288099</v>
      </c>
      <c r="AK92" s="304"/>
      <c r="AL92" s="305">
        <f>SUM(AL93:AL101)</f>
        <v>4.3994338354764242</v>
      </c>
      <c r="AM92" s="305">
        <f>SUM(AM93:AM101)</f>
        <v>3.851880581833786</v>
      </c>
      <c r="AN92" s="305">
        <f>SUM(AN93:AN101)</f>
        <v>4.6167970279892723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14.261328154599861</v>
      </c>
      <c r="C93" s="305">
        <f t="shared" ref="C93:D93" si="81">SUM(G93,K93,O93,S93,W93,AA93,AE93,AI93,AM93)</f>
        <v>13.648250928753894</v>
      </c>
      <c r="D93" s="305">
        <f t="shared" si="81"/>
        <v>15.036229821507339</v>
      </c>
      <c r="E93" s="304"/>
      <c r="F93" s="304">
        <v>0.27772839231212237</v>
      </c>
      <c r="G93" s="304">
        <v>0.31880274178122148</v>
      </c>
      <c r="H93" s="304">
        <v>0.42222136935646121</v>
      </c>
      <c r="I93" s="304"/>
      <c r="J93" s="304">
        <v>2.6632950448690114</v>
      </c>
      <c r="K93" s="304">
        <v>2.7900090123546475</v>
      </c>
      <c r="L93" s="304">
        <v>3.3928918708960363</v>
      </c>
      <c r="M93" s="304"/>
      <c r="N93" s="304">
        <v>4.3209775038905658</v>
      </c>
      <c r="O93" s="304">
        <v>4.319182996209304</v>
      </c>
      <c r="P93" s="304">
        <v>5.0152442260584609</v>
      </c>
      <c r="Q93" s="304"/>
      <c r="R93" s="304">
        <v>2.4404527392079944</v>
      </c>
      <c r="S93" s="304">
        <v>2.2909115371480588</v>
      </c>
      <c r="T93" s="304">
        <v>2.5096155592908964</v>
      </c>
      <c r="U93" s="304"/>
      <c r="V93" s="304">
        <v>0.5898427690313407</v>
      </c>
      <c r="W93" s="304">
        <v>0.50965980773386343</v>
      </c>
      <c r="X93" s="304">
        <v>0.54164692826107985</v>
      </c>
      <c r="Y93" s="304"/>
      <c r="Z93" s="304">
        <v>2.2289468682321725</v>
      </c>
      <c r="AA93" s="304">
        <v>1.8726756395259818</v>
      </c>
      <c r="AB93" s="304">
        <v>1.7185484956262775</v>
      </c>
      <c r="AC93" s="304"/>
      <c r="AD93" s="304">
        <v>1.0497389860674295</v>
      </c>
      <c r="AE93" s="304">
        <v>0.89200015567837365</v>
      </c>
      <c r="AF93" s="304">
        <v>0.70290648048448578</v>
      </c>
      <c r="AG93" s="304"/>
      <c r="AH93" s="304">
        <v>0.37064889427011838</v>
      </c>
      <c r="AI93" s="304">
        <v>0.27602888068273512</v>
      </c>
      <c r="AJ93" s="304">
        <v>0.17384478388943822</v>
      </c>
      <c r="AK93" s="304"/>
      <c r="AL93" s="304">
        <v>0.31969695671910375</v>
      </c>
      <c r="AM93" s="304">
        <v>0.37898015763970894</v>
      </c>
      <c r="AN93" s="304">
        <v>0.5593101076442013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146.69492941684777</v>
      </c>
      <c r="C94" s="305">
        <f t="shared" ref="C94:C101" si="83">SUM(G94,K94,O94,S94,W94,AA94,AE94,AI94,AM94)</f>
        <v>152.35415400246151</v>
      </c>
      <c r="D94" s="305">
        <f t="shared" ref="D94:D101" si="84">SUM(H94,L94,P94,T94,X94,AB94,AF94,AJ94,AN94)</f>
        <v>168.98271134884743</v>
      </c>
      <c r="E94" s="305"/>
      <c r="F94" s="304">
        <v>11.249436170636116</v>
      </c>
      <c r="G94" s="304">
        <v>13.473475477184808</v>
      </c>
      <c r="H94" s="304">
        <v>16.978626266100029</v>
      </c>
      <c r="I94" s="304"/>
      <c r="J94" s="304">
        <v>53.053882595817548</v>
      </c>
      <c r="K94" s="304">
        <v>61.268009397394628</v>
      </c>
      <c r="L94" s="304">
        <v>75.836858470284199</v>
      </c>
      <c r="M94" s="304"/>
      <c r="N94" s="304">
        <v>49.266548827125867</v>
      </c>
      <c r="O94" s="304">
        <v>49.568874512214336</v>
      </c>
      <c r="P94" s="304">
        <v>51.579681052657591</v>
      </c>
      <c r="Q94" s="304"/>
      <c r="R94" s="304">
        <v>9.5533397380457252</v>
      </c>
      <c r="S94" s="304">
        <v>5.19228765715867</v>
      </c>
      <c r="T94" s="304">
        <v>2.6046696057234522</v>
      </c>
      <c r="U94" s="304"/>
      <c r="V94" s="304">
        <v>3.099931569009954</v>
      </c>
      <c r="W94" s="304">
        <v>3.2873445244733825</v>
      </c>
      <c r="X94" s="304">
        <v>3.7824735005581709</v>
      </c>
      <c r="Y94" s="304"/>
      <c r="Z94" s="304">
        <v>9.9865459340255391</v>
      </c>
      <c r="AA94" s="304">
        <v>9.6109626770088532</v>
      </c>
      <c r="AB94" s="304">
        <v>10.109667524294682</v>
      </c>
      <c r="AC94" s="304"/>
      <c r="AD94" s="304">
        <v>5.9523413970111507</v>
      </c>
      <c r="AE94" s="304">
        <v>5.669918616134864</v>
      </c>
      <c r="AF94" s="304">
        <v>4.4908497308952766</v>
      </c>
      <c r="AG94" s="304"/>
      <c r="AH94" s="304">
        <v>3.8912454583535232</v>
      </c>
      <c r="AI94" s="304">
        <v>3.4508432300786032</v>
      </c>
      <c r="AJ94" s="304">
        <v>2.439797081530211</v>
      </c>
      <c r="AK94" s="304"/>
      <c r="AL94" s="304">
        <v>0.64165772682237721</v>
      </c>
      <c r="AM94" s="304">
        <v>0.83243791081340357</v>
      </c>
      <c r="AN94" s="304">
        <v>1.1600881168038477</v>
      </c>
    </row>
    <row r="95" spans="1:40" x14ac:dyDescent="0.2">
      <c r="A95" s="13" t="str">
        <f t="shared" si="80"/>
        <v>Associate professional occupations</v>
      </c>
      <c r="B95" s="305">
        <f t="shared" si="82"/>
        <v>53.022328019305419</v>
      </c>
      <c r="C95" s="305">
        <f t="shared" si="83"/>
        <v>65.600294888676132</v>
      </c>
      <c r="D95" s="305">
        <f t="shared" si="84"/>
        <v>74.477699521408354</v>
      </c>
      <c r="E95" s="305"/>
      <c r="F95" s="304">
        <v>0.43791956759208228</v>
      </c>
      <c r="G95" s="304">
        <v>0.62472929412763145</v>
      </c>
      <c r="H95" s="304">
        <v>0.95335491512224946</v>
      </c>
      <c r="I95" s="304"/>
      <c r="J95" s="304">
        <v>6.422762401171803</v>
      </c>
      <c r="K95" s="304">
        <v>9.1315432503094005</v>
      </c>
      <c r="L95" s="304">
        <v>12.861037390292244</v>
      </c>
      <c r="M95" s="304"/>
      <c r="N95" s="304">
        <v>15.186204974261514</v>
      </c>
      <c r="O95" s="304">
        <v>21.111110619934525</v>
      </c>
      <c r="P95" s="304">
        <v>27.490977563440143</v>
      </c>
      <c r="Q95" s="304"/>
      <c r="R95" s="304">
        <v>6.6255386979763324</v>
      </c>
      <c r="S95" s="304">
        <v>7.0145782004213997</v>
      </c>
      <c r="T95" s="304">
        <v>5.3569188920839306</v>
      </c>
      <c r="U95" s="304"/>
      <c r="V95" s="304">
        <v>2.8703686046700194</v>
      </c>
      <c r="W95" s="304">
        <v>3.1674393535495109</v>
      </c>
      <c r="X95" s="304">
        <v>3.6254113120272122</v>
      </c>
      <c r="Y95" s="304"/>
      <c r="Z95" s="304">
        <v>10.737971866436492</v>
      </c>
      <c r="AA95" s="304">
        <v>12.985556481559247</v>
      </c>
      <c r="AB95" s="304">
        <v>14.529008387354205</v>
      </c>
      <c r="AC95" s="304"/>
      <c r="AD95" s="304">
        <v>7.1800153095732409</v>
      </c>
      <c r="AE95" s="304">
        <v>8.3330092679257035</v>
      </c>
      <c r="AF95" s="304">
        <v>6.8736363998468999</v>
      </c>
      <c r="AG95" s="304"/>
      <c r="AH95" s="304">
        <v>3.0563413236778079</v>
      </c>
      <c r="AI95" s="304">
        <v>2.6771068265395201</v>
      </c>
      <c r="AJ95" s="304">
        <v>1.8659357032176394</v>
      </c>
      <c r="AK95" s="304"/>
      <c r="AL95" s="304">
        <v>0.50520527394613024</v>
      </c>
      <c r="AM95" s="304">
        <v>0.5552215943092037</v>
      </c>
      <c r="AN95" s="304">
        <v>0.92141895802381835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37.992780983559882</v>
      </c>
      <c r="C96" s="305">
        <f t="shared" si="83"/>
        <v>36.586714299868689</v>
      </c>
      <c r="D96" s="305">
        <f t="shared" si="84"/>
        <v>28.147690982904802</v>
      </c>
      <c r="E96" s="305"/>
      <c r="F96" s="304">
        <v>0.25816303963398568</v>
      </c>
      <c r="G96" s="304">
        <v>0.32953887055928716</v>
      </c>
      <c r="H96" s="304">
        <v>0.45168440270096838</v>
      </c>
      <c r="I96" s="304"/>
      <c r="J96" s="304">
        <v>2.5045516116785729</v>
      </c>
      <c r="K96" s="304">
        <v>3.2475192985357975</v>
      </c>
      <c r="L96" s="304">
        <v>4.1668275153257452</v>
      </c>
      <c r="M96" s="304"/>
      <c r="N96" s="304">
        <v>7.1607889052920326</v>
      </c>
      <c r="O96" s="304">
        <v>8.3111582330320051</v>
      </c>
      <c r="P96" s="304">
        <v>9.2256495098502214</v>
      </c>
      <c r="Q96" s="304"/>
      <c r="R96" s="304">
        <v>3.9862991030252406</v>
      </c>
      <c r="S96" s="304">
        <v>4.5302085353004111</v>
      </c>
      <c r="T96" s="304">
        <v>4.9178403359053133</v>
      </c>
      <c r="U96" s="304"/>
      <c r="V96" s="304">
        <v>2.6108526414856104</v>
      </c>
      <c r="W96" s="304">
        <v>2.6739132107243657</v>
      </c>
      <c r="X96" s="304">
        <v>2.5445679867695681</v>
      </c>
      <c r="Y96" s="304"/>
      <c r="Z96" s="304">
        <v>9.1186288112741369</v>
      </c>
      <c r="AA96" s="304">
        <v>8.667430006124782</v>
      </c>
      <c r="AB96" s="304">
        <v>5.0839584497870272</v>
      </c>
      <c r="AC96" s="304"/>
      <c r="AD96" s="304">
        <v>7.4428840083356773</v>
      </c>
      <c r="AE96" s="304">
        <v>6.0831552571352629</v>
      </c>
      <c r="AF96" s="304">
        <v>1.4752629827127646</v>
      </c>
      <c r="AG96" s="304"/>
      <c r="AH96" s="304">
        <v>4.2537511208982526</v>
      </c>
      <c r="AI96" s="304">
        <v>2.3344221800886236</v>
      </c>
      <c r="AJ96" s="304">
        <v>0.17968760813136442</v>
      </c>
      <c r="AK96" s="304"/>
      <c r="AL96" s="304">
        <v>0.65686174193638247</v>
      </c>
      <c r="AM96" s="304">
        <v>0.4093687083681552</v>
      </c>
      <c r="AN96" s="304">
        <v>0.10221219172183453</v>
      </c>
    </row>
    <row r="97" spans="1:40" x14ac:dyDescent="0.2">
      <c r="A97" s="13" t="str">
        <f t="shared" si="80"/>
        <v>Skilled trades occupations</v>
      </c>
      <c r="B97" s="305">
        <f t="shared" si="82"/>
        <v>3.4518468865679282</v>
      </c>
      <c r="C97" s="305">
        <f t="shared" si="83"/>
        <v>3.2813968663721726</v>
      </c>
      <c r="D97" s="305">
        <f t="shared" si="84"/>
        <v>2.7933122683115035</v>
      </c>
      <c r="E97" s="304"/>
      <c r="F97" s="304">
        <v>3.4806675357248705E-2</v>
      </c>
      <c r="G97" s="304">
        <v>4.7639310812402358E-2</v>
      </c>
      <c r="H97" s="304">
        <v>6.4130314609032985E-2</v>
      </c>
      <c r="I97" s="304"/>
      <c r="J97" s="304">
        <v>7.405694809340653E-2</v>
      </c>
      <c r="K97" s="304">
        <v>9.74594009519026E-2</v>
      </c>
      <c r="L97" s="304">
        <v>0.13184637008827596</v>
      </c>
      <c r="M97" s="304"/>
      <c r="N97" s="304">
        <v>0.3659429399336393</v>
      </c>
      <c r="O97" s="304">
        <v>0.42715170152450932</v>
      </c>
      <c r="P97" s="304">
        <v>0.44960791398937183</v>
      </c>
      <c r="Q97" s="304"/>
      <c r="R97" s="304">
        <v>0.19434334665483521</v>
      </c>
      <c r="S97" s="304">
        <v>0.2245107868465733</v>
      </c>
      <c r="T97" s="304">
        <v>0.28489848524153871</v>
      </c>
      <c r="U97" s="304"/>
      <c r="V97" s="304">
        <v>0.15767634237830083</v>
      </c>
      <c r="W97" s="304">
        <v>0.17782459149317981</v>
      </c>
      <c r="X97" s="304">
        <v>0.20938004846861857</v>
      </c>
      <c r="Y97" s="304"/>
      <c r="Z97" s="304">
        <v>0.78043995530471721</v>
      </c>
      <c r="AA97" s="304">
        <v>0.6997643838957488</v>
      </c>
      <c r="AB97" s="304">
        <v>0.52414786141152414</v>
      </c>
      <c r="AC97" s="304"/>
      <c r="AD97" s="304">
        <v>1.0977525580110137</v>
      </c>
      <c r="AE97" s="304">
        <v>0.99744763226606958</v>
      </c>
      <c r="AF97" s="304">
        <v>0.5623670499425093</v>
      </c>
      <c r="AG97" s="304"/>
      <c r="AH97" s="304">
        <v>0.5393501965142391</v>
      </c>
      <c r="AI97" s="304">
        <v>0.43782860524005957</v>
      </c>
      <c r="AJ97" s="304">
        <v>0.38389938223168757</v>
      </c>
      <c r="AK97" s="304"/>
      <c r="AL97" s="304">
        <v>0.20747792432052778</v>
      </c>
      <c r="AM97" s="304">
        <v>0.17177045334172744</v>
      </c>
      <c r="AN97" s="304">
        <v>0.18303484232894451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101.23689658834793</v>
      </c>
      <c r="C98" s="305">
        <f t="shared" si="83"/>
        <v>106.12579773959374</v>
      </c>
      <c r="D98" s="305">
        <f t="shared" si="84"/>
        <v>114.90889296283294</v>
      </c>
      <c r="E98" s="304"/>
      <c r="F98" s="304">
        <v>6.3057312911408411E-2</v>
      </c>
      <c r="G98" s="304">
        <v>8.8512358086018011E-2</v>
      </c>
      <c r="H98" s="304">
        <v>0.12640401148187028</v>
      </c>
      <c r="I98" s="304"/>
      <c r="J98" s="304">
        <v>3.6140184097115027</v>
      </c>
      <c r="K98" s="304">
        <v>4.9398309111589453</v>
      </c>
      <c r="L98" s="304">
        <v>7.1480791891517326</v>
      </c>
      <c r="M98" s="304"/>
      <c r="N98" s="304">
        <v>10.959635285477948</v>
      </c>
      <c r="O98" s="304">
        <v>13.465694420290131</v>
      </c>
      <c r="P98" s="304">
        <v>17.185760262629106</v>
      </c>
      <c r="Q98" s="304"/>
      <c r="R98" s="304">
        <v>9.1637449465098193</v>
      </c>
      <c r="S98" s="304">
        <v>9.2256029535701103</v>
      </c>
      <c r="T98" s="304">
        <v>9.519929850441887</v>
      </c>
      <c r="U98" s="304"/>
      <c r="V98" s="304">
        <v>5.9023064196021195</v>
      </c>
      <c r="W98" s="304">
        <v>6.3615299830436696</v>
      </c>
      <c r="X98" s="304">
        <v>7.2783023313716679</v>
      </c>
      <c r="Y98" s="304"/>
      <c r="Z98" s="304">
        <v>41.682637239367963</v>
      </c>
      <c r="AA98" s="304">
        <v>43.359577579972026</v>
      </c>
      <c r="AB98" s="304">
        <v>50.021186323280126</v>
      </c>
      <c r="AC98" s="304"/>
      <c r="AD98" s="304">
        <v>26.213598059314901</v>
      </c>
      <c r="AE98" s="304">
        <v>26.465420174986107</v>
      </c>
      <c r="AF98" s="304">
        <v>22.021188829498389</v>
      </c>
      <c r="AG98" s="304"/>
      <c r="AH98" s="304">
        <v>2.9951965764200237</v>
      </c>
      <c r="AI98" s="304">
        <v>1.6121626332263039</v>
      </c>
      <c r="AJ98" s="304">
        <v>0.93293455996484043</v>
      </c>
      <c r="AK98" s="304"/>
      <c r="AL98" s="304">
        <v>0.64270233903223628</v>
      </c>
      <c r="AM98" s="304">
        <v>0.60746672526041712</v>
      </c>
      <c r="AN98" s="304">
        <v>0.67510760501332434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4.8436050088434355</v>
      </c>
      <c r="C99" s="305">
        <f t="shared" si="83"/>
        <v>5.2564444753226169</v>
      </c>
      <c r="D99" s="305">
        <f>SUM(H99,L99,P99,T99,X99,AB99,AF99,AJ99,AN99)</f>
        <v>5.2561743720280569</v>
      </c>
      <c r="E99" s="304"/>
      <c r="F99" s="304">
        <v>2.7449100706987899E-2</v>
      </c>
      <c r="G99" s="304">
        <v>4.1965179601678074E-2</v>
      </c>
      <c r="H99" s="304">
        <v>5.5161623066594286E-2</v>
      </c>
      <c r="I99" s="304"/>
      <c r="J99" s="304">
        <v>0.460738537047164</v>
      </c>
      <c r="K99" s="304">
        <v>0.59244556747867239</v>
      </c>
      <c r="L99" s="304">
        <v>0.7398421838322099</v>
      </c>
      <c r="M99" s="304"/>
      <c r="N99" s="304">
        <v>1.0962528563416691</v>
      </c>
      <c r="O99" s="304">
        <v>1.2832023606588934</v>
      </c>
      <c r="P99" s="304">
        <v>1.4169240342021772</v>
      </c>
      <c r="Q99" s="304"/>
      <c r="R99" s="304">
        <v>0.5795173375359477</v>
      </c>
      <c r="S99" s="304">
        <v>0.52917500779693671</v>
      </c>
      <c r="T99" s="304">
        <v>0.51673856902687787</v>
      </c>
      <c r="U99" s="304"/>
      <c r="V99" s="304">
        <v>0.41782847453980421</v>
      </c>
      <c r="W99" s="304">
        <v>0.50156055483670325</v>
      </c>
      <c r="X99" s="304">
        <v>0.56367263305858928</v>
      </c>
      <c r="Y99" s="304"/>
      <c r="Z99" s="304">
        <v>1.0787973268826465</v>
      </c>
      <c r="AA99" s="304">
        <v>1.1138473843091465</v>
      </c>
      <c r="AB99" s="304">
        <v>1.1018078768749908</v>
      </c>
      <c r="AC99" s="304"/>
      <c r="AD99" s="304">
        <v>0.77901057065866119</v>
      </c>
      <c r="AE99" s="304">
        <v>0.78458203941976767</v>
      </c>
      <c r="AF99" s="304">
        <v>0.47602926128411127</v>
      </c>
      <c r="AG99" s="304"/>
      <c r="AH99" s="304">
        <v>0.2831148309074622</v>
      </c>
      <c r="AI99" s="304">
        <v>0.24659794609373256</v>
      </c>
      <c r="AJ99" s="304">
        <v>0.14218711566698716</v>
      </c>
      <c r="AK99" s="304"/>
      <c r="AL99" s="304">
        <v>0.12089597422309255</v>
      </c>
      <c r="AM99" s="304">
        <v>0.16306843512708655</v>
      </c>
      <c r="AN99" s="304">
        <v>0.2438110750155188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3.436200071762495</v>
      </c>
      <c r="C100" s="305">
        <f t="shared" si="83"/>
        <v>3.9535617058249386</v>
      </c>
      <c r="D100" s="305">
        <f t="shared" si="84"/>
        <v>3.672796897644873</v>
      </c>
      <c r="E100" s="304"/>
      <c r="F100" s="304">
        <v>3.3579746594939487E-2</v>
      </c>
      <c r="G100" s="304">
        <v>7.1560721722506909E-2</v>
      </c>
      <c r="H100" s="304">
        <v>0.12063264630670165</v>
      </c>
      <c r="I100" s="304"/>
      <c r="J100" s="304">
        <v>6.8090829077962947E-2</v>
      </c>
      <c r="K100" s="304">
        <v>0.10706724541837619</v>
      </c>
      <c r="L100" s="304">
        <v>0.13727546517722428</v>
      </c>
      <c r="M100" s="304"/>
      <c r="N100" s="304">
        <v>0.2901098184478888</v>
      </c>
      <c r="O100" s="304">
        <v>0.43692976129083244</v>
      </c>
      <c r="P100" s="304">
        <v>0.59649202568573112</v>
      </c>
      <c r="Q100" s="304"/>
      <c r="R100" s="304">
        <v>0.20034505511574699</v>
      </c>
      <c r="S100" s="304">
        <v>0.31307161100881786</v>
      </c>
      <c r="T100" s="304">
        <v>0.46853185004239439</v>
      </c>
      <c r="U100" s="304"/>
      <c r="V100" s="304">
        <v>0.3205154533677107</v>
      </c>
      <c r="W100" s="304">
        <v>0.39790443876127579</v>
      </c>
      <c r="X100" s="304">
        <v>0.51232483472136869</v>
      </c>
      <c r="Y100" s="304"/>
      <c r="Z100" s="304">
        <v>0.86069831831283317</v>
      </c>
      <c r="AA100" s="304">
        <v>0.96631335597324974</v>
      </c>
      <c r="AB100" s="304">
        <v>0.90833717470533237</v>
      </c>
      <c r="AC100" s="304"/>
      <c r="AD100" s="304">
        <v>0.66961425506170058</v>
      </c>
      <c r="AE100" s="304">
        <v>0.73417934749348024</v>
      </c>
      <c r="AF100" s="304">
        <v>0.31876384544638459</v>
      </c>
      <c r="AG100" s="304"/>
      <c r="AH100" s="304">
        <v>0.80002332890611894</v>
      </c>
      <c r="AI100" s="304">
        <v>0.71082093228604004</v>
      </c>
      <c r="AJ100" s="304">
        <v>0.34750120608815616</v>
      </c>
      <c r="AK100" s="304"/>
      <c r="AL100" s="304">
        <v>0.19322326687759356</v>
      </c>
      <c r="AM100" s="304">
        <v>0.21571429187035962</v>
      </c>
      <c r="AN100" s="304">
        <v>0.26293784947157961</v>
      </c>
    </row>
    <row r="101" spans="1:40" x14ac:dyDescent="0.2">
      <c r="A101" s="39" t="str">
        <f t="shared" si="80"/>
        <v>Elementary occupations</v>
      </c>
      <c r="B101" s="307">
        <f t="shared" si="82"/>
        <v>12.649084870165193</v>
      </c>
      <c r="C101" s="307">
        <f t="shared" si="83"/>
        <v>10.341385093126007</v>
      </c>
      <c r="D101" s="307">
        <f t="shared" si="84"/>
        <v>8.0654918245153375</v>
      </c>
      <c r="E101" s="307"/>
      <c r="F101" s="307">
        <v>7.7554737251031266E-3</v>
      </c>
      <c r="G101" s="307">
        <v>7.8485243755876382E-3</v>
      </c>
      <c r="H101" s="307">
        <v>7.4701871233664478E-3</v>
      </c>
      <c r="I101" s="307"/>
      <c r="J101" s="307">
        <v>0.1550665999990572</v>
      </c>
      <c r="K101" s="307">
        <v>0.17054313342151448</v>
      </c>
      <c r="L101" s="307">
        <v>0.22806517515839209</v>
      </c>
      <c r="M101" s="307"/>
      <c r="N101" s="307">
        <v>0.53763045241487517</v>
      </c>
      <c r="O101" s="307">
        <v>0.58632894631669186</v>
      </c>
      <c r="P101" s="307">
        <v>0.74697024180195926</v>
      </c>
      <c r="Q101" s="307"/>
      <c r="R101" s="307">
        <v>0.5093977815140156</v>
      </c>
      <c r="S101" s="307">
        <v>0.73255899905869659</v>
      </c>
      <c r="T101" s="307">
        <v>1.1129944017398556</v>
      </c>
      <c r="U101" s="307"/>
      <c r="V101" s="307">
        <v>0.37354823868683013</v>
      </c>
      <c r="W101" s="307">
        <v>0.3893402510732441</v>
      </c>
      <c r="X101" s="307">
        <v>0.46392349275604416</v>
      </c>
      <c r="Y101" s="307"/>
      <c r="Z101" s="307">
        <v>2.4592172232841802</v>
      </c>
      <c r="AA101" s="307">
        <v>1.8757629276387542</v>
      </c>
      <c r="AB101" s="307">
        <v>1.4478807593736744</v>
      </c>
      <c r="AC101" s="307"/>
      <c r="AD101" s="307">
        <v>4.28982469516962</v>
      </c>
      <c r="AE101" s="307">
        <v>3.8841919399687135</v>
      </c>
      <c r="AF101" s="307">
        <v>2.926611410087355</v>
      </c>
      <c r="AG101" s="307"/>
      <c r="AH101" s="307">
        <v>3.2049317737725316</v>
      </c>
      <c r="AI101" s="307">
        <v>2.1769580661690817</v>
      </c>
      <c r="AJ101" s="307">
        <v>0.62269987450848663</v>
      </c>
      <c r="AK101" s="307"/>
      <c r="AL101" s="307">
        <v>1.1117126315989805</v>
      </c>
      <c r="AM101" s="307">
        <v>0.51785230510372393</v>
      </c>
      <c r="AN101" s="307">
        <v>0.50887628196620316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Manchester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Manchester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Manchester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Manchester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Manchester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Manchester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Manchester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Manchester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Manchester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0.86425527444527606</v>
      </c>
      <c r="C8" s="69">
        <v>1.1154953027672094</v>
      </c>
      <c r="D8" s="69">
        <v>1.3947790563524227</v>
      </c>
      <c r="E8" s="69">
        <v>1.4803744052668582</v>
      </c>
      <c r="F8" s="69">
        <v>1.9100571585344388</v>
      </c>
      <c r="G8" s="10"/>
      <c r="H8" s="69">
        <f>F8-D8</f>
        <v>0.51527810218201608</v>
      </c>
      <c r="I8" s="69">
        <f>'RD T1'!E36</f>
        <v>0.8684609969093724</v>
      </c>
      <c r="J8" s="69">
        <f>SUM(H8:I8)</f>
        <v>1.3837390990913885</v>
      </c>
      <c r="L8" t="str">
        <f>A8</f>
        <v>11 Corporate managers and directors</v>
      </c>
      <c r="M8" s="69">
        <v>7.4607802306606468</v>
      </c>
      <c r="N8" s="69">
        <v>9.7704736594390713</v>
      </c>
      <c r="O8" s="69">
        <v>10.874537709776025</v>
      </c>
      <c r="P8" s="69">
        <v>11.302397561661728</v>
      </c>
      <c r="Q8" s="69">
        <v>14.311126948177963</v>
      </c>
      <c r="R8" s="10"/>
      <c r="S8" s="69">
        <f>Q8-O8</f>
        <v>3.4365892384019379</v>
      </c>
      <c r="T8" s="69">
        <f>'RD T1'!E65</f>
        <v>6.8095585404652725</v>
      </c>
      <c r="U8" s="69">
        <f>SUM(S8:T8)</f>
        <v>10.246147778867211</v>
      </c>
      <c r="W8" t="str">
        <f>A8</f>
        <v>11 Corporate managers and directors</v>
      </c>
      <c r="X8" s="69">
        <v>20.155948659134989</v>
      </c>
      <c r="Y8" s="69">
        <v>27.40038098965378</v>
      </c>
      <c r="Z8" s="69">
        <v>26.986091978892507</v>
      </c>
      <c r="AA8" s="69">
        <v>26.005874077908899</v>
      </c>
      <c r="AB8" s="69">
        <v>31.426254213449024</v>
      </c>
      <c r="AC8" s="69"/>
      <c r="AD8" s="69">
        <f>AB8-Z8</f>
        <v>4.4401622345565173</v>
      </c>
      <c r="AE8" s="69">
        <f>'RD T1'!E94</f>
        <v>15.771061177372149</v>
      </c>
      <c r="AF8" s="69">
        <f>SUM(AD8:AE8)</f>
        <v>20.211223411928664</v>
      </c>
      <c r="AH8" t="str">
        <f>L8</f>
        <v>11 Corporate managers and directors</v>
      </c>
      <c r="AI8" s="69">
        <v>3.960278915465322</v>
      </c>
      <c r="AJ8" s="69">
        <v>4.9462390737945396</v>
      </c>
      <c r="AK8" s="69">
        <v>5.035347456074045</v>
      </c>
      <c r="AL8" s="69">
        <v>4.5790380211015966</v>
      </c>
      <c r="AM8" s="69">
        <v>5.1612718286919144</v>
      </c>
      <c r="AN8" s="69"/>
      <c r="AO8" s="69">
        <f>AM8-AK8</f>
        <v>0.12592437261786937</v>
      </c>
      <c r="AP8" s="69">
        <f>'RD T1'!E123</f>
        <v>2.5156190339326736</v>
      </c>
      <c r="AQ8" s="69">
        <f>SUM(AO8:AP8)</f>
        <v>2.641543406550543</v>
      </c>
      <c r="AS8" t="str">
        <f>W8</f>
        <v>11 Corporate managers and directors</v>
      </c>
      <c r="AT8" s="69">
        <v>5.7133577295519054</v>
      </c>
      <c r="AU8" s="69">
        <v>7.3523963062973561</v>
      </c>
      <c r="AV8" s="69">
        <v>7.4773712655858207</v>
      </c>
      <c r="AW8" s="69">
        <v>6.6865534633415287</v>
      </c>
      <c r="AX8" s="69">
        <v>7.8217252762029998</v>
      </c>
      <c r="AY8" s="69"/>
      <c r="AZ8" s="69">
        <f>AX8-AV8</f>
        <v>0.34435401061717918</v>
      </c>
      <c r="BA8" s="69">
        <f>'RD T1'!E152</f>
        <v>3.7185780007915357</v>
      </c>
      <c r="BB8" s="69">
        <f>SUM(AZ8:BA8)</f>
        <v>4.0629320114087148</v>
      </c>
      <c r="BD8" t="str">
        <f>AH8</f>
        <v>11 Corporate managers and directors</v>
      </c>
      <c r="BE8" s="69">
        <v>14.778178638728845</v>
      </c>
      <c r="BF8" s="69">
        <v>17.14767857566013</v>
      </c>
      <c r="BG8" s="69">
        <v>17.57915643744661</v>
      </c>
      <c r="BH8" s="69">
        <v>14.560546493668967</v>
      </c>
      <c r="BI8" s="69">
        <v>14.456262445257158</v>
      </c>
      <c r="BJ8" s="69"/>
      <c r="BK8" s="69">
        <f>BI8-BG8</f>
        <v>-3.1228939921894519</v>
      </c>
      <c r="BL8" s="69">
        <f>'RD T1'!E181</f>
        <v>6.5951570368709138</v>
      </c>
      <c r="BM8" s="69">
        <f>SUM(BK8:BL8)</f>
        <v>3.472263044681462</v>
      </c>
      <c r="BO8" t="str">
        <f>AS8</f>
        <v>11 Corporate managers and directors</v>
      </c>
      <c r="BP8" s="69">
        <v>12.91179347005094</v>
      </c>
      <c r="BQ8" s="69">
        <v>13.895593934418311</v>
      </c>
      <c r="BR8" s="69">
        <v>13.275879757211596</v>
      </c>
      <c r="BS8" s="69">
        <v>10.75754189115375</v>
      </c>
      <c r="BT8" s="69">
        <v>8.8472931740884988</v>
      </c>
      <c r="BU8" s="69"/>
      <c r="BV8" s="69">
        <f>BT8-BR8</f>
        <v>-4.4285865831230975</v>
      </c>
      <c r="BW8" s="69">
        <f>'RD T1'!E210</f>
        <v>4.6992645832662276</v>
      </c>
      <c r="BX8" s="69">
        <f>SUM(BV8:BW8)</f>
        <v>0.27067800014313015</v>
      </c>
      <c r="BZ8" t="str">
        <f>BD8</f>
        <v>11 Corporate managers and directors</v>
      </c>
      <c r="CA8" s="69">
        <v>7.6520692190153703</v>
      </c>
      <c r="CB8" s="69">
        <v>8.9691533778362871</v>
      </c>
      <c r="CC8" s="69">
        <v>9.2784452204338574</v>
      </c>
      <c r="CD8" s="69">
        <v>7.2436158059963054</v>
      </c>
      <c r="CE8" s="69">
        <v>5.5981268254371095</v>
      </c>
      <c r="CF8" s="69"/>
      <c r="CG8" s="69">
        <f>CE8-CC8</f>
        <v>-3.680318394996748</v>
      </c>
      <c r="CH8" s="69">
        <f>'RD T1'!E239</f>
        <v>3.1691566110796119</v>
      </c>
      <c r="CI8" s="69">
        <f>SUM(CG8:CH8)</f>
        <v>-0.51116178391713607</v>
      </c>
      <c r="CK8" t="str">
        <f>BO8</f>
        <v>11 Corporate managers and directors</v>
      </c>
      <c r="CL8" s="69">
        <v>1.9246009641483799</v>
      </c>
      <c r="CM8" s="69">
        <v>1.9291305788165944</v>
      </c>
      <c r="CN8" s="69">
        <v>2.2252415212194863</v>
      </c>
      <c r="CO8" s="69">
        <v>2.1407997711158759</v>
      </c>
      <c r="CP8" s="69">
        <v>2.7713775150847448</v>
      </c>
      <c r="CQ8" s="69"/>
      <c r="CR8" s="69">
        <f>CP8-CN8</f>
        <v>0.54613599386525857</v>
      </c>
      <c r="CS8" s="69">
        <f>'RD T1'!E268</f>
        <v>0.79526695848266182</v>
      </c>
      <c r="CT8" s="69">
        <f>SUM(CR8:CS8)</f>
        <v>1.3414029523479205</v>
      </c>
    </row>
    <row r="9" spans="1:98" x14ac:dyDescent="0.2">
      <c r="A9" s="10" t="str">
        <f>name!D5</f>
        <v>12 Other managers and proprietors</v>
      </c>
      <c r="B9" s="69">
        <v>0.37074596724446363</v>
      </c>
      <c r="C9" s="69">
        <v>0.42927844622102185</v>
      </c>
      <c r="D9" s="69">
        <v>0.49410273026855772</v>
      </c>
      <c r="E9" s="69">
        <v>0.60139084547602562</v>
      </c>
      <c r="F9" s="69">
        <v>0.81044245080271637</v>
      </c>
      <c r="H9" s="69">
        <f t="shared" ref="H9:H32" si="26">F9-D9</f>
        <v>0.31633972053415865</v>
      </c>
      <c r="I9" s="69">
        <f>'RD T1'!E37</f>
        <v>0.40723047553289554</v>
      </c>
      <c r="J9" s="69">
        <f t="shared" ref="J9:J32" si="27">SUM(H9:I9)</f>
        <v>0.72357019606705419</v>
      </c>
      <c r="L9" t="str">
        <f t="shared" ref="L9:L32" si="28">A9</f>
        <v>12 Other managers and proprietors</v>
      </c>
      <c r="M9" s="69">
        <v>3.3636451814147237</v>
      </c>
      <c r="N9" s="69">
        <v>4.0173237653332992</v>
      </c>
      <c r="O9" s="69">
        <v>4.5635216680523838</v>
      </c>
      <c r="P9" s="69">
        <v>5.3297705832159883</v>
      </c>
      <c r="Q9" s="69">
        <v>7.1912240411471</v>
      </c>
      <c r="S9" s="69">
        <f t="shared" ref="S9:S35" si="29">Q9-O9</f>
        <v>2.6277023730947162</v>
      </c>
      <c r="T9" s="69">
        <f>'RD T1'!E66</f>
        <v>3.6102090276895358</v>
      </c>
      <c r="U9" s="69">
        <f t="shared" ref="U9:U32" si="30">SUM(S9:T9)</f>
        <v>6.2379114007842524</v>
      </c>
      <c r="W9" t="str">
        <f t="shared" ref="W9:W32" si="31">A9</f>
        <v>12 Other managers and proprietors</v>
      </c>
      <c r="X9" s="69">
        <v>8.2131239371664595</v>
      </c>
      <c r="Y9" s="69">
        <v>9.9579469064241284</v>
      </c>
      <c r="Z9" s="69">
        <v>10.138239128424882</v>
      </c>
      <c r="AA9" s="69">
        <v>11.355383532314512</v>
      </c>
      <c r="AB9" s="69">
        <v>14.961034936281326</v>
      </c>
      <c r="AC9" s="69"/>
      <c r="AD9" s="69">
        <f t="shared" ref="AD9:AD32" si="32">AB9-Z9</f>
        <v>4.8227958078564441</v>
      </c>
      <c r="AE9" s="69">
        <f>'RD T1'!E95</f>
        <v>7.6439314455224343</v>
      </c>
      <c r="AF9" s="69">
        <f t="shared" ref="AF9:AF32" si="33">SUM(AD9:AE9)</f>
        <v>12.466727253378878</v>
      </c>
      <c r="AH9" t="str">
        <f t="shared" ref="AH9:AH32" si="34">L9</f>
        <v>12 Other managers and proprietors</v>
      </c>
      <c r="AI9" s="69">
        <v>2.1700060227587179</v>
      </c>
      <c r="AJ9" s="69">
        <v>2.5041309894381927</v>
      </c>
      <c r="AK9" s="69">
        <v>2.7577917993811272</v>
      </c>
      <c r="AL9" s="69">
        <v>2.851632939821152</v>
      </c>
      <c r="AM9" s="69">
        <v>3.6422340541999203</v>
      </c>
      <c r="AN9" s="69"/>
      <c r="AO9" s="69">
        <f t="shared" ref="AO9:AO32" si="35">AM9-AK9</f>
        <v>0.88444225481879313</v>
      </c>
      <c r="AP9" s="69">
        <f>'RD T1'!E124</f>
        <v>1.9123807604590277</v>
      </c>
      <c r="AQ9" s="69">
        <f t="shared" ref="AQ9:AQ32" si="36">SUM(AO9:AP9)</f>
        <v>2.7968230152778206</v>
      </c>
      <c r="AS9" t="str">
        <f t="shared" ref="AS9:AS32" si="37">W9</f>
        <v>12 Other managers and proprietors</v>
      </c>
      <c r="AT9" s="69">
        <v>2.6464048544834888</v>
      </c>
      <c r="AU9" s="69">
        <v>3.2590027650137245</v>
      </c>
      <c r="AV9" s="69">
        <v>3.3246522191183505</v>
      </c>
      <c r="AW9" s="69">
        <v>3.7120097560400369</v>
      </c>
      <c r="AX9" s="69">
        <v>4.6755078022742875</v>
      </c>
      <c r="AY9" s="69"/>
      <c r="AZ9" s="69">
        <f t="shared" ref="AZ9:AZ32" si="38">AX9-AV9</f>
        <v>1.350855583155937</v>
      </c>
      <c r="BA9" s="69">
        <f>'RD T1'!E153</f>
        <v>2.3408201365082095</v>
      </c>
      <c r="BB9" s="69">
        <f t="shared" ref="BB9:BB32" si="39">SUM(AZ9:BA9)</f>
        <v>3.6916757196641465</v>
      </c>
      <c r="BD9" t="str">
        <f t="shared" ref="BD9:BD32" si="40">AH9</f>
        <v>12 Other managers and proprietors</v>
      </c>
      <c r="BE9" s="69">
        <v>8.2903598083109049</v>
      </c>
      <c r="BF9" s="69">
        <v>8.2615493404109142</v>
      </c>
      <c r="BG9" s="69">
        <v>8.6192285769363224</v>
      </c>
      <c r="BH9" s="69">
        <v>7.810534188498643</v>
      </c>
      <c r="BI9" s="69">
        <v>7.9240901967027346</v>
      </c>
      <c r="BJ9" s="69"/>
      <c r="BK9" s="69">
        <f t="shared" ref="BK9:BK32" si="41">BI9-BG9</f>
        <v>-0.69513838023358776</v>
      </c>
      <c r="BL9" s="69">
        <f>'RD T1'!E182</f>
        <v>3.8107747925793927</v>
      </c>
      <c r="BM9" s="69">
        <f t="shared" ref="BM9:BM32" si="42">SUM(BK9:BL9)</f>
        <v>3.1156364123458049</v>
      </c>
      <c r="BO9" t="str">
        <f t="shared" ref="BO9:BO32" si="43">AS9</f>
        <v>12 Other managers and proprietors</v>
      </c>
      <c r="BP9" s="69">
        <v>7.8983539227391342</v>
      </c>
      <c r="BQ9" s="69">
        <v>8.1364455598530654</v>
      </c>
      <c r="BR9" s="69">
        <v>8.1708654839493313</v>
      </c>
      <c r="BS9" s="69">
        <v>8.0971760735253362</v>
      </c>
      <c r="BT9" s="69">
        <v>7.6679670824910566</v>
      </c>
      <c r="BU9" s="69"/>
      <c r="BV9" s="69">
        <f t="shared" ref="BV9:BV32" si="44">BT9-BR9</f>
        <v>-0.50289840145827469</v>
      </c>
      <c r="BW9" s="69">
        <f>'RD T1'!E211</f>
        <v>4.1638359803950458</v>
      </c>
      <c r="BX9" s="69">
        <f t="shared" ref="BX9:BX32" si="45">SUM(BV9:BW9)</f>
        <v>3.6609375789367711</v>
      </c>
      <c r="BZ9" t="str">
        <f t="shared" ref="BZ9:BZ32" si="46">BD9</f>
        <v>12 Other managers and proprietors</v>
      </c>
      <c r="CA9" s="69">
        <v>4.9978929755295614</v>
      </c>
      <c r="CB9" s="69">
        <v>5.1829711914229977</v>
      </c>
      <c r="CC9" s="69">
        <v>5.3291469338160349</v>
      </c>
      <c r="CD9" s="69">
        <v>4.61873768617808</v>
      </c>
      <c r="CE9" s="69">
        <v>3.4938520623997613</v>
      </c>
      <c r="CF9" s="69"/>
      <c r="CG9" s="69">
        <f t="shared" ref="CG9:CG32" si="47">CE9-CC9</f>
        <v>-1.8352948714162736</v>
      </c>
      <c r="CH9" s="69">
        <f>'RD T1'!E240</f>
        <v>2.0856477188134042</v>
      </c>
      <c r="CI9" s="69">
        <f t="shared" ref="CI9:CI32" si="48">SUM(CG9:CH9)</f>
        <v>0.2503528473971306</v>
      </c>
      <c r="CK9" t="str">
        <f t="shared" ref="CK9:CK32" si="49">BO9</f>
        <v>12 Other managers and proprietors</v>
      </c>
      <c r="CL9" s="69">
        <v>2.4258867117081202</v>
      </c>
      <c r="CM9" s="69">
        <v>1.9845274100010775</v>
      </c>
      <c r="CN9" s="69">
        <v>2.3287331782081271</v>
      </c>
      <c r="CO9" s="69">
        <v>2.4273860343997349</v>
      </c>
      <c r="CP9" s="69">
        <v>3.0318676383479173</v>
      </c>
      <c r="CQ9" s="69"/>
      <c r="CR9" s="69">
        <f t="shared" ref="CR9:CR32" si="50">CP9-CN9</f>
        <v>0.7031344601397902</v>
      </c>
      <c r="CS9" s="69">
        <f>'RD T1'!E269</f>
        <v>1.0104056034391535</v>
      </c>
      <c r="CT9" s="69">
        <f t="shared" ref="CT9:CT32" si="51">SUM(CR9:CS9)</f>
        <v>1.7135400635789437</v>
      </c>
    </row>
    <row r="10" spans="1:98" x14ac:dyDescent="0.2">
      <c r="A10" s="10" t="str">
        <f>name!D6</f>
        <v>21 Science, research, engineering and technology professionals</v>
      </c>
      <c r="B10" s="69">
        <v>3.1631452995606795</v>
      </c>
      <c r="C10" s="69">
        <v>3.7902937307564581</v>
      </c>
      <c r="D10" s="69">
        <v>4.3427463504122326</v>
      </c>
      <c r="E10" s="69">
        <v>5.7337376622908334</v>
      </c>
      <c r="F10" s="69">
        <v>7.2833184156527766</v>
      </c>
      <c r="G10" s="11"/>
      <c r="H10" s="69">
        <f t="shared" si="26"/>
        <v>2.940572065240544</v>
      </c>
      <c r="I10" s="69">
        <f>'RD T1'!E38</f>
        <v>2.4316224762779903</v>
      </c>
      <c r="J10" s="69">
        <f t="shared" si="27"/>
        <v>5.3721945415185344</v>
      </c>
      <c r="L10" t="str">
        <f t="shared" si="28"/>
        <v>21 Science, research, engineering and technology professionals</v>
      </c>
      <c r="M10" s="69">
        <v>11.453712337947806</v>
      </c>
      <c r="N10" s="69">
        <v>14.387951888590333</v>
      </c>
      <c r="O10" s="69">
        <v>16.326281155141846</v>
      </c>
      <c r="P10" s="69">
        <v>23.16907936839047</v>
      </c>
      <c r="Q10" s="69">
        <v>30.702445025864385</v>
      </c>
      <c r="R10" s="11"/>
      <c r="S10" s="69">
        <f t="shared" si="29"/>
        <v>14.376163870722539</v>
      </c>
      <c r="T10" s="69">
        <f>'RD T1'!E67</f>
        <v>10.365357278963931</v>
      </c>
      <c r="U10" s="69">
        <f t="shared" si="30"/>
        <v>24.74152114968647</v>
      </c>
      <c r="W10" t="str">
        <f t="shared" si="31"/>
        <v>21 Science, research, engineering and technology professionals</v>
      </c>
      <c r="X10" s="69">
        <v>23.640610569455543</v>
      </c>
      <c r="Y10" s="69">
        <v>29.792513835558452</v>
      </c>
      <c r="Z10" s="69">
        <v>29.259946006422979</v>
      </c>
      <c r="AA10" s="69">
        <v>36.194185161534826</v>
      </c>
      <c r="AB10" s="69">
        <v>42.43134273432397</v>
      </c>
      <c r="AC10" s="69"/>
      <c r="AD10" s="69">
        <f t="shared" si="32"/>
        <v>13.171396727900991</v>
      </c>
      <c r="AE10" s="69">
        <f>'RD T1'!E96</f>
        <v>14.377449771319107</v>
      </c>
      <c r="AF10" s="69">
        <f t="shared" si="33"/>
        <v>27.548846499220097</v>
      </c>
      <c r="AH10" t="str">
        <f t="shared" si="34"/>
        <v>21 Science, research, engineering and technology professionals</v>
      </c>
      <c r="AI10" s="69">
        <v>2.3480533072462046</v>
      </c>
      <c r="AJ10" s="69">
        <v>2.8869899187350381</v>
      </c>
      <c r="AK10" s="69">
        <v>2.9710071600080634</v>
      </c>
      <c r="AL10" s="69">
        <v>3.6143161234900458</v>
      </c>
      <c r="AM10" s="69">
        <v>4.3445439521892588</v>
      </c>
      <c r="AN10" s="69"/>
      <c r="AO10" s="69">
        <f t="shared" si="35"/>
        <v>1.3735367921811954</v>
      </c>
      <c r="AP10" s="69">
        <f>'RD T1'!E125</f>
        <v>1.3958068141436044</v>
      </c>
      <c r="AQ10" s="69">
        <f t="shared" si="36"/>
        <v>2.7693436063247998</v>
      </c>
      <c r="AS10" t="str">
        <f t="shared" si="37"/>
        <v>21 Science, research, engineering and technology professionals</v>
      </c>
      <c r="AT10" s="69">
        <v>6.6159538579941959</v>
      </c>
      <c r="AU10" s="69">
        <v>7.8216967017613594</v>
      </c>
      <c r="AV10" s="69">
        <v>7.6613527951025269</v>
      </c>
      <c r="AW10" s="69">
        <v>8.3847687433657025</v>
      </c>
      <c r="AX10" s="69">
        <v>9.2095001880196179</v>
      </c>
      <c r="AY10" s="69"/>
      <c r="AZ10" s="69">
        <f t="shared" si="38"/>
        <v>1.548147392917091</v>
      </c>
      <c r="BA10" s="69">
        <f>'RD T1'!E154</f>
        <v>2.9639335930662769</v>
      </c>
      <c r="BB10" s="69">
        <f t="shared" si="39"/>
        <v>4.5120809859833679</v>
      </c>
      <c r="BD10" t="str">
        <f t="shared" si="40"/>
        <v>21 Science, research, engineering and technology professionals</v>
      </c>
      <c r="BE10" s="69">
        <v>10.479798300972616</v>
      </c>
      <c r="BF10" s="69">
        <v>11.091757934406184</v>
      </c>
      <c r="BG10" s="69">
        <v>10.984016444076502</v>
      </c>
      <c r="BH10" s="69">
        <v>11.537961962334169</v>
      </c>
      <c r="BI10" s="69">
        <v>10.409206857419573</v>
      </c>
      <c r="BJ10" s="69"/>
      <c r="BK10" s="69">
        <f t="shared" si="41"/>
        <v>-0.57480958665692938</v>
      </c>
      <c r="BL10" s="69">
        <f>'RD T1'!E183</f>
        <v>3.2988244898436205</v>
      </c>
      <c r="BM10" s="69">
        <f t="shared" si="42"/>
        <v>2.7240149031866911</v>
      </c>
      <c r="BO10" t="str">
        <f t="shared" si="43"/>
        <v>21 Science, research, engineering and technology professionals</v>
      </c>
      <c r="BP10" s="69">
        <v>8.0812275808182452</v>
      </c>
      <c r="BQ10" s="69">
        <v>8.1278121691411069</v>
      </c>
      <c r="BR10" s="69">
        <v>7.965266694626262</v>
      </c>
      <c r="BS10" s="69">
        <v>8.8928119420430107</v>
      </c>
      <c r="BT10" s="69">
        <v>8.1678332333327628</v>
      </c>
      <c r="BU10" s="69"/>
      <c r="BV10" s="69">
        <f t="shared" si="44"/>
        <v>0.20256653870650076</v>
      </c>
      <c r="BW10" s="69">
        <f>'RD T1'!E212</f>
        <v>2.9476809400552964</v>
      </c>
      <c r="BX10" s="69">
        <f t="shared" si="45"/>
        <v>3.1502474787617971</v>
      </c>
      <c r="BZ10" t="str">
        <f t="shared" si="46"/>
        <v>21 Science, research, engineering and technology professionals</v>
      </c>
      <c r="CA10" s="69">
        <v>4.1606028782016793</v>
      </c>
      <c r="CB10" s="69">
        <v>4.7451451940200675</v>
      </c>
      <c r="CC10" s="69">
        <v>4.7633762260233325</v>
      </c>
      <c r="CD10" s="69">
        <v>4.9903205252195173</v>
      </c>
      <c r="CE10" s="69">
        <v>3.5704095075598286</v>
      </c>
      <c r="CF10" s="69"/>
      <c r="CG10" s="69">
        <f t="shared" si="47"/>
        <v>-1.192966718463504</v>
      </c>
      <c r="CH10" s="69">
        <f>'RD T1'!E241</f>
        <v>1.454160741137035</v>
      </c>
      <c r="CI10" s="69">
        <f t="shared" si="48"/>
        <v>0.26119402267353098</v>
      </c>
      <c r="CK10" t="str">
        <f t="shared" si="49"/>
        <v>21 Science, research, engineering and technology professionals</v>
      </c>
      <c r="CL10" s="69">
        <v>0.9939675279532596</v>
      </c>
      <c r="CM10" s="69">
        <v>1.0457096221094622</v>
      </c>
      <c r="CN10" s="69">
        <v>1.2259830487106202</v>
      </c>
      <c r="CO10" s="69">
        <v>1.8943416738216607</v>
      </c>
      <c r="CP10" s="69">
        <v>2.6086607662351255</v>
      </c>
      <c r="CQ10" s="69"/>
      <c r="CR10" s="69">
        <f t="shared" si="50"/>
        <v>1.3826777175245053</v>
      </c>
      <c r="CS10" s="69">
        <f>'RD T1'!E270</f>
        <v>0.63772522462676107</v>
      </c>
      <c r="CT10" s="69">
        <f t="shared" si="51"/>
        <v>2.0204029421512661</v>
      </c>
    </row>
    <row r="11" spans="1:98" x14ac:dyDescent="0.2">
      <c r="A11" s="10" t="str">
        <f>name!D7</f>
        <v>22 Health professionals</v>
      </c>
      <c r="B11" s="69">
        <v>3.034116368531139</v>
      </c>
      <c r="C11" s="69">
        <v>3.610633714699552</v>
      </c>
      <c r="D11" s="69">
        <v>4.1170292282604652</v>
      </c>
      <c r="E11" s="69">
        <v>5.0391220125773177</v>
      </c>
      <c r="F11" s="69">
        <v>6.5290689446031802</v>
      </c>
      <c r="G11" s="11"/>
      <c r="H11" s="69">
        <f t="shared" si="26"/>
        <v>2.412039716342715</v>
      </c>
      <c r="I11" s="69">
        <f>'RD T1'!E39</f>
        <v>2.7016268592415615</v>
      </c>
      <c r="J11" s="69">
        <f t="shared" si="27"/>
        <v>5.1136665755842765</v>
      </c>
      <c r="L11" t="str">
        <f t="shared" si="28"/>
        <v>22 Health professionals</v>
      </c>
      <c r="M11" s="69">
        <v>8.5512056244447976</v>
      </c>
      <c r="N11" s="69">
        <v>10.401937213463565</v>
      </c>
      <c r="O11" s="69">
        <v>11.728250898875197</v>
      </c>
      <c r="P11" s="69">
        <v>13.064594442129614</v>
      </c>
      <c r="Q11" s="69">
        <v>16.443086104566365</v>
      </c>
      <c r="R11" s="11"/>
      <c r="S11" s="69">
        <f t="shared" si="29"/>
        <v>4.714835205691168</v>
      </c>
      <c r="T11" s="69">
        <f>'RD T1'!E68</f>
        <v>7.3297567110856097</v>
      </c>
      <c r="U11" s="69">
        <f t="shared" si="30"/>
        <v>12.044591916776778</v>
      </c>
      <c r="W11" t="str">
        <f t="shared" si="31"/>
        <v>22 Health professionals</v>
      </c>
      <c r="X11" s="69">
        <v>19.319931442708935</v>
      </c>
      <c r="Y11" s="69">
        <v>23.855371609823873</v>
      </c>
      <c r="Z11" s="69">
        <v>24.138436371907027</v>
      </c>
      <c r="AA11" s="69">
        <v>25.167097705357889</v>
      </c>
      <c r="AB11" s="69">
        <v>28.670294734976327</v>
      </c>
      <c r="AC11" s="69"/>
      <c r="AD11" s="69">
        <f t="shared" si="32"/>
        <v>4.5318583630693006</v>
      </c>
      <c r="AE11" s="69">
        <f>'RD T1'!E97</f>
        <v>14.645390831911943</v>
      </c>
      <c r="AF11" s="69">
        <f t="shared" si="33"/>
        <v>19.177249194981243</v>
      </c>
      <c r="AH11" t="str">
        <f t="shared" si="34"/>
        <v>22 Health professionals</v>
      </c>
      <c r="AI11" s="69">
        <v>10.348499328645611</v>
      </c>
      <c r="AJ11" s="69">
        <v>8.5204569825626724</v>
      </c>
      <c r="AK11" s="69">
        <v>7.6275672976633606</v>
      </c>
      <c r="AL11" s="69">
        <v>3.9766630027811902</v>
      </c>
      <c r="AM11" s="69">
        <v>1.4828255777815806</v>
      </c>
      <c r="AN11" s="69"/>
      <c r="AO11" s="69">
        <f t="shared" si="35"/>
        <v>-6.1447417198817798</v>
      </c>
      <c r="AP11" s="69">
        <f>'RD T1'!E126</f>
        <v>1.2930810827687962</v>
      </c>
      <c r="AQ11" s="69">
        <f t="shared" si="36"/>
        <v>-4.8516606371129836</v>
      </c>
      <c r="AS11" t="str">
        <f t="shared" si="37"/>
        <v>22 Health professionals</v>
      </c>
      <c r="AT11" s="69">
        <v>1.2010267077251393</v>
      </c>
      <c r="AU11" s="69">
        <v>1.5381328273790251</v>
      </c>
      <c r="AV11" s="69">
        <v>1.6194836848548353</v>
      </c>
      <c r="AW11" s="69">
        <v>1.7169486759138632</v>
      </c>
      <c r="AX11" s="69">
        <v>2.0457548756038024</v>
      </c>
      <c r="AY11" s="69"/>
      <c r="AZ11" s="69">
        <f t="shared" si="38"/>
        <v>0.42627119074896713</v>
      </c>
      <c r="BA11" s="69">
        <f>'RD T1'!E155</f>
        <v>0.88510953732945741</v>
      </c>
      <c r="BB11" s="69">
        <f t="shared" si="39"/>
        <v>1.3113807280784244</v>
      </c>
      <c r="BD11" t="str">
        <f t="shared" si="40"/>
        <v>22 Health professionals</v>
      </c>
      <c r="BE11" s="69">
        <v>4.7080769056474301</v>
      </c>
      <c r="BF11" s="69">
        <v>6.2350624135937371</v>
      </c>
      <c r="BG11" s="69">
        <v>6.6470023303375347</v>
      </c>
      <c r="BH11" s="69">
        <v>6.5630158541069958</v>
      </c>
      <c r="BI11" s="69">
        <v>7.1951489529468953</v>
      </c>
      <c r="BJ11" s="69"/>
      <c r="BK11" s="69">
        <f t="shared" si="41"/>
        <v>0.54814662260936053</v>
      </c>
      <c r="BL11" s="69">
        <f>'RD T1'!E184</f>
        <v>3.6466402071700821</v>
      </c>
      <c r="BM11" s="69">
        <f t="shared" si="42"/>
        <v>4.1947868297794422</v>
      </c>
      <c r="BO11" t="str">
        <f t="shared" si="43"/>
        <v>22 Health professionals</v>
      </c>
      <c r="BP11" s="69">
        <v>3.7715688870367896</v>
      </c>
      <c r="BQ11" s="69">
        <v>4.6119626794956332</v>
      </c>
      <c r="BR11" s="69">
        <v>4.4423304065317222</v>
      </c>
      <c r="BS11" s="69">
        <v>4.3072403841465725</v>
      </c>
      <c r="BT11" s="69">
        <v>3.5124348828891767</v>
      </c>
      <c r="BU11" s="69"/>
      <c r="BV11" s="69">
        <f t="shared" si="44"/>
        <v>-0.92989552364254546</v>
      </c>
      <c r="BW11" s="69">
        <f>'RD T1'!E213</f>
        <v>1.8308439646305987</v>
      </c>
      <c r="BX11" s="69">
        <f t="shared" si="45"/>
        <v>0.90094844098805327</v>
      </c>
      <c r="BZ11" t="str">
        <f t="shared" si="46"/>
        <v>22 Health professionals</v>
      </c>
      <c r="CA11" s="69">
        <v>2.2005631681141087</v>
      </c>
      <c r="CB11" s="69">
        <v>2.6956608845262564</v>
      </c>
      <c r="CC11" s="69">
        <v>2.5752786458918799</v>
      </c>
      <c r="CD11" s="69">
        <v>2.2374420498738758</v>
      </c>
      <c r="CE11" s="69">
        <v>1.6147509354508434</v>
      </c>
      <c r="CF11" s="69"/>
      <c r="CG11" s="69">
        <f t="shared" si="47"/>
        <v>-0.96052771044103658</v>
      </c>
      <c r="CH11" s="69">
        <f>'RD T1'!E242</f>
        <v>0.92858677104615406</v>
      </c>
      <c r="CI11" s="69">
        <f t="shared" si="48"/>
        <v>-3.1940939394882517E-2</v>
      </c>
      <c r="CK11" t="str">
        <f t="shared" si="49"/>
        <v>22 Health professionals</v>
      </c>
      <c r="CL11" s="69">
        <v>0.3058382674596582</v>
      </c>
      <c r="CM11" s="69">
        <v>0.34861535691401452</v>
      </c>
      <c r="CN11" s="69">
        <v>0.44567364123798875</v>
      </c>
      <c r="CO11" s="69">
        <v>0.48990804053046599</v>
      </c>
      <c r="CP11" s="69">
        <v>0.70318058682758322</v>
      </c>
      <c r="CQ11" s="69"/>
      <c r="CR11" s="69">
        <f t="shared" si="50"/>
        <v>0.25750694558959447</v>
      </c>
      <c r="CS11" s="69">
        <f>'RD T1'!E271</f>
        <v>0.20603020292280078</v>
      </c>
      <c r="CT11" s="69">
        <f t="shared" si="51"/>
        <v>0.46353714851239525</v>
      </c>
    </row>
    <row r="12" spans="1:98" x14ac:dyDescent="0.2">
      <c r="A12" s="10" t="str">
        <f>name!D8</f>
        <v>23 Teaching and other educational professionals</v>
      </c>
      <c r="B12" s="69">
        <v>5.4077759394024909</v>
      </c>
      <c r="C12" s="69">
        <v>6.5844787964247473</v>
      </c>
      <c r="D12" s="69">
        <v>7.1530110188120339</v>
      </c>
      <c r="E12" s="69">
        <v>8.1044548338704541</v>
      </c>
      <c r="F12" s="69">
        <v>9.8271543586214243</v>
      </c>
      <c r="G12" s="11"/>
      <c r="H12" s="69">
        <f t="shared" si="26"/>
        <v>2.6741433398093903</v>
      </c>
      <c r="I12" s="69">
        <f>'RD T1'!E40</f>
        <v>4.2612051794552617</v>
      </c>
      <c r="J12" s="69">
        <f t="shared" si="27"/>
        <v>6.935348519264652</v>
      </c>
      <c r="L12" t="str">
        <f t="shared" si="28"/>
        <v>23 Teaching and other educational professionals</v>
      </c>
      <c r="M12" s="69">
        <v>30.031818377477993</v>
      </c>
      <c r="N12" s="69">
        <v>36.650628494101255</v>
      </c>
      <c r="O12" s="69">
        <v>40.305946501007675</v>
      </c>
      <c r="P12" s="69">
        <v>45.384910313785241</v>
      </c>
      <c r="Q12" s="69">
        <v>55.382390526804549</v>
      </c>
      <c r="R12" s="11"/>
      <c r="S12" s="69">
        <f t="shared" si="29"/>
        <v>15.076444025796874</v>
      </c>
      <c r="T12" s="69">
        <f>'RD T1'!E69</f>
        <v>24.82646351196918</v>
      </c>
      <c r="U12" s="69">
        <f t="shared" si="30"/>
        <v>39.902907537766055</v>
      </c>
      <c r="W12" t="str">
        <f t="shared" si="31"/>
        <v>23 Teaching and other educational professionals</v>
      </c>
      <c r="X12" s="69">
        <v>21.08390347147202</v>
      </c>
      <c r="Y12" s="69">
        <v>21.988209514186856</v>
      </c>
      <c r="Z12" s="69">
        <v>21.592509642548194</v>
      </c>
      <c r="AA12" s="69">
        <v>18.511722780787334</v>
      </c>
      <c r="AB12" s="69">
        <v>14.771800868122488</v>
      </c>
      <c r="AC12" s="69"/>
      <c r="AD12" s="69">
        <f t="shared" si="32"/>
        <v>-6.8207087744257056</v>
      </c>
      <c r="AE12" s="69">
        <f>'RD T1'!E98</f>
        <v>9.048867000663158</v>
      </c>
      <c r="AF12" s="69">
        <f t="shared" si="33"/>
        <v>2.2281582262374524</v>
      </c>
      <c r="AH12" t="str">
        <f t="shared" si="34"/>
        <v>23 Teaching and other educational professionals</v>
      </c>
      <c r="AI12" s="69">
        <v>2.7383580975397264</v>
      </c>
      <c r="AJ12" s="69">
        <v>2.0314168292754564</v>
      </c>
      <c r="AK12" s="69">
        <v>1.8322031185447825</v>
      </c>
      <c r="AL12" s="69">
        <v>1.1533815405425065</v>
      </c>
      <c r="AM12" s="69">
        <v>1.2217305338279207</v>
      </c>
      <c r="AN12" s="69"/>
      <c r="AO12" s="69">
        <f t="shared" si="35"/>
        <v>-0.61047258471686172</v>
      </c>
      <c r="AP12" s="69">
        <f>'RD T1'!E127</f>
        <v>0.38521799257575701</v>
      </c>
      <c r="AQ12" s="69">
        <f t="shared" si="36"/>
        <v>-0.22525459214110471</v>
      </c>
      <c r="AS12" t="str">
        <f t="shared" si="37"/>
        <v>23 Teaching and other educational professionals</v>
      </c>
      <c r="AT12" s="69">
        <v>0.7709245684037902</v>
      </c>
      <c r="AU12" s="69">
        <v>0.9701520131531004</v>
      </c>
      <c r="AV12" s="69">
        <v>0.93408814016191444</v>
      </c>
      <c r="AW12" s="69">
        <v>0.82306671151619526</v>
      </c>
      <c r="AX12" s="69">
        <v>0.79976685956977145</v>
      </c>
      <c r="AY12" s="69"/>
      <c r="AZ12" s="69">
        <f t="shared" si="38"/>
        <v>-0.13432128059214299</v>
      </c>
      <c r="BA12" s="69">
        <f>'RD T1'!E156</f>
        <v>0.39097181111707624</v>
      </c>
      <c r="BB12" s="69">
        <f t="shared" si="39"/>
        <v>0.25665053052493325</v>
      </c>
      <c r="BD12" t="str">
        <f t="shared" si="40"/>
        <v>23 Teaching and other educational professionals</v>
      </c>
      <c r="BE12" s="69">
        <v>3.3128195396376499</v>
      </c>
      <c r="BF12" s="69">
        <v>3.8165330346459005</v>
      </c>
      <c r="BG12" s="69">
        <v>4.2383665451029788</v>
      </c>
      <c r="BH12" s="69">
        <v>3.8968783017289668</v>
      </c>
      <c r="BI12" s="69">
        <v>4.3313729283979248</v>
      </c>
      <c r="BJ12" s="69"/>
      <c r="BK12" s="69">
        <f t="shared" si="41"/>
        <v>9.3006383294945927E-2</v>
      </c>
      <c r="BL12" s="69">
        <f>'RD T1'!E185</f>
        <v>1.7489135133008555</v>
      </c>
      <c r="BM12" s="69">
        <f t="shared" si="42"/>
        <v>1.8419198965958015</v>
      </c>
      <c r="BO12" t="str">
        <f t="shared" si="43"/>
        <v>23 Teaching and other educational professionals</v>
      </c>
      <c r="BP12" s="69">
        <v>2.3186279490400228</v>
      </c>
      <c r="BQ12" s="69">
        <v>2.6399949102974976</v>
      </c>
      <c r="BR12" s="69">
        <v>2.6116581163731296</v>
      </c>
      <c r="BS12" s="69">
        <v>2.3849818205280284</v>
      </c>
      <c r="BT12" s="69">
        <v>2.1118264623434606</v>
      </c>
      <c r="BU12" s="69"/>
      <c r="BV12" s="69">
        <f t="shared" si="44"/>
        <v>-0.499831654029669</v>
      </c>
      <c r="BW12" s="69">
        <f>'RD T1'!E214</f>
        <v>1.046098502287625</v>
      </c>
      <c r="BX12" s="69">
        <f t="shared" si="45"/>
        <v>0.54626684825795602</v>
      </c>
      <c r="BZ12" t="str">
        <f t="shared" si="46"/>
        <v>23 Teaching and other educational professionals</v>
      </c>
      <c r="CA12" s="69">
        <v>1.6804788633261052</v>
      </c>
      <c r="CB12" s="69">
        <v>1.890910131067687</v>
      </c>
      <c r="CC12" s="69">
        <v>2.0082051322808625</v>
      </c>
      <c r="CD12" s="69">
        <v>1.7125845731614269</v>
      </c>
      <c r="CE12" s="69">
        <v>1.264738916278958</v>
      </c>
      <c r="CF12" s="69"/>
      <c r="CG12" s="69">
        <f t="shared" si="47"/>
        <v>-0.74346621600190455</v>
      </c>
      <c r="CH12" s="69">
        <f>'RD T1'!E243</f>
        <v>0.71363441215261525</v>
      </c>
      <c r="CI12" s="69">
        <f t="shared" si="48"/>
        <v>-2.9831803849289296E-2</v>
      </c>
      <c r="CK12" t="str">
        <f t="shared" si="49"/>
        <v>23 Teaching and other educational professionals</v>
      </c>
      <c r="CL12" s="69">
        <v>0.38516061236708471</v>
      </c>
      <c r="CM12" s="69">
        <v>0.40260973349426848</v>
      </c>
      <c r="CN12" s="69">
        <v>0.59403702561610072</v>
      </c>
      <c r="CO12" s="69">
        <v>0.66499654073045755</v>
      </c>
      <c r="CP12" s="69">
        <v>0.83011246196125932</v>
      </c>
      <c r="CQ12" s="69"/>
      <c r="CR12" s="69">
        <f t="shared" si="50"/>
        <v>0.2360754363451586</v>
      </c>
      <c r="CS12" s="69">
        <f>'RD T1'!E272</f>
        <v>0.28036358419948726</v>
      </c>
      <c r="CT12" s="69">
        <f t="shared" si="51"/>
        <v>0.51643902054464585</v>
      </c>
    </row>
    <row r="13" spans="1:98" x14ac:dyDescent="0.2">
      <c r="A13" s="10" t="str">
        <f>name!D9</f>
        <v>24 Business, media and public service professionals</v>
      </c>
      <c r="B13" s="69">
        <v>1.0286461429593781</v>
      </c>
      <c r="C13" s="69">
        <v>1.3071606805905804</v>
      </c>
      <c r="D13" s="69">
        <v>1.5592919368256724</v>
      </c>
      <c r="E13" s="69">
        <v>1.8591528064602609</v>
      </c>
      <c r="F13" s="69">
        <v>2.4136244235220143</v>
      </c>
      <c r="G13" s="11"/>
      <c r="H13" s="69">
        <f t="shared" si="26"/>
        <v>0.85433248669634199</v>
      </c>
      <c r="I13" s="69">
        <f>'RD T1'!E41</f>
        <v>1.0272858237929374</v>
      </c>
      <c r="J13" s="69">
        <f t="shared" si="27"/>
        <v>1.8816183104892794</v>
      </c>
      <c r="L13" t="str">
        <f t="shared" si="28"/>
        <v>24 Business, media and public service professionals</v>
      </c>
      <c r="M13" s="69">
        <v>12.979870284545422</v>
      </c>
      <c r="N13" s="69">
        <v>16.460260803785992</v>
      </c>
      <c r="O13" s="69">
        <v>19.407240509839514</v>
      </c>
      <c r="P13" s="69">
        <v>22.471897685062864</v>
      </c>
      <c r="Q13" s="69">
        <v>28.378062748927388</v>
      </c>
      <c r="R13" s="11"/>
      <c r="S13" s="69">
        <f t="shared" si="29"/>
        <v>8.9708222390878731</v>
      </c>
      <c r="T13" s="69">
        <f>'RD T1'!E70</f>
        <v>12.294372915162056</v>
      </c>
      <c r="U13" s="69">
        <f t="shared" si="30"/>
        <v>21.26519515424993</v>
      </c>
      <c r="W13" t="str">
        <f t="shared" si="31"/>
        <v>24 Business, media and public service professionals</v>
      </c>
      <c r="X13" s="69">
        <v>25.887639290839822</v>
      </c>
      <c r="Y13" s="69">
        <v>32.679383842905615</v>
      </c>
      <c r="Z13" s="69">
        <v>34.59864651053848</v>
      </c>
      <c r="AA13" s="69">
        <v>36.055656581004563</v>
      </c>
      <c r="AB13" s="69">
        <v>40.412073097000778</v>
      </c>
      <c r="AC13" s="69"/>
      <c r="AD13" s="69">
        <f t="shared" si="32"/>
        <v>5.8134265864622989</v>
      </c>
      <c r="AE13" s="69">
        <f>'RD T1'!E99</f>
        <v>19.020820326728622</v>
      </c>
      <c r="AF13" s="69">
        <f t="shared" si="33"/>
        <v>24.83424691319092</v>
      </c>
      <c r="AH13" t="str">
        <f t="shared" si="34"/>
        <v>24 Business, media and public service professionals</v>
      </c>
      <c r="AI13" s="69">
        <v>2.4729139066433903</v>
      </c>
      <c r="AJ13" s="69">
        <v>2.6878429164523414</v>
      </c>
      <c r="AK13" s="69">
        <v>2.8355108621313705</v>
      </c>
      <c r="AL13" s="69">
        <v>2.6846673601710154</v>
      </c>
      <c r="AM13" s="69">
        <v>3.0528374793737636</v>
      </c>
      <c r="AN13" s="69"/>
      <c r="AO13" s="69">
        <f t="shared" si="35"/>
        <v>0.21732661724239311</v>
      </c>
      <c r="AP13" s="69">
        <f>'RD T1'!E128</f>
        <v>0.99001176857939088</v>
      </c>
      <c r="AQ13" s="69">
        <f t="shared" si="36"/>
        <v>1.2073383858217839</v>
      </c>
      <c r="AS13" t="str">
        <f t="shared" si="37"/>
        <v>24 Business, media and public service professionals</v>
      </c>
      <c r="AT13" s="69">
        <v>4.0321932235216602</v>
      </c>
      <c r="AU13" s="69">
        <v>5.1318610775390523</v>
      </c>
      <c r="AV13" s="69">
        <v>5.6177529176046379</v>
      </c>
      <c r="AW13" s="69">
        <v>6.0553030801715506</v>
      </c>
      <c r="AX13" s="69">
        <v>7.3890648472978357</v>
      </c>
      <c r="AY13" s="69"/>
      <c r="AZ13" s="69">
        <f t="shared" si="38"/>
        <v>1.7713119296931978</v>
      </c>
      <c r="BA13" s="69">
        <f>'RD T1'!E157</f>
        <v>3.077911565860167</v>
      </c>
      <c r="BB13" s="69">
        <f t="shared" si="39"/>
        <v>4.8492234955533648</v>
      </c>
      <c r="BD13" t="str">
        <f t="shared" si="40"/>
        <v>24 Business, media and public service professionals</v>
      </c>
      <c r="BE13" s="69">
        <v>9.7151404547806646</v>
      </c>
      <c r="BF13" s="69">
        <v>11.332229306833227</v>
      </c>
      <c r="BG13" s="69">
        <v>12.325375055016742</v>
      </c>
      <c r="BH13" s="69">
        <v>12.052448192611873</v>
      </c>
      <c r="BI13" s="69">
        <v>11.825355480193961</v>
      </c>
      <c r="BJ13" s="69"/>
      <c r="BK13" s="69">
        <f t="shared" si="41"/>
        <v>-0.50001957482278137</v>
      </c>
      <c r="BL13" s="69">
        <f>'RD T1'!E186</f>
        <v>4.9895250516592862</v>
      </c>
      <c r="BM13" s="69">
        <f t="shared" si="42"/>
        <v>4.4895054768365048</v>
      </c>
      <c r="BO13" t="str">
        <f t="shared" si="43"/>
        <v>24 Business, media and public service professionals</v>
      </c>
      <c r="BP13" s="69">
        <v>7.2157336376739334</v>
      </c>
      <c r="BQ13" s="69">
        <v>7.7186905975817108</v>
      </c>
      <c r="BR13" s="69">
        <v>8.1475963782670622</v>
      </c>
      <c r="BS13" s="69">
        <v>7.7468709052999927</v>
      </c>
      <c r="BT13" s="69">
        <v>6.6724359897057806</v>
      </c>
      <c r="BU13" s="69"/>
      <c r="BV13" s="69">
        <f t="shared" si="44"/>
        <v>-1.4751603885612816</v>
      </c>
      <c r="BW13" s="69">
        <f>'RD T1'!E215</f>
        <v>2.9807549298394371</v>
      </c>
      <c r="BX13" s="69">
        <f t="shared" si="45"/>
        <v>1.5055945412781555</v>
      </c>
      <c r="BZ13" t="str">
        <f t="shared" si="46"/>
        <v>24 Business, media and public service professionals</v>
      </c>
      <c r="CA13" s="69">
        <v>3.9033132665637571</v>
      </c>
      <c r="CB13" s="69">
        <v>4.5762227561697442</v>
      </c>
      <c r="CC13" s="69">
        <v>4.9683287755102299</v>
      </c>
      <c r="CD13" s="69">
        <v>4.25982316188278</v>
      </c>
      <c r="CE13" s="69">
        <v>2.8901824827460314</v>
      </c>
      <c r="CF13" s="69"/>
      <c r="CG13" s="69">
        <f t="shared" si="47"/>
        <v>-2.0781462927641985</v>
      </c>
      <c r="CH13" s="69">
        <f>'RD T1'!E244</f>
        <v>1.5737896300865626</v>
      </c>
      <c r="CI13" s="69">
        <f t="shared" si="48"/>
        <v>-0.5043566626776359</v>
      </c>
      <c r="CK13" t="str">
        <f t="shared" si="49"/>
        <v>24 Business, media and public service professionals</v>
      </c>
      <c r="CL13" s="69">
        <v>1.0300692065465715</v>
      </c>
      <c r="CM13" s="69">
        <v>1.1594619852443162</v>
      </c>
      <c r="CN13" s="69">
        <v>1.4236475106728188</v>
      </c>
      <c r="CO13" s="69">
        <v>1.626014119757017</v>
      </c>
      <c r="CP13" s="69">
        <v>2.1018665058634154</v>
      </c>
      <c r="CQ13" s="69"/>
      <c r="CR13" s="69">
        <f t="shared" si="50"/>
        <v>0.67821899519059659</v>
      </c>
      <c r="CS13" s="69">
        <f>'RD T1'!E273</f>
        <v>0.63319648569293729</v>
      </c>
      <c r="CT13" s="69">
        <f t="shared" si="51"/>
        <v>1.3114154808835339</v>
      </c>
    </row>
    <row r="14" spans="1:98" x14ac:dyDescent="0.2">
      <c r="A14" s="10" t="str">
        <f>name!D10</f>
        <v>31 Science, engineering and technology associate professionals</v>
      </c>
      <c r="B14" s="69">
        <v>0.39415086678282391</v>
      </c>
      <c r="C14" s="69">
        <v>0.53791617070706499</v>
      </c>
      <c r="D14" s="69">
        <v>0.67298172166917702</v>
      </c>
      <c r="E14" s="69">
        <v>0.76706536162588712</v>
      </c>
      <c r="F14" s="69">
        <v>1.0916462233247728</v>
      </c>
      <c r="G14" s="11"/>
      <c r="H14" s="69">
        <f t="shared" si="26"/>
        <v>0.41866450165559577</v>
      </c>
      <c r="I14" s="69">
        <f>'RD T1'!E42</f>
        <v>0.41521989772047313</v>
      </c>
      <c r="J14" s="69">
        <f t="shared" si="27"/>
        <v>0.83388439937606895</v>
      </c>
      <c r="L14" t="str">
        <f t="shared" si="28"/>
        <v>31 Science, engineering and technology associate professionals</v>
      </c>
      <c r="M14" s="69">
        <v>2.3149201425933739</v>
      </c>
      <c r="N14" s="69">
        <v>2.9569770200806689</v>
      </c>
      <c r="O14" s="69">
        <v>3.536336480212082</v>
      </c>
      <c r="P14" s="69">
        <v>3.8285279159197421</v>
      </c>
      <c r="Q14" s="69">
        <v>5.0135117167972831</v>
      </c>
      <c r="R14" s="11"/>
      <c r="S14" s="69">
        <f t="shared" si="29"/>
        <v>1.4771752365852011</v>
      </c>
      <c r="T14" s="69">
        <f>'RD T1'!E71</f>
        <v>1.8804423886457466</v>
      </c>
      <c r="U14" s="69">
        <f t="shared" si="30"/>
        <v>3.3576176252309478</v>
      </c>
      <c r="W14" t="str">
        <f t="shared" si="31"/>
        <v>31 Science, engineering and technology associate professionals</v>
      </c>
      <c r="X14" s="69">
        <v>6.1348308764862454</v>
      </c>
      <c r="Y14" s="69">
        <v>8.4621807266197138</v>
      </c>
      <c r="Z14" s="69">
        <v>8.8225827178711267</v>
      </c>
      <c r="AA14" s="69">
        <v>8.8680378447137613</v>
      </c>
      <c r="AB14" s="69">
        <v>10.543694888554629</v>
      </c>
      <c r="AC14" s="69"/>
      <c r="AD14" s="69">
        <f t="shared" si="32"/>
        <v>1.7211121706835026</v>
      </c>
      <c r="AE14" s="69">
        <f>'RD T1'!E100</f>
        <v>4.1064722074946793</v>
      </c>
      <c r="AF14" s="69">
        <f t="shared" si="33"/>
        <v>5.827584378178182</v>
      </c>
      <c r="AH14" t="str">
        <f t="shared" si="34"/>
        <v>31 Science, engineering and technology associate professionals</v>
      </c>
      <c r="AI14" s="69">
        <v>1.0364750543185737</v>
      </c>
      <c r="AJ14" s="69">
        <v>1.3823646723095957</v>
      </c>
      <c r="AK14" s="69">
        <v>1.4610647481270478</v>
      </c>
      <c r="AL14" s="69">
        <v>1.5913607608269049</v>
      </c>
      <c r="AM14" s="69">
        <v>2.1187639407820908</v>
      </c>
      <c r="AN14" s="69"/>
      <c r="AO14" s="69">
        <f t="shared" si="35"/>
        <v>0.65769919265504306</v>
      </c>
      <c r="AP14" s="69">
        <f>'RD T1'!E129</f>
        <v>0.78611601712982904</v>
      </c>
      <c r="AQ14" s="69">
        <f t="shared" si="36"/>
        <v>1.443815209784872</v>
      </c>
      <c r="AS14" t="str">
        <f t="shared" si="37"/>
        <v>31 Science, engineering and technology associate professionals</v>
      </c>
      <c r="AT14" s="69">
        <v>2.743867373198007</v>
      </c>
      <c r="AU14" s="69">
        <v>3.2589566998285147</v>
      </c>
      <c r="AV14" s="69">
        <v>3.3700691188490928</v>
      </c>
      <c r="AW14" s="69">
        <v>2.9912942081691378</v>
      </c>
      <c r="AX14" s="69">
        <v>3.0393941415300678</v>
      </c>
      <c r="AY14" s="69"/>
      <c r="AZ14" s="69">
        <f t="shared" si="38"/>
        <v>-0.33067497731902495</v>
      </c>
      <c r="BA14" s="69">
        <f>'RD T1'!E158</f>
        <v>1.150771132351561</v>
      </c>
      <c r="BB14" s="69">
        <f t="shared" si="39"/>
        <v>0.82009615503253608</v>
      </c>
      <c r="BD14" t="str">
        <f t="shared" si="40"/>
        <v>31 Science, engineering and technology associate professionals</v>
      </c>
      <c r="BE14" s="69">
        <v>4.9074258734991112</v>
      </c>
      <c r="BF14" s="69">
        <v>5.4378305185221274</v>
      </c>
      <c r="BG14" s="69">
        <v>5.6670975324629396</v>
      </c>
      <c r="BH14" s="69">
        <v>4.4058101674798094</v>
      </c>
      <c r="BI14" s="69">
        <v>3.4505528647867041</v>
      </c>
      <c r="BJ14" s="69"/>
      <c r="BK14" s="69">
        <f t="shared" si="41"/>
        <v>-2.2165446676762355</v>
      </c>
      <c r="BL14" s="69">
        <f>'RD T1'!E187</f>
        <v>1.4156222898644786</v>
      </c>
      <c r="BM14" s="69">
        <f t="shared" si="42"/>
        <v>-0.8009223778117569</v>
      </c>
      <c r="BO14" t="str">
        <f t="shared" si="43"/>
        <v>31 Science, engineering and technology associate professionals</v>
      </c>
      <c r="BP14" s="69">
        <v>3.8244401317916394</v>
      </c>
      <c r="BQ14" s="69">
        <v>4.2146489598956807</v>
      </c>
      <c r="BR14" s="69">
        <v>4.2181703512311044</v>
      </c>
      <c r="BS14" s="69">
        <v>3.6752097431958921</v>
      </c>
      <c r="BT14" s="69">
        <v>3.3557890652470883</v>
      </c>
      <c r="BU14" s="69"/>
      <c r="BV14" s="69">
        <f t="shared" si="44"/>
        <v>-0.86238128598401609</v>
      </c>
      <c r="BW14" s="69">
        <f>'RD T1'!E216</f>
        <v>1.3477263387813943</v>
      </c>
      <c r="BX14" s="69">
        <f t="shared" si="45"/>
        <v>0.48534505279737816</v>
      </c>
      <c r="BZ14" t="str">
        <f t="shared" si="46"/>
        <v>31 Science, engineering and technology associate professionals</v>
      </c>
      <c r="CA14" s="69">
        <v>2.5976095077602999</v>
      </c>
      <c r="CB14" s="69">
        <v>3.2114990930074625</v>
      </c>
      <c r="CC14" s="69">
        <v>3.4386453353332107</v>
      </c>
      <c r="CD14" s="69">
        <v>2.8550764947150293</v>
      </c>
      <c r="CE14" s="69">
        <v>2.2491601704901769</v>
      </c>
      <c r="CF14" s="69"/>
      <c r="CG14" s="69">
        <f t="shared" si="47"/>
        <v>-1.1894851648430338</v>
      </c>
      <c r="CH14" s="69">
        <f>'RD T1'!E245</f>
        <v>0.99890306887516589</v>
      </c>
      <c r="CI14" s="69">
        <f t="shared" si="48"/>
        <v>-0.1905820959678679</v>
      </c>
      <c r="CK14" t="str">
        <f t="shared" si="49"/>
        <v>31 Science, engineering and technology associate professionals</v>
      </c>
      <c r="CL14" s="69">
        <v>0.5477294665865341</v>
      </c>
      <c r="CM14" s="69">
        <v>0.66867048380527183</v>
      </c>
      <c r="CN14" s="69">
        <v>0.90718736019614865</v>
      </c>
      <c r="CO14" s="69">
        <v>1.0730152693088757</v>
      </c>
      <c r="CP14" s="69">
        <v>1.6308180702013579</v>
      </c>
      <c r="CQ14" s="69"/>
      <c r="CR14" s="69">
        <f t="shared" si="50"/>
        <v>0.72363071000520929</v>
      </c>
      <c r="CS14" s="69">
        <f>'RD T1'!E274</f>
        <v>0.47029529584975455</v>
      </c>
      <c r="CT14" s="69">
        <f t="shared" si="51"/>
        <v>1.1939260058549639</v>
      </c>
    </row>
    <row r="15" spans="1:98" x14ac:dyDescent="0.2">
      <c r="A15" s="10" t="str">
        <f>name!D11</f>
        <v>32 Health and social care associate professionals</v>
      </c>
      <c r="B15" s="69">
        <v>8.632360663200013E-2</v>
      </c>
      <c r="C15" s="69">
        <v>0.11388243809791061</v>
      </c>
      <c r="D15" s="69">
        <v>0.1267950700023853</v>
      </c>
      <c r="E15" s="69">
        <v>0.23810113320081938</v>
      </c>
      <c r="F15" s="69">
        <v>0.38359911047423928</v>
      </c>
      <c r="G15" s="11"/>
      <c r="H15" s="69">
        <f t="shared" si="26"/>
        <v>0.25680404047185401</v>
      </c>
      <c r="I15" s="69">
        <f>'RD T1'!E43</f>
        <v>0.16717873684388912</v>
      </c>
      <c r="J15" s="69">
        <f t="shared" si="27"/>
        <v>0.42398277731574313</v>
      </c>
      <c r="L15" t="str">
        <f t="shared" si="28"/>
        <v>32 Health and social care associate professionals</v>
      </c>
      <c r="M15" s="69">
        <v>2.114770431058318</v>
      </c>
      <c r="N15" s="69">
        <v>2.6179012917052491</v>
      </c>
      <c r="O15" s="69">
        <v>3.0671749371343755</v>
      </c>
      <c r="P15" s="69">
        <v>5.7999492399444277</v>
      </c>
      <c r="Q15" s="69">
        <v>8.8408766889367865</v>
      </c>
      <c r="R15" s="11"/>
      <c r="S15" s="69">
        <f t="shared" si="29"/>
        <v>5.7737017518024114</v>
      </c>
      <c r="T15" s="69">
        <f>'RD T1'!E72</f>
        <v>3.8274021278542016</v>
      </c>
      <c r="U15" s="69">
        <f t="shared" si="30"/>
        <v>9.6011038796566126</v>
      </c>
      <c r="W15" t="str">
        <f t="shared" si="31"/>
        <v>32 Health and social care associate professionals</v>
      </c>
      <c r="X15" s="69">
        <v>6.8976917708734682</v>
      </c>
      <c r="Y15" s="69">
        <v>8.5140413345553654</v>
      </c>
      <c r="Z15" s="69">
        <v>8.7950701558140505</v>
      </c>
      <c r="AA15" s="69">
        <v>15.558755884418892</v>
      </c>
      <c r="AB15" s="69">
        <v>21.008080588387699</v>
      </c>
      <c r="AC15" s="69"/>
      <c r="AD15" s="69">
        <f t="shared" si="32"/>
        <v>12.213010432573649</v>
      </c>
      <c r="AE15" s="69">
        <f>'RD T1'!E101</f>
        <v>10.551757851836902</v>
      </c>
      <c r="AF15" s="69">
        <f t="shared" si="33"/>
        <v>22.76476828441055</v>
      </c>
      <c r="AH15" t="str">
        <f t="shared" si="34"/>
        <v>32 Health and social care associate professionals</v>
      </c>
      <c r="AI15" s="69">
        <v>5.0138158616697215</v>
      </c>
      <c r="AJ15" s="69">
        <v>4.5466341306955451</v>
      </c>
      <c r="AK15" s="69">
        <v>4.3773086263446643</v>
      </c>
      <c r="AL15" s="69">
        <v>5.0561363409302027</v>
      </c>
      <c r="AM15" s="69">
        <v>3.1760086204956646</v>
      </c>
      <c r="AN15" s="69"/>
      <c r="AO15" s="69">
        <f t="shared" si="35"/>
        <v>-1.2013000058489998</v>
      </c>
      <c r="AP15" s="69">
        <f>'RD T1'!E130</f>
        <v>1.9216941886963852</v>
      </c>
      <c r="AQ15" s="69">
        <f t="shared" si="36"/>
        <v>0.72039418284738543</v>
      </c>
      <c r="AS15" t="str">
        <f t="shared" si="37"/>
        <v>32 Health and social care associate professionals</v>
      </c>
      <c r="AT15" s="69">
        <v>1.0214134106770341</v>
      </c>
      <c r="AU15" s="69">
        <v>1.2685421686602574</v>
      </c>
      <c r="AV15" s="69">
        <v>1.365436144912765</v>
      </c>
      <c r="AW15" s="69">
        <v>2.0985018365444512</v>
      </c>
      <c r="AX15" s="69">
        <v>2.6566493312868786</v>
      </c>
      <c r="AY15" s="69"/>
      <c r="AZ15" s="69">
        <f t="shared" si="38"/>
        <v>1.2912131863741136</v>
      </c>
      <c r="BA15" s="69">
        <f>'RD T1'!E159</f>
        <v>1.2533507100709054</v>
      </c>
      <c r="BB15" s="69">
        <f t="shared" si="39"/>
        <v>2.5445638964450188</v>
      </c>
      <c r="BD15" t="str">
        <f t="shared" si="40"/>
        <v>32 Health and social care associate professionals</v>
      </c>
      <c r="BE15" s="69">
        <v>4.255373837460164</v>
      </c>
      <c r="BF15" s="69">
        <v>5.3523847060082934</v>
      </c>
      <c r="BG15" s="69">
        <v>6.0003791387383476</v>
      </c>
      <c r="BH15" s="69">
        <v>9.7773737061354034</v>
      </c>
      <c r="BI15" s="69">
        <v>12.520633660957454</v>
      </c>
      <c r="BJ15" s="69"/>
      <c r="BK15" s="69">
        <f t="shared" si="41"/>
        <v>6.5202545222191066</v>
      </c>
      <c r="BL15" s="69">
        <f>'RD T1'!E188</f>
        <v>5.9705430593136501</v>
      </c>
      <c r="BM15" s="69">
        <f t="shared" si="42"/>
        <v>12.490797581532757</v>
      </c>
      <c r="BO15" t="str">
        <f t="shared" si="43"/>
        <v>32 Health and social care associate professionals</v>
      </c>
      <c r="BP15" s="69">
        <v>3.5997536095123479</v>
      </c>
      <c r="BQ15" s="69">
        <v>4.1480884694967255</v>
      </c>
      <c r="BR15" s="69">
        <v>4.0852337882608056</v>
      </c>
      <c r="BS15" s="69">
        <v>6.395801119333071</v>
      </c>
      <c r="BT15" s="69">
        <v>5.9353047759439947</v>
      </c>
      <c r="BU15" s="69"/>
      <c r="BV15" s="69">
        <f t="shared" si="44"/>
        <v>1.8500709876831891</v>
      </c>
      <c r="BW15" s="69">
        <f>'RD T1'!E217</f>
        <v>3.0690112063230242</v>
      </c>
      <c r="BX15" s="69">
        <f t="shared" si="45"/>
        <v>4.9190821940062133</v>
      </c>
      <c r="BZ15" t="str">
        <f t="shared" si="46"/>
        <v>32 Health and social care associate professionals</v>
      </c>
      <c r="CA15" s="69">
        <v>1.3696321850191504</v>
      </c>
      <c r="CB15" s="69">
        <v>1.3043454867179791</v>
      </c>
      <c r="CC15" s="69">
        <v>1.2420011952965075</v>
      </c>
      <c r="CD15" s="69">
        <v>1.5638184688870331</v>
      </c>
      <c r="CE15" s="69">
        <v>1.1623383613414928</v>
      </c>
      <c r="CF15" s="69"/>
      <c r="CG15" s="69">
        <f t="shared" si="47"/>
        <v>-7.9662833955014722E-2</v>
      </c>
      <c r="CH15" s="69">
        <f>'RD T1'!E246</f>
        <v>0.65678377664403043</v>
      </c>
      <c r="CI15" s="69">
        <f t="shared" si="48"/>
        <v>0.5771209426890157</v>
      </c>
      <c r="CK15" t="str">
        <f t="shared" si="49"/>
        <v>32 Health and social care associate professionals</v>
      </c>
      <c r="CL15" s="69">
        <v>0.22450686667052949</v>
      </c>
      <c r="CM15" s="69">
        <v>0.2188137463993364</v>
      </c>
      <c r="CN15" s="69">
        <v>0.27232548284130187</v>
      </c>
      <c r="CO15" s="69">
        <v>0.45404179300919639</v>
      </c>
      <c r="CP15" s="69">
        <v>0.71933498784281258</v>
      </c>
      <c r="CQ15" s="69"/>
      <c r="CR15" s="69">
        <f t="shared" si="50"/>
        <v>0.44700950500151071</v>
      </c>
      <c r="CS15" s="69">
        <f>'RD T1'!E275</f>
        <v>0.21232707843973397</v>
      </c>
      <c r="CT15" s="69">
        <f t="shared" si="51"/>
        <v>0.65933658344124468</v>
      </c>
    </row>
    <row r="16" spans="1:98" x14ac:dyDescent="0.2">
      <c r="A16" s="10" t="str">
        <f>name!D12</f>
        <v>33 Protective service occupations</v>
      </c>
      <c r="B16" s="69">
        <v>3.3572326611750539E-2</v>
      </c>
      <c r="C16" s="69">
        <v>4.1126719252951999E-2</v>
      </c>
      <c r="D16" s="69">
        <v>4.6750643016212019E-2</v>
      </c>
      <c r="E16" s="69">
        <v>5.1434814782558652E-2</v>
      </c>
      <c r="F16" s="69">
        <v>6.9956788548066334E-2</v>
      </c>
      <c r="G16" s="11"/>
      <c r="H16" s="69">
        <f t="shared" si="26"/>
        <v>2.3206145531854315E-2</v>
      </c>
      <c r="I16" s="69">
        <f>'RD T1'!E44</f>
        <v>2.059154738473476E-2</v>
      </c>
      <c r="J16" s="69">
        <f t="shared" si="27"/>
        <v>4.3797692916589075E-2</v>
      </c>
      <c r="L16" t="str">
        <f t="shared" si="28"/>
        <v>33 Protective service occupations</v>
      </c>
      <c r="M16" s="69">
        <v>0.53392954371452928</v>
      </c>
      <c r="N16" s="69">
        <v>0.64481144789371514</v>
      </c>
      <c r="O16" s="69">
        <v>0.75669594649838978</v>
      </c>
      <c r="P16" s="69">
        <v>0.71269412843345237</v>
      </c>
      <c r="Q16" s="69">
        <v>0.94211720495955553</v>
      </c>
      <c r="R16" s="11"/>
      <c r="S16" s="69">
        <f t="shared" si="29"/>
        <v>0.18542125846116575</v>
      </c>
      <c r="T16" s="69">
        <f>'RD T1'!E73</f>
        <v>0.26035799277744709</v>
      </c>
      <c r="U16" s="69">
        <f t="shared" si="30"/>
        <v>0.44577925123861284</v>
      </c>
      <c r="W16" t="str">
        <f t="shared" si="31"/>
        <v>33 Protective service occupations</v>
      </c>
      <c r="X16" s="69">
        <v>2.4879919347760215</v>
      </c>
      <c r="Y16" s="69">
        <v>3.2652653659041153</v>
      </c>
      <c r="Z16" s="69">
        <v>3.459203387170898</v>
      </c>
      <c r="AA16" s="69">
        <v>3.1316396090999201</v>
      </c>
      <c r="AB16" s="69">
        <v>4.2756514579637743</v>
      </c>
      <c r="AC16" s="69"/>
      <c r="AD16" s="69">
        <f t="shared" si="32"/>
        <v>0.81644807079287629</v>
      </c>
      <c r="AE16" s="69">
        <f>'RD T1'!E102</f>
        <v>1.3671705480214904</v>
      </c>
      <c r="AF16" s="69">
        <f t="shared" si="33"/>
        <v>2.1836186188143669</v>
      </c>
      <c r="AH16" t="str">
        <f t="shared" si="34"/>
        <v>33 Protective service occupations</v>
      </c>
      <c r="AI16" s="69">
        <v>0.71383315707191242</v>
      </c>
      <c r="AJ16" s="69">
        <v>0.92526429389521903</v>
      </c>
      <c r="AK16" s="69">
        <v>0.99240767352058445</v>
      </c>
      <c r="AL16" s="69">
        <v>0.90406205959297004</v>
      </c>
      <c r="AM16" s="69">
        <v>1.2265745176803444</v>
      </c>
      <c r="AN16" s="69"/>
      <c r="AO16" s="69">
        <f t="shared" si="35"/>
        <v>0.23416684415975997</v>
      </c>
      <c r="AP16" s="69">
        <f>'RD T1'!E131</f>
        <v>0.35158170214899565</v>
      </c>
      <c r="AQ16" s="69">
        <f t="shared" si="36"/>
        <v>0.58574854630875561</v>
      </c>
      <c r="AS16" t="str">
        <f t="shared" si="37"/>
        <v>33 Protective service occupations</v>
      </c>
      <c r="AT16" s="69">
        <v>0.67726007759149365</v>
      </c>
      <c r="AU16" s="69">
        <v>0.71935700179900186</v>
      </c>
      <c r="AV16" s="69">
        <v>0.73430553828308665</v>
      </c>
      <c r="AW16" s="69">
        <v>0.55707990329029611</v>
      </c>
      <c r="AX16" s="69">
        <v>0.59994583095013176</v>
      </c>
      <c r="AY16" s="69"/>
      <c r="AZ16" s="69">
        <f t="shared" si="38"/>
        <v>-0.13435970733295488</v>
      </c>
      <c r="BA16" s="69">
        <f>'RD T1'!E160</f>
        <v>0.19998464259857321</v>
      </c>
      <c r="BB16" s="69">
        <f t="shared" si="39"/>
        <v>6.5624935265618328E-2</v>
      </c>
      <c r="BD16" t="str">
        <f t="shared" si="40"/>
        <v>33 Protective service occupations</v>
      </c>
      <c r="BE16" s="69">
        <v>2.974193437433414</v>
      </c>
      <c r="BF16" s="69">
        <v>3.0324277336215388</v>
      </c>
      <c r="BG16" s="69">
        <v>3.0157034822030915</v>
      </c>
      <c r="BH16" s="69">
        <v>2.2826177336537441</v>
      </c>
      <c r="BI16" s="69">
        <v>1.790241121342018</v>
      </c>
      <c r="BJ16" s="69"/>
      <c r="BK16" s="69">
        <f t="shared" si="41"/>
        <v>-1.2254623608610735</v>
      </c>
      <c r="BL16" s="69">
        <f>'RD T1'!E189</f>
        <v>0.53528336563121492</v>
      </c>
      <c r="BM16" s="69">
        <f t="shared" si="42"/>
        <v>-0.69017899522985859</v>
      </c>
      <c r="BO16" t="str">
        <f t="shared" si="43"/>
        <v>33 Protective service occupations</v>
      </c>
      <c r="BP16" s="69">
        <v>3.4189110036415533</v>
      </c>
      <c r="BQ16" s="69">
        <v>3.3886952300900193</v>
      </c>
      <c r="BR16" s="69">
        <v>3.260711066916202</v>
      </c>
      <c r="BS16" s="69">
        <v>2.4492793338287608</v>
      </c>
      <c r="BT16" s="69">
        <v>1.8286678596907837</v>
      </c>
      <c r="BU16" s="69"/>
      <c r="BV16" s="69">
        <f t="shared" si="44"/>
        <v>-1.4320432072254183</v>
      </c>
      <c r="BW16" s="69">
        <f>'RD T1'!E218</f>
        <v>0.64626915217849801</v>
      </c>
      <c r="BX16" s="69">
        <f t="shared" si="45"/>
        <v>-0.78577405504692033</v>
      </c>
      <c r="BZ16" t="str">
        <f t="shared" si="46"/>
        <v>33 Protective service occupations</v>
      </c>
      <c r="CA16" s="69">
        <v>1.5893678553045034</v>
      </c>
      <c r="CB16" s="69">
        <v>1.6683172773859796</v>
      </c>
      <c r="CC16" s="69">
        <v>1.715940689747508</v>
      </c>
      <c r="CD16" s="69">
        <v>1.2415657422056894</v>
      </c>
      <c r="CE16" s="69">
        <v>1.0501800980489828</v>
      </c>
      <c r="CF16" s="69"/>
      <c r="CG16" s="69">
        <f t="shared" si="47"/>
        <v>-0.66576059169852519</v>
      </c>
      <c r="CH16" s="69">
        <f>'RD T1'!E247</f>
        <v>0.42155402060391656</v>
      </c>
      <c r="CI16" s="69">
        <f t="shared" si="48"/>
        <v>-0.24420657109460864</v>
      </c>
      <c r="CK16" t="str">
        <f t="shared" si="49"/>
        <v>33 Protective service occupations</v>
      </c>
      <c r="CL16" s="69">
        <v>0.31046873394112612</v>
      </c>
      <c r="CM16" s="69">
        <v>0.23757210585385255</v>
      </c>
      <c r="CN16" s="69">
        <v>0.2640272091208179</v>
      </c>
      <c r="CO16" s="69">
        <v>0.19702359991370724</v>
      </c>
      <c r="CP16" s="69">
        <v>0.18904374234560076</v>
      </c>
      <c r="CQ16" s="69"/>
      <c r="CR16" s="69">
        <f t="shared" si="50"/>
        <v>-7.4983466775217139E-2</v>
      </c>
      <c r="CS16" s="69">
        <f>'RD T1'!E276</f>
        <v>4.0558123227096232E-2</v>
      </c>
      <c r="CT16" s="69">
        <f t="shared" si="51"/>
        <v>-3.4425343548120907E-2</v>
      </c>
    </row>
    <row r="17" spans="1:98" x14ac:dyDescent="0.2">
      <c r="A17" s="10" t="str">
        <f>name!D13</f>
        <v>34 Culture, media and sports occupations</v>
      </c>
      <c r="B17" s="69">
        <v>0.17587902519144413</v>
      </c>
      <c r="C17" s="69">
        <v>0.22498319240326153</v>
      </c>
      <c r="D17" s="69">
        <v>0.22682269980985117</v>
      </c>
      <c r="E17" s="69">
        <v>0.25269437940607975</v>
      </c>
      <c r="F17" s="69">
        <v>0.32524573473894153</v>
      </c>
      <c r="G17" s="11"/>
      <c r="H17" s="69">
        <f t="shared" si="26"/>
        <v>9.8423034929090353E-2</v>
      </c>
      <c r="I17" s="69">
        <f>'RD T1'!E45</f>
        <v>0.14706819933702417</v>
      </c>
      <c r="J17" s="69">
        <f t="shared" si="27"/>
        <v>0.24549123426611452</v>
      </c>
      <c r="L17" t="str">
        <f t="shared" si="28"/>
        <v>34 Culture, media and sports occupations</v>
      </c>
      <c r="M17" s="69">
        <v>2.5428988624727373</v>
      </c>
      <c r="N17" s="69">
        <v>3.2571730081802119</v>
      </c>
      <c r="O17" s="69">
        <v>3.5015160663909319</v>
      </c>
      <c r="P17" s="69">
        <v>3.5217126862354871</v>
      </c>
      <c r="Q17" s="69">
        <v>4.6521265423969895</v>
      </c>
      <c r="R17" s="11"/>
      <c r="S17" s="69">
        <f t="shared" si="29"/>
        <v>1.1506104760060576</v>
      </c>
      <c r="T17" s="69">
        <f>'RD T1'!E74</f>
        <v>1.964787656478548</v>
      </c>
      <c r="U17" s="69">
        <f t="shared" si="30"/>
        <v>3.1153981324846054</v>
      </c>
      <c r="W17" t="str">
        <f t="shared" si="31"/>
        <v>34 Culture, media and sports occupations</v>
      </c>
      <c r="X17" s="69">
        <v>6.2534850915037463</v>
      </c>
      <c r="Y17" s="69">
        <v>8.4073212535343771</v>
      </c>
      <c r="Z17" s="69">
        <v>7.7238560288764671</v>
      </c>
      <c r="AA17" s="69">
        <v>6.9116876259725446</v>
      </c>
      <c r="AB17" s="69">
        <v>7.8255543089778987</v>
      </c>
      <c r="AC17" s="69"/>
      <c r="AD17" s="69">
        <f t="shared" si="32"/>
        <v>0.10169828010143167</v>
      </c>
      <c r="AE17" s="69">
        <f>'RD T1'!E103</f>
        <v>3.5311303486533023</v>
      </c>
      <c r="AF17" s="69">
        <f t="shared" si="33"/>
        <v>3.632828628754734</v>
      </c>
      <c r="AH17" t="str">
        <f t="shared" si="34"/>
        <v>34 Culture, media and sports occupations</v>
      </c>
      <c r="AI17" s="69">
        <v>0.73664198107153045</v>
      </c>
      <c r="AJ17" s="69">
        <v>0.92403634409452473</v>
      </c>
      <c r="AK17" s="69">
        <v>1.0315242383283267</v>
      </c>
      <c r="AL17" s="69">
        <v>0.93086531131835981</v>
      </c>
      <c r="AM17" s="69">
        <v>1.2261069593758946</v>
      </c>
      <c r="AN17" s="69"/>
      <c r="AO17" s="69">
        <f t="shared" si="35"/>
        <v>0.19458272104756791</v>
      </c>
      <c r="AP17" s="69">
        <f>'RD T1'!E132</f>
        <v>0.47681750128855421</v>
      </c>
      <c r="AQ17" s="69">
        <f t="shared" si="36"/>
        <v>0.67140022233612218</v>
      </c>
      <c r="AS17" t="str">
        <f t="shared" si="37"/>
        <v>34 Culture, media and sports occupations</v>
      </c>
      <c r="AT17" s="69">
        <v>1.077466325318128</v>
      </c>
      <c r="AU17" s="69">
        <v>1.2879538708821812</v>
      </c>
      <c r="AV17" s="69">
        <v>1.2479550573766529</v>
      </c>
      <c r="AW17" s="69">
        <v>1.049961523475585</v>
      </c>
      <c r="AX17" s="69">
        <v>1.0858663380975715</v>
      </c>
      <c r="AY17" s="69"/>
      <c r="AZ17" s="69">
        <f t="shared" si="38"/>
        <v>-0.16208871927908142</v>
      </c>
      <c r="BA17" s="69">
        <f>'RD T1'!E161</f>
        <v>0.49201974767933376</v>
      </c>
      <c r="BB17" s="69">
        <f t="shared" si="39"/>
        <v>0.32993102840025235</v>
      </c>
      <c r="BD17" t="str">
        <f t="shared" si="40"/>
        <v>34 Culture, media and sports occupations</v>
      </c>
      <c r="BE17" s="69">
        <v>2.6356851382252335</v>
      </c>
      <c r="BF17" s="69">
        <v>3.1407390840634042</v>
      </c>
      <c r="BG17" s="69">
        <v>2.8982825089384656</v>
      </c>
      <c r="BH17" s="69">
        <v>2.1265625610569896</v>
      </c>
      <c r="BI17" s="69">
        <v>1.933870203201657</v>
      </c>
      <c r="BJ17" s="69"/>
      <c r="BK17" s="69">
        <f t="shared" si="41"/>
        <v>-0.96441230573680858</v>
      </c>
      <c r="BL17" s="69">
        <f>'RD T1'!E190</f>
        <v>0.81637458846099265</v>
      </c>
      <c r="BM17" s="69">
        <f t="shared" si="42"/>
        <v>-0.14803771727581594</v>
      </c>
      <c r="BO17" t="str">
        <f t="shared" si="43"/>
        <v>34 Culture, media and sports occupations</v>
      </c>
      <c r="BP17" s="69">
        <v>1.673785807812282</v>
      </c>
      <c r="BQ17" s="69">
        <v>1.629919312937808</v>
      </c>
      <c r="BR17" s="69">
        <v>1.4265618300332472</v>
      </c>
      <c r="BS17" s="69">
        <v>1.0425046803674116</v>
      </c>
      <c r="BT17" s="69">
        <v>0.71929537798030951</v>
      </c>
      <c r="BU17" s="69"/>
      <c r="BV17" s="69">
        <f t="shared" si="44"/>
        <v>-0.7072664520529377</v>
      </c>
      <c r="BW17" s="69">
        <f>'RD T1'!E219</f>
        <v>0.34795650873556755</v>
      </c>
      <c r="BX17" s="69">
        <f t="shared" si="45"/>
        <v>-0.35930994331737015</v>
      </c>
      <c r="BZ17" t="str">
        <f t="shared" si="46"/>
        <v>34 Culture, media and sports occupations</v>
      </c>
      <c r="CA17" s="69">
        <v>1.2853154100319706</v>
      </c>
      <c r="CB17" s="69">
        <v>1.3829481775514905</v>
      </c>
      <c r="CC17" s="69">
        <v>1.34490212862389</v>
      </c>
      <c r="CD17" s="69">
        <v>0.91137358004059055</v>
      </c>
      <c r="CE17" s="69">
        <v>0.58295512916281911</v>
      </c>
      <c r="CF17" s="69"/>
      <c r="CG17" s="69">
        <f t="shared" si="47"/>
        <v>-0.76194699946107092</v>
      </c>
      <c r="CH17" s="69">
        <f>'RD T1'!E248</f>
        <v>0.328806840743955</v>
      </c>
      <c r="CI17" s="69">
        <f t="shared" si="48"/>
        <v>-0.43314015871711592</v>
      </c>
      <c r="CK17" t="str">
        <f t="shared" si="49"/>
        <v>34 Culture, media and sports occupations</v>
      </c>
      <c r="CL17" s="69">
        <v>0.43415464171051521</v>
      </c>
      <c r="CM17" s="69">
        <v>0.46652820725496202</v>
      </c>
      <c r="CN17" s="69">
        <v>0.50147762376165506</v>
      </c>
      <c r="CO17" s="69">
        <v>0.49287151794620965</v>
      </c>
      <c r="CP17" s="69">
        <v>0.66461274102703694</v>
      </c>
      <c r="CQ17" s="69"/>
      <c r="CR17" s="69">
        <f t="shared" si="50"/>
        <v>0.16313511726538188</v>
      </c>
      <c r="CS17" s="69">
        <f>'RD T1'!E277</f>
        <v>0.1854212231130902</v>
      </c>
      <c r="CT17" s="69">
        <f t="shared" si="51"/>
        <v>0.34855634037847205</v>
      </c>
    </row>
    <row r="18" spans="1:98" x14ac:dyDescent="0.2">
      <c r="A18" s="10" t="str">
        <f>name!D14</f>
        <v>35 Business and public service associate professionals</v>
      </c>
      <c r="B18" s="69">
        <v>0.73468703823107862</v>
      </c>
      <c r="C18" s="69">
        <v>0.90161952068669216</v>
      </c>
      <c r="D18" s="69">
        <v>1.02106281105689</v>
      </c>
      <c r="E18" s="69">
        <v>1.2267867986372254</v>
      </c>
      <c r="F18" s="69">
        <v>1.6082366054449568</v>
      </c>
      <c r="G18" s="11"/>
      <c r="H18" s="69">
        <f t="shared" si="26"/>
        <v>0.58717379438806683</v>
      </c>
      <c r="I18" s="69">
        <f>'RD T1'!E46</f>
        <v>0.66275541890736078</v>
      </c>
      <c r="J18" s="69">
        <f t="shared" si="27"/>
        <v>1.2499292132954276</v>
      </c>
      <c r="L18" t="str">
        <f t="shared" si="28"/>
        <v>35 Business and public service associate professionals</v>
      </c>
      <c r="M18" s="69">
        <v>8.060801769226746</v>
      </c>
      <c r="N18" s="69">
        <v>9.9075702779951662</v>
      </c>
      <c r="O18" s="69">
        <v>11.053071285050423</v>
      </c>
      <c r="P18" s="69">
        <v>13.180376149437921</v>
      </c>
      <c r="Q18" s="69">
        <v>17.036550600230374</v>
      </c>
      <c r="R18" s="11"/>
      <c r="S18" s="69">
        <f t="shared" si="29"/>
        <v>5.9834793151799506</v>
      </c>
      <c r="T18" s="69">
        <f>'RD T1'!E75</f>
        <v>7.331156818564847</v>
      </c>
      <c r="U18" s="69">
        <f t="shared" si="30"/>
        <v>13.314636133744798</v>
      </c>
      <c r="W18" t="str">
        <f t="shared" si="31"/>
        <v>35 Business and public service associate professionals</v>
      </c>
      <c r="X18" s="69">
        <v>18.887774185739705</v>
      </c>
      <c r="Y18" s="69">
        <v>22.921551452804891</v>
      </c>
      <c r="Z18" s="69">
        <v>22.561613543009738</v>
      </c>
      <c r="AA18" s="69">
        <v>23.804417009246311</v>
      </c>
      <c r="AB18" s="69">
        <v>26.988743526503733</v>
      </c>
      <c r="AC18" s="69"/>
      <c r="AD18" s="69">
        <f t="shared" si="32"/>
        <v>4.4271299834939946</v>
      </c>
      <c r="AE18" s="69">
        <f>'RD T1'!E104</f>
        <v>12.437377540311074</v>
      </c>
      <c r="AF18" s="69">
        <f t="shared" si="33"/>
        <v>16.864507523805067</v>
      </c>
      <c r="AH18" t="str">
        <f t="shared" si="34"/>
        <v>35 Business and public service associate professionals</v>
      </c>
      <c r="AI18" s="69">
        <v>5.0004965256006386</v>
      </c>
      <c r="AJ18" s="69">
        <v>5.9464305858207416</v>
      </c>
      <c r="AK18" s="69">
        <v>6.122734660073875</v>
      </c>
      <c r="AL18" s="69">
        <v>6.4899673394897359</v>
      </c>
      <c r="AM18" s="69">
        <v>7.7098333293988919</v>
      </c>
      <c r="AN18" s="69"/>
      <c r="AO18" s="69">
        <f t="shared" si="35"/>
        <v>1.5870986693250169</v>
      </c>
      <c r="AP18" s="69">
        <f>'RD T1'!E133</f>
        <v>3.2581166682598437</v>
      </c>
      <c r="AQ18" s="69">
        <f t="shared" si="36"/>
        <v>4.845215337584861</v>
      </c>
      <c r="AS18" t="str">
        <f t="shared" si="37"/>
        <v>35 Business and public service associate professionals</v>
      </c>
      <c r="AT18" s="69">
        <v>4.4960974294797253</v>
      </c>
      <c r="AU18" s="69">
        <v>5.3465870895829823</v>
      </c>
      <c r="AV18" s="69">
        <v>5.4599334627123071</v>
      </c>
      <c r="AW18" s="69">
        <v>5.7396102673824911</v>
      </c>
      <c r="AX18" s="69">
        <v>6.6938582365945178</v>
      </c>
      <c r="AY18" s="69"/>
      <c r="AZ18" s="69">
        <f t="shared" si="38"/>
        <v>1.2339247738822108</v>
      </c>
      <c r="BA18" s="69">
        <f>'RD T1'!E162</f>
        <v>2.8093200497840667</v>
      </c>
      <c r="BB18" s="69">
        <f t="shared" si="39"/>
        <v>4.0432448236662779</v>
      </c>
      <c r="BD18" t="str">
        <f t="shared" si="40"/>
        <v>35 Business and public service associate professionals</v>
      </c>
      <c r="BE18" s="69">
        <v>14.603600841539214</v>
      </c>
      <c r="BF18" s="69">
        <v>15.65555368104326</v>
      </c>
      <c r="BG18" s="69">
        <v>16.36367271395828</v>
      </c>
      <c r="BH18" s="69">
        <v>14.798923516743427</v>
      </c>
      <c r="BI18" s="69">
        <v>13.637007383683551</v>
      </c>
      <c r="BJ18" s="69"/>
      <c r="BK18" s="69">
        <f t="shared" si="41"/>
        <v>-2.726665330274729</v>
      </c>
      <c r="BL18" s="69">
        <f>'RD T1'!E191</f>
        <v>6.1692757148274024</v>
      </c>
      <c r="BM18" s="69">
        <f t="shared" si="42"/>
        <v>3.4426103845526734</v>
      </c>
      <c r="BO18" t="str">
        <f t="shared" si="43"/>
        <v>35 Business and public service associate professionals</v>
      </c>
      <c r="BP18" s="69">
        <v>12.719814818365137</v>
      </c>
      <c r="BQ18" s="69">
        <v>12.996383713531005</v>
      </c>
      <c r="BR18" s="69">
        <v>12.595398217530809</v>
      </c>
      <c r="BS18" s="69">
        <v>11.576707852774497</v>
      </c>
      <c r="BT18" s="69">
        <v>9.502748776941889</v>
      </c>
      <c r="BU18" s="69"/>
      <c r="BV18" s="69">
        <f t="shared" si="44"/>
        <v>-3.0926494405889198</v>
      </c>
      <c r="BW18" s="69">
        <f>'RD T1'!E220</f>
        <v>4.3281286377413339</v>
      </c>
      <c r="BX18" s="69">
        <f t="shared" si="45"/>
        <v>1.2354791971524142</v>
      </c>
      <c r="BZ18" t="str">
        <f t="shared" si="46"/>
        <v>35 Business and public service associate professionals</v>
      </c>
      <c r="CA18" s="69">
        <v>6.9111929110644752</v>
      </c>
      <c r="CB18" s="69">
        <v>7.5308214822111967</v>
      </c>
      <c r="CC18" s="69">
        <v>7.4405191303099096</v>
      </c>
      <c r="CD18" s="69">
        <v>6.015037263935362</v>
      </c>
      <c r="CE18" s="69">
        <v>3.9346742760380509</v>
      </c>
      <c r="CF18" s="69"/>
      <c r="CG18" s="69">
        <f t="shared" si="47"/>
        <v>-3.5058448542718588</v>
      </c>
      <c r="CH18" s="69">
        <f>'RD T1'!E249</f>
        <v>2.051472312819115</v>
      </c>
      <c r="CI18" s="69">
        <f t="shared" si="48"/>
        <v>-1.4543725414527438</v>
      </c>
      <c r="CK18" t="str">
        <f t="shared" si="49"/>
        <v>35 Business and public service associate professionals</v>
      </c>
      <c r="CL18" s="69">
        <v>1.7518126320572827</v>
      </c>
      <c r="CM18" s="69">
        <v>1.7015863283515567</v>
      </c>
      <c r="CN18" s="69">
        <v>1.9120666437563809</v>
      </c>
      <c r="CO18" s="69">
        <v>1.7848025300410848</v>
      </c>
      <c r="CP18" s="69">
        <v>2.3702761566772765</v>
      </c>
      <c r="CQ18" s="69"/>
      <c r="CR18" s="69">
        <f t="shared" si="50"/>
        <v>0.45820951292089562</v>
      </c>
      <c r="CS18" s="69">
        <f>'RD T1'!E278</f>
        <v>0.6614947515098798</v>
      </c>
      <c r="CT18" s="69">
        <f t="shared" si="51"/>
        <v>1.1197042644307755</v>
      </c>
    </row>
    <row r="19" spans="1:98" x14ac:dyDescent="0.2">
      <c r="A19" s="10" t="str">
        <f>name!D15</f>
        <v>41 Administrative occupations</v>
      </c>
      <c r="B19" s="69">
        <v>0.6498742317668722</v>
      </c>
      <c r="C19" s="69">
        <v>0.80676180217094806</v>
      </c>
      <c r="D19" s="69">
        <v>0.93164192176663474</v>
      </c>
      <c r="E19" s="69">
        <v>1.2252679568329987</v>
      </c>
      <c r="F19" s="69">
        <v>1.7308512737838269</v>
      </c>
      <c r="G19" s="11"/>
      <c r="H19" s="69">
        <f t="shared" si="26"/>
        <v>0.79920935201719212</v>
      </c>
      <c r="I19" s="69">
        <f>'RD T1'!E47</f>
        <v>0.70750913749218991</v>
      </c>
      <c r="J19" s="69">
        <f t="shared" si="27"/>
        <v>1.5067184895093821</v>
      </c>
      <c r="L19" t="str">
        <f t="shared" si="28"/>
        <v>41 Administrative occupations</v>
      </c>
      <c r="M19" s="69">
        <v>7.5460369558875389</v>
      </c>
      <c r="N19" s="69">
        <v>8.8643868793415503</v>
      </c>
      <c r="O19" s="69">
        <v>10.238728594657161</v>
      </c>
      <c r="P19" s="69">
        <v>13.685741335000239</v>
      </c>
      <c r="Q19" s="69">
        <v>19.472584922790226</v>
      </c>
      <c r="R19" s="11"/>
      <c r="S19" s="69">
        <f t="shared" si="29"/>
        <v>9.233856328133065</v>
      </c>
      <c r="T19" s="69">
        <f>'RD T1'!E76</f>
        <v>8.2664250953522291</v>
      </c>
      <c r="U19" s="69">
        <f t="shared" si="30"/>
        <v>17.500281423485294</v>
      </c>
      <c r="W19" t="str">
        <f t="shared" si="31"/>
        <v>41 Administrative occupations</v>
      </c>
      <c r="X19" s="69">
        <v>27.518326010317761</v>
      </c>
      <c r="Y19" s="69">
        <v>31.920747359399051</v>
      </c>
      <c r="Z19" s="69">
        <v>32.953535054886011</v>
      </c>
      <c r="AA19" s="69">
        <v>40.075506793698096</v>
      </c>
      <c r="AB19" s="69">
        <v>51.30179166876092</v>
      </c>
      <c r="AC19" s="69"/>
      <c r="AD19" s="69">
        <f t="shared" si="32"/>
        <v>18.348256613874909</v>
      </c>
      <c r="AE19" s="69">
        <f>'RD T1'!E105</f>
        <v>23.32095897258349</v>
      </c>
      <c r="AF19" s="69">
        <f t="shared" si="33"/>
        <v>41.6692155864584</v>
      </c>
      <c r="AH19" t="str">
        <f t="shared" si="34"/>
        <v>41 Administrative occupations</v>
      </c>
      <c r="AI19" s="69">
        <v>9.000483399994927</v>
      </c>
      <c r="AJ19" s="69">
        <v>10.144837763214161</v>
      </c>
      <c r="AK19" s="69">
        <v>10.166392635660925</v>
      </c>
      <c r="AL19" s="69">
        <v>11.818794320307694</v>
      </c>
      <c r="AM19" s="69">
        <v>14.370567893404859</v>
      </c>
      <c r="AN19" s="69"/>
      <c r="AO19" s="69">
        <f t="shared" si="35"/>
        <v>4.204175257743934</v>
      </c>
      <c r="AP19" s="69">
        <f>'RD T1'!E134</f>
        <v>7.3193054773855817</v>
      </c>
      <c r="AQ19" s="69">
        <f t="shared" si="36"/>
        <v>11.523480735129516</v>
      </c>
      <c r="AS19" t="str">
        <f t="shared" si="37"/>
        <v>41 Administrative occupations</v>
      </c>
      <c r="AT19" s="69">
        <v>9.0012162036917989</v>
      </c>
      <c r="AU19" s="69">
        <v>10.459138500793925</v>
      </c>
      <c r="AV19" s="69">
        <v>10.995906166078207</v>
      </c>
      <c r="AW19" s="69">
        <v>12.304979323294834</v>
      </c>
      <c r="AX19" s="69">
        <v>15.037771238892015</v>
      </c>
      <c r="AY19" s="69"/>
      <c r="AZ19" s="69">
        <f t="shared" si="38"/>
        <v>4.0418650728138079</v>
      </c>
      <c r="BA19" s="69">
        <f>'RD T1'!E163</f>
        <v>7.0313017847376571</v>
      </c>
      <c r="BB19" s="69">
        <f t="shared" si="39"/>
        <v>11.073166857551465</v>
      </c>
      <c r="BD19" t="str">
        <f t="shared" si="40"/>
        <v>41 Administrative occupations</v>
      </c>
      <c r="BE19" s="69">
        <v>32.277046860855769</v>
      </c>
      <c r="BF19" s="69">
        <v>33.399510550299041</v>
      </c>
      <c r="BG19" s="69">
        <v>36.204410237312445</v>
      </c>
      <c r="BH19" s="69">
        <v>34.811573519482124</v>
      </c>
      <c r="BI19" s="69">
        <v>31.753341306058115</v>
      </c>
      <c r="BJ19" s="69"/>
      <c r="BK19" s="69">
        <f t="shared" si="41"/>
        <v>-4.4510689312543299</v>
      </c>
      <c r="BL19" s="69">
        <f>'RD T1'!E192</f>
        <v>15.549395604316286</v>
      </c>
      <c r="BM19" s="69">
        <f t="shared" si="42"/>
        <v>11.098326673061957</v>
      </c>
      <c r="BO19" t="str">
        <f t="shared" si="43"/>
        <v>41 Administrative occupations</v>
      </c>
      <c r="BP19" s="69">
        <v>38.623091860083044</v>
      </c>
      <c r="BQ19" s="69">
        <v>39.160559900592894</v>
      </c>
      <c r="BR19" s="69">
        <v>38.145952435885057</v>
      </c>
      <c r="BS19" s="69">
        <v>38.298430987262734</v>
      </c>
      <c r="BT19" s="69">
        <v>28.748962957594557</v>
      </c>
      <c r="BU19" s="69"/>
      <c r="BV19" s="69">
        <f t="shared" si="44"/>
        <v>-9.3969894782905001</v>
      </c>
      <c r="BW19" s="69">
        <f>'RD T1'!E221</f>
        <v>14.72249603135125</v>
      </c>
      <c r="BX19" s="69">
        <f t="shared" si="45"/>
        <v>5.3255065530607499</v>
      </c>
      <c r="BZ19" t="str">
        <f t="shared" si="46"/>
        <v>41 Administrative occupations</v>
      </c>
      <c r="CA19" s="69">
        <v>18.988076161672414</v>
      </c>
      <c r="CB19" s="69">
        <v>17.767528136173549</v>
      </c>
      <c r="CC19" s="69">
        <v>17.481138497429097</v>
      </c>
      <c r="CD19" s="69">
        <v>13.428705872556408</v>
      </c>
      <c r="CE19" s="69">
        <v>5.5482457489855657</v>
      </c>
      <c r="CF19" s="69"/>
      <c r="CG19" s="69">
        <f t="shared" si="47"/>
        <v>-11.932892748443532</v>
      </c>
      <c r="CH19" s="69">
        <f>'RD T1'!E250</f>
        <v>4.1799352495657667</v>
      </c>
      <c r="CI19" s="69">
        <f t="shared" si="48"/>
        <v>-7.7529574988777652</v>
      </c>
      <c r="CK19" t="str">
        <f t="shared" si="49"/>
        <v>41 Administrative occupations</v>
      </c>
      <c r="CL19" s="69">
        <v>5.2765098520849865</v>
      </c>
      <c r="CM19" s="69">
        <v>4.4318435668420841</v>
      </c>
      <c r="CN19" s="69">
        <v>5.6262939965186423</v>
      </c>
      <c r="CO19" s="69">
        <v>5.4321345470752114</v>
      </c>
      <c r="CP19" s="69">
        <v>5.3100452079352873</v>
      </c>
      <c r="CQ19" s="69"/>
      <c r="CR19" s="69">
        <f t="shared" si="50"/>
        <v>-0.31624878858335492</v>
      </c>
      <c r="CS19" s="69">
        <f>'RD T1'!E279</f>
        <v>1.6576961217229027</v>
      </c>
      <c r="CT19" s="69">
        <f t="shared" si="51"/>
        <v>1.3414473331395478</v>
      </c>
    </row>
    <row r="20" spans="1:98" x14ac:dyDescent="0.2">
      <c r="A20" s="10" t="str">
        <f>name!D16</f>
        <v>42 Secretarial and related occupations</v>
      </c>
      <c r="B20" s="69">
        <v>4.775199701875895E-2</v>
      </c>
      <c r="C20" s="69">
        <v>5.5848230756943805E-2</v>
      </c>
      <c r="D20" s="69">
        <v>6.2680767165133405E-2</v>
      </c>
      <c r="E20" s="69">
        <v>8.6326587935055751E-2</v>
      </c>
      <c r="F20" s="69">
        <v>0.15572846607733043</v>
      </c>
      <c r="G20" s="11"/>
      <c r="H20" s="69">
        <f t="shared" si="26"/>
        <v>9.3047698912197024E-2</v>
      </c>
      <c r="I20" s="69">
        <f>'RD T1'!E48</f>
        <v>6.5143154087676347E-2</v>
      </c>
      <c r="J20" s="69">
        <f t="shared" si="27"/>
        <v>0.15819085299987337</v>
      </c>
      <c r="L20" t="str">
        <f t="shared" si="28"/>
        <v>42 Secretarial and related occupations</v>
      </c>
      <c r="M20" s="69">
        <v>1.1926928725867803</v>
      </c>
      <c r="N20" s="69">
        <v>1.2791691481372931</v>
      </c>
      <c r="O20" s="69">
        <v>1.4436137664610842</v>
      </c>
      <c r="P20" s="69">
        <v>1.9542796784240346</v>
      </c>
      <c r="Q20" s="69">
        <v>2.8526497308376473</v>
      </c>
      <c r="R20" s="11"/>
      <c r="S20" s="69">
        <f t="shared" si="29"/>
        <v>1.4090359643765631</v>
      </c>
      <c r="T20" s="69">
        <f>'RD T1'!E77</f>
        <v>1.3384435673788335</v>
      </c>
      <c r="U20" s="69">
        <f t="shared" si="30"/>
        <v>2.7474795317553964</v>
      </c>
      <c r="W20" t="str">
        <f t="shared" si="31"/>
        <v>42 Secretarial and related occupations</v>
      </c>
      <c r="X20" s="69">
        <v>4.4312571208422193</v>
      </c>
      <c r="Y20" s="69">
        <v>4.9058457349673832</v>
      </c>
      <c r="Z20" s="69">
        <v>4.5896800645034572</v>
      </c>
      <c r="AA20" s="69">
        <v>5.7725825625993927</v>
      </c>
      <c r="AB20" s="69">
        <v>7.1908188237605861</v>
      </c>
      <c r="AC20" s="69"/>
      <c r="AD20" s="69">
        <f t="shared" si="32"/>
        <v>2.6011387592571289</v>
      </c>
      <c r="AE20" s="69">
        <f>'RD T1'!E106</f>
        <v>3.9014194612118058</v>
      </c>
      <c r="AF20" s="69">
        <f t="shared" si="33"/>
        <v>6.5025582204689343</v>
      </c>
      <c r="AH20" t="str">
        <f t="shared" si="34"/>
        <v>42 Secretarial and related occupations</v>
      </c>
      <c r="AI20" s="69">
        <v>1.9636866262474872</v>
      </c>
      <c r="AJ20" s="69">
        <v>2.1053731425288693</v>
      </c>
      <c r="AK20" s="69">
        <v>2.0418453811595434</v>
      </c>
      <c r="AL20" s="69">
        <v>2.221065489865067</v>
      </c>
      <c r="AM20" s="69">
        <v>2.1283216722092164</v>
      </c>
      <c r="AN20" s="69"/>
      <c r="AO20" s="69">
        <f t="shared" si="35"/>
        <v>8.6476291049673026E-2</v>
      </c>
      <c r="AP20" s="69">
        <f>'RD T1'!E135</f>
        <v>1.3051506072881571</v>
      </c>
      <c r="AQ20" s="69">
        <f t="shared" si="36"/>
        <v>1.3916268983378302</v>
      </c>
      <c r="AS20" t="str">
        <f t="shared" si="37"/>
        <v>42 Secretarial and related occupations</v>
      </c>
      <c r="AT20" s="69">
        <v>1.6059073807209554</v>
      </c>
      <c r="AU20" s="69">
        <v>1.6757094700473545</v>
      </c>
      <c r="AV20" s="69">
        <v>1.6393060274490163</v>
      </c>
      <c r="AW20" s="69">
        <v>1.7126763473255253</v>
      </c>
      <c r="AX20" s="69">
        <v>1.4751873280663079</v>
      </c>
      <c r="AY20" s="69"/>
      <c r="AZ20" s="69">
        <f t="shared" si="38"/>
        <v>-0.1641186993827084</v>
      </c>
      <c r="BA20" s="69">
        <f>'RD T1'!E164</f>
        <v>0.93631134594710952</v>
      </c>
      <c r="BB20" s="69">
        <f t="shared" si="39"/>
        <v>0.77219264656440112</v>
      </c>
      <c r="BD20" t="str">
        <f t="shared" si="40"/>
        <v>42 Secretarial and related occupations</v>
      </c>
      <c r="BE20" s="69">
        <v>6.3110174943904491</v>
      </c>
      <c r="BF20" s="69">
        <v>6.0348835213573837</v>
      </c>
      <c r="BG20" s="69">
        <v>6.2709548066046601</v>
      </c>
      <c r="BH20" s="69">
        <v>5.6352293637052213</v>
      </c>
      <c r="BI20" s="69">
        <v>1.6587342513806238</v>
      </c>
      <c r="BJ20" s="69"/>
      <c r="BK20" s="69">
        <f t="shared" si="41"/>
        <v>-4.6122205552240363</v>
      </c>
      <c r="BL20" s="69">
        <f>'RD T1'!E193</f>
        <v>2.1125232170298456</v>
      </c>
      <c r="BM20" s="69">
        <f t="shared" si="42"/>
        <v>-2.4996973381941907</v>
      </c>
      <c r="BO20" t="str">
        <f t="shared" si="43"/>
        <v>42 Secretarial and related occupations</v>
      </c>
      <c r="BP20" s="69">
        <v>8.0382861379281216</v>
      </c>
      <c r="BQ20" s="69">
        <v>7.2524423744707658</v>
      </c>
      <c r="BR20" s="69">
        <v>6.3183367440870297</v>
      </c>
      <c r="BS20" s="69">
        <v>5.0080369167618946</v>
      </c>
      <c r="BT20" s="69">
        <v>1.3566356254256322</v>
      </c>
      <c r="BU20" s="69"/>
      <c r="BV20" s="69">
        <f t="shared" si="44"/>
        <v>-4.9617011186613977</v>
      </c>
      <c r="BW20" s="69">
        <f>'RD T1'!E222</f>
        <v>1.6855323420498196</v>
      </c>
      <c r="BX20" s="69">
        <f t="shared" si="45"/>
        <v>-3.2761687766115779</v>
      </c>
      <c r="BZ20" t="str">
        <f t="shared" si="46"/>
        <v>42 Secretarial and related occupations</v>
      </c>
      <c r="CA20" s="69">
        <v>7.0587569858720007</v>
      </c>
      <c r="CB20" s="69">
        <v>6.7221691475507699</v>
      </c>
      <c r="CC20" s="69">
        <v>6.1529340952185683</v>
      </c>
      <c r="CD20" s="69">
        <v>3.9187581347604725</v>
      </c>
      <c r="CE20" s="69">
        <v>0.78836786107649504</v>
      </c>
      <c r="CF20" s="69"/>
      <c r="CG20" s="69">
        <f t="shared" si="47"/>
        <v>-5.3645662341420728</v>
      </c>
      <c r="CH20" s="69">
        <f>'RD T1'!E251</f>
        <v>1.3323208356797533</v>
      </c>
      <c r="CI20" s="69">
        <f t="shared" si="48"/>
        <v>-4.0322453984623197</v>
      </c>
      <c r="CK20" t="str">
        <f t="shared" si="49"/>
        <v>42 Secretarial and related occupations</v>
      </c>
      <c r="CL20" s="69">
        <v>1.8604667779057298</v>
      </c>
      <c r="CM20" s="69">
        <v>1.7764631186934645</v>
      </c>
      <c r="CN20" s="69">
        <v>2.1312204805017534</v>
      </c>
      <c r="CO20" s="69">
        <v>2.175617947630081</v>
      </c>
      <c r="CP20" s="69">
        <v>2.0688898645277831</v>
      </c>
      <c r="CQ20" s="69"/>
      <c r="CR20" s="69">
        <f t="shared" si="50"/>
        <v>-6.2330615973970271E-2</v>
      </c>
      <c r="CS20" s="69">
        <f>'RD T1'!E280</f>
        <v>0.84727730117506539</v>
      </c>
      <c r="CT20" s="69">
        <f t="shared" si="51"/>
        <v>0.78494668520109512</v>
      </c>
    </row>
    <row r="21" spans="1:98" x14ac:dyDescent="0.2">
      <c r="A21" s="10" t="str">
        <f>name!D17</f>
        <v>51 Skilled agricultural and related trades</v>
      </c>
      <c r="B21" s="69">
        <v>2.8462524439500102E-2</v>
      </c>
      <c r="C21" s="69">
        <v>2.2043755504414678E-2</v>
      </c>
      <c r="D21" s="69">
        <v>2.7807338589101987E-2</v>
      </c>
      <c r="E21" s="69">
        <v>3.2954025898477096E-2</v>
      </c>
      <c r="F21" s="69">
        <v>4.8240859486749096E-2</v>
      </c>
      <c r="G21" s="11"/>
      <c r="H21" s="69">
        <f t="shared" si="26"/>
        <v>2.043352089764711E-2</v>
      </c>
      <c r="I21" s="69">
        <f>'RD T1'!E49</f>
        <v>2.5005022293518891E-2</v>
      </c>
      <c r="J21" s="69">
        <f t="shared" si="27"/>
        <v>4.5438543191165998E-2</v>
      </c>
      <c r="L21" t="str">
        <f t="shared" si="28"/>
        <v>51 Skilled agricultural and related trades</v>
      </c>
      <c r="M21" s="69">
        <v>0.14721979949608363</v>
      </c>
      <c r="N21" s="69">
        <v>0.161115052194886</v>
      </c>
      <c r="O21" s="69">
        <v>0.15508604786345098</v>
      </c>
      <c r="P21" s="69">
        <v>0.17285141560227243</v>
      </c>
      <c r="Q21" s="69">
        <v>0.25890692618011346</v>
      </c>
      <c r="R21" s="11"/>
      <c r="S21" s="69">
        <f t="shared" si="29"/>
        <v>0.10382087831666248</v>
      </c>
      <c r="T21" s="69">
        <f>'RD T1'!E78</f>
        <v>0.10761962754902979</v>
      </c>
      <c r="U21" s="69">
        <f t="shared" si="30"/>
        <v>0.21144050586569227</v>
      </c>
      <c r="W21" t="str">
        <f t="shared" si="31"/>
        <v>51 Skilled agricultural and related trades</v>
      </c>
      <c r="X21" s="69">
        <v>1.1729058415576126</v>
      </c>
      <c r="Y21" s="69">
        <v>1.4338103458154055</v>
      </c>
      <c r="Z21" s="69">
        <v>1.5401550158028785</v>
      </c>
      <c r="AA21" s="69">
        <v>1.6973521550357902</v>
      </c>
      <c r="AB21" s="69">
        <v>2.4332539856494511</v>
      </c>
      <c r="AC21" s="69"/>
      <c r="AD21" s="69">
        <f t="shared" si="32"/>
        <v>0.89309896984657255</v>
      </c>
      <c r="AE21" s="69">
        <f>'RD T1'!E107</f>
        <v>1.2611487539749129</v>
      </c>
      <c r="AF21" s="69">
        <f t="shared" si="33"/>
        <v>2.1542477238214852</v>
      </c>
      <c r="AH21" t="str">
        <f t="shared" si="34"/>
        <v>51 Skilled agricultural and related trades</v>
      </c>
      <c r="AI21" s="69">
        <v>0.61447102556263922</v>
      </c>
      <c r="AJ21" s="69">
        <v>0.85748771388974021</v>
      </c>
      <c r="AK21" s="69">
        <v>0.78109434777146791</v>
      </c>
      <c r="AL21" s="69">
        <v>0.86613853675491703</v>
      </c>
      <c r="AM21" s="69">
        <v>1.2043158758042951</v>
      </c>
      <c r="AN21" s="69"/>
      <c r="AO21" s="69">
        <f t="shared" si="35"/>
        <v>0.4232215280328272</v>
      </c>
      <c r="AP21" s="69">
        <f>'RD T1'!E136</f>
        <v>0.67236295875791963</v>
      </c>
      <c r="AQ21" s="69">
        <f t="shared" si="36"/>
        <v>1.0955844867907469</v>
      </c>
      <c r="AS21" t="str">
        <f t="shared" si="37"/>
        <v>51 Skilled agricultural and related trades</v>
      </c>
      <c r="AT21" s="69">
        <v>0.76247599982525205</v>
      </c>
      <c r="AU21" s="69">
        <v>1.0532441743664998</v>
      </c>
      <c r="AV21" s="69">
        <v>1.035396446715698</v>
      </c>
      <c r="AW21" s="69">
        <v>1.1186268561072561</v>
      </c>
      <c r="AX21" s="69">
        <v>1.6277405201535187</v>
      </c>
      <c r="AY21" s="69"/>
      <c r="AZ21" s="69">
        <f t="shared" si="38"/>
        <v>0.5923440734378207</v>
      </c>
      <c r="BA21" s="69">
        <f>'RD T1'!E165</f>
        <v>0.81839756205704739</v>
      </c>
      <c r="BB21" s="69">
        <f t="shared" si="39"/>
        <v>1.4107416354948681</v>
      </c>
      <c r="BD21" t="str">
        <f t="shared" si="40"/>
        <v>51 Skilled agricultural and related trades</v>
      </c>
      <c r="BE21" s="69">
        <v>1.6867127511435684</v>
      </c>
      <c r="BF21" s="69">
        <v>1.7612191377683906</v>
      </c>
      <c r="BG21" s="69">
        <v>1.6335390945149999</v>
      </c>
      <c r="BH21" s="69">
        <v>1.5181070717331386</v>
      </c>
      <c r="BI21" s="69">
        <v>1.5424980585022423</v>
      </c>
      <c r="BJ21" s="69"/>
      <c r="BK21" s="69">
        <f t="shared" si="41"/>
        <v>-9.1041036012757592E-2</v>
      </c>
      <c r="BL21" s="69">
        <f>'RD T1'!E194</f>
        <v>0.81721119065855208</v>
      </c>
      <c r="BM21" s="69">
        <f t="shared" si="42"/>
        <v>0.72617015464579449</v>
      </c>
      <c r="BO21" t="str">
        <f t="shared" si="43"/>
        <v>51 Skilled agricultural and related trades</v>
      </c>
      <c r="BP21" s="69">
        <v>3.0459270346051106</v>
      </c>
      <c r="BQ21" s="69">
        <v>3.1452526488866188</v>
      </c>
      <c r="BR21" s="69">
        <v>2.7446580129384492</v>
      </c>
      <c r="BS21" s="69">
        <v>2.651852136210314</v>
      </c>
      <c r="BT21" s="69">
        <v>2.6366910175924931</v>
      </c>
      <c r="BU21" s="69"/>
      <c r="BV21" s="69">
        <f t="shared" si="44"/>
        <v>-0.10796699534595611</v>
      </c>
      <c r="BW21" s="69">
        <f>'RD T1'!E223</f>
        <v>1.4509786197167602</v>
      </c>
      <c r="BX21" s="69">
        <f t="shared" si="45"/>
        <v>1.3430116243708041</v>
      </c>
      <c r="BZ21" t="str">
        <f t="shared" si="46"/>
        <v>51 Skilled agricultural and related trades</v>
      </c>
      <c r="CA21" s="69">
        <v>2.0705928081136951</v>
      </c>
      <c r="CB21" s="69">
        <v>2.2079480988635347</v>
      </c>
      <c r="CC21" s="69">
        <v>2.1039623065601338</v>
      </c>
      <c r="CD21" s="69">
        <v>1.7673930175260721</v>
      </c>
      <c r="CE21" s="69">
        <v>1.816410461451665</v>
      </c>
      <c r="CF21" s="69"/>
      <c r="CG21" s="69">
        <f t="shared" si="47"/>
        <v>-0.28755184510846887</v>
      </c>
      <c r="CH21" s="69">
        <f>'RD T1'!E252</f>
        <v>0.88108030566386475</v>
      </c>
      <c r="CI21" s="69">
        <f t="shared" si="48"/>
        <v>0.59352846055539588</v>
      </c>
      <c r="CK21" t="str">
        <f t="shared" si="49"/>
        <v>51 Skilled agricultural and related trades</v>
      </c>
      <c r="CL21" s="69">
        <v>1.6507145953009947</v>
      </c>
      <c r="CM21" s="69">
        <v>1.6904842026635809</v>
      </c>
      <c r="CN21" s="69">
        <v>1.5206720175479125</v>
      </c>
      <c r="CO21" s="69">
        <v>1.549347399837532</v>
      </c>
      <c r="CP21" s="69">
        <v>1.0160239096876897</v>
      </c>
      <c r="CQ21" s="69"/>
      <c r="CR21" s="69">
        <f t="shared" si="50"/>
        <v>-0.50464810786022274</v>
      </c>
      <c r="CS21" s="69">
        <f>'RD T1'!E281</f>
        <v>0.50377617559828358</v>
      </c>
      <c r="CT21" s="69">
        <f t="shared" si="51"/>
        <v>-8.7193226193915674E-4</v>
      </c>
    </row>
    <row r="22" spans="1:98" x14ac:dyDescent="0.2">
      <c r="A22" s="10" t="str">
        <f>name!D18</f>
        <v>52 Skilled metal, electrical and electronic trades</v>
      </c>
      <c r="B22" s="69">
        <v>4.1486131663210524E-2</v>
      </c>
      <c r="C22" s="69">
        <v>5.0987507899937223E-2</v>
      </c>
      <c r="D22" s="69">
        <v>5.5874471830880658E-2</v>
      </c>
      <c r="E22" s="69">
        <v>6.6792216670865684E-2</v>
      </c>
      <c r="F22" s="69">
        <v>9.1164512745790197E-2</v>
      </c>
      <c r="G22" s="11"/>
      <c r="H22" s="69">
        <f t="shared" si="26"/>
        <v>3.5290040914909539E-2</v>
      </c>
      <c r="I22" s="69">
        <f>'RD T1'!E50</f>
        <v>3.3758865863715626E-2</v>
      </c>
      <c r="J22" s="69">
        <f t="shared" si="27"/>
        <v>6.9048906778625158E-2</v>
      </c>
      <c r="L22" t="str">
        <f t="shared" si="28"/>
        <v>52 Skilled metal, electrical and electronic trades</v>
      </c>
      <c r="M22" s="69">
        <v>0.66133272301178059</v>
      </c>
      <c r="N22" s="69">
        <v>0.92029236633839384</v>
      </c>
      <c r="O22" s="69">
        <v>0.77040411764873384</v>
      </c>
      <c r="P22" s="69">
        <v>1.0214314915393738</v>
      </c>
      <c r="Q22" s="69">
        <v>1.422530155148958</v>
      </c>
      <c r="R22" s="11"/>
      <c r="S22" s="69">
        <f t="shared" si="29"/>
        <v>0.65212603750022413</v>
      </c>
      <c r="T22" s="69">
        <f>'RD T1'!E79</f>
        <v>0.53639858987193523</v>
      </c>
      <c r="U22" s="69">
        <f t="shared" si="30"/>
        <v>1.1885246273721592</v>
      </c>
      <c r="W22" t="str">
        <f t="shared" si="31"/>
        <v>52 Skilled metal, electrical and electronic trades</v>
      </c>
      <c r="X22" s="69">
        <v>2.3014734105227603</v>
      </c>
      <c r="Y22" s="69">
        <v>3.2280444180383938</v>
      </c>
      <c r="Z22" s="69">
        <v>2.6218436329237989</v>
      </c>
      <c r="AA22" s="69">
        <v>3.0690458580987583</v>
      </c>
      <c r="AB22" s="69">
        <v>4.1409923367718324</v>
      </c>
      <c r="AC22" s="69"/>
      <c r="AD22" s="69">
        <f t="shared" si="32"/>
        <v>1.5191487038480336</v>
      </c>
      <c r="AE22" s="69">
        <f>'RD T1'!E108</f>
        <v>1.5490375302175567</v>
      </c>
      <c r="AF22" s="69">
        <f t="shared" si="33"/>
        <v>3.0681862340655903</v>
      </c>
      <c r="AH22" t="str">
        <f t="shared" si="34"/>
        <v>52 Skilled metal, electrical and electronic trades</v>
      </c>
      <c r="AI22" s="69">
        <v>0.80969075717603434</v>
      </c>
      <c r="AJ22" s="69">
        <v>1.0890610796359788</v>
      </c>
      <c r="AK22" s="69">
        <v>0.93148633002090897</v>
      </c>
      <c r="AL22" s="69">
        <v>1.0748153528564415</v>
      </c>
      <c r="AM22" s="69">
        <v>1.4863178670238408</v>
      </c>
      <c r="AN22" s="69"/>
      <c r="AO22" s="69">
        <f t="shared" si="35"/>
        <v>0.55483153700293186</v>
      </c>
      <c r="AP22" s="69">
        <f>'RD T1'!E137</f>
        <v>0.51076046765674332</v>
      </c>
      <c r="AQ22" s="69">
        <f t="shared" si="36"/>
        <v>1.0655920046596752</v>
      </c>
      <c r="AS22" t="str">
        <f t="shared" si="37"/>
        <v>52 Skilled metal, electrical and electronic trades</v>
      </c>
      <c r="AT22" s="69">
        <v>3.3219603860385249</v>
      </c>
      <c r="AU22" s="69">
        <v>4.2557861671332491</v>
      </c>
      <c r="AV22" s="69">
        <v>3.6803650502229095</v>
      </c>
      <c r="AW22" s="69">
        <v>3.9376348308565312</v>
      </c>
      <c r="AX22" s="69">
        <v>4.9988656796764204</v>
      </c>
      <c r="AY22" s="69"/>
      <c r="AZ22" s="69">
        <f t="shared" si="38"/>
        <v>1.3185006294535109</v>
      </c>
      <c r="BA22" s="69">
        <f>'RD T1'!E166</f>
        <v>1.7928810553608465</v>
      </c>
      <c r="BB22" s="69">
        <f t="shared" si="39"/>
        <v>3.1113816848143574</v>
      </c>
      <c r="BD22" t="str">
        <f t="shared" si="40"/>
        <v>52 Skilled metal, electrical and electronic trades</v>
      </c>
      <c r="BE22" s="69">
        <v>20.775560526664865</v>
      </c>
      <c r="BF22" s="69">
        <v>22.947610062816</v>
      </c>
      <c r="BG22" s="69">
        <v>19.204357012926121</v>
      </c>
      <c r="BH22" s="69">
        <v>18.164203275014319</v>
      </c>
      <c r="BI22" s="69">
        <v>15.622240291623074</v>
      </c>
      <c r="BJ22" s="69"/>
      <c r="BK22" s="69">
        <f t="shared" si="41"/>
        <v>-3.5821167213030467</v>
      </c>
      <c r="BL22" s="69">
        <f>'RD T1'!E195</f>
        <v>6.0467432469807987</v>
      </c>
      <c r="BM22" s="69">
        <f t="shared" si="42"/>
        <v>2.464626525677752</v>
      </c>
      <c r="BO22" t="str">
        <f t="shared" si="43"/>
        <v>52 Skilled metal, electrical and electronic trades</v>
      </c>
      <c r="BP22" s="69">
        <v>13.476701517715181</v>
      </c>
      <c r="BQ22" s="69">
        <v>13.820006430756232</v>
      </c>
      <c r="BR22" s="69">
        <v>11.404571262401943</v>
      </c>
      <c r="BS22" s="69">
        <v>10.618361825024254</v>
      </c>
      <c r="BT22" s="69">
        <v>8.9366499969841495</v>
      </c>
      <c r="BU22" s="69"/>
      <c r="BV22" s="69">
        <f t="shared" si="44"/>
        <v>-2.4679212654177931</v>
      </c>
      <c r="BW22" s="69">
        <f>'RD T1'!E224</f>
        <v>3.6798230959535077</v>
      </c>
      <c r="BX22" s="69">
        <f t="shared" si="45"/>
        <v>1.2119018305357145</v>
      </c>
      <c r="BZ22" t="str">
        <f t="shared" si="46"/>
        <v>52 Skilled metal, electrical and electronic trades</v>
      </c>
      <c r="CA22" s="69">
        <v>5.7427889223920232</v>
      </c>
      <c r="CB22" s="69">
        <v>6.0820403009471571</v>
      </c>
      <c r="CC22" s="69">
        <v>5.0628830183694005</v>
      </c>
      <c r="CD22" s="69">
        <v>4.2367085148255326</v>
      </c>
      <c r="CE22" s="69">
        <v>2.3730937928232736</v>
      </c>
      <c r="CF22" s="69"/>
      <c r="CG22" s="69">
        <f t="shared" si="47"/>
        <v>-2.6897892255461269</v>
      </c>
      <c r="CH22" s="69">
        <f>'RD T1'!E253</f>
        <v>1.3594370782815568</v>
      </c>
      <c r="CI22" s="69">
        <f t="shared" si="48"/>
        <v>-1.3303521472645701</v>
      </c>
      <c r="CK22" t="str">
        <f t="shared" si="49"/>
        <v>52 Skilled metal, electrical and electronic trades</v>
      </c>
      <c r="CL22" s="69">
        <v>2.6932757594680612</v>
      </c>
      <c r="CM22" s="69">
        <v>2.7911074152268491</v>
      </c>
      <c r="CN22" s="69">
        <v>2.3632830689847664</v>
      </c>
      <c r="CO22" s="69">
        <v>2.3472652074031473</v>
      </c>
      <c r="CP22" s="69">
        <v>1.6413217986784387</v>
      </c>
      <c r="CQ22" s="69"/>
      <c r="CR22" s="69">
        <f t="shared" si="50"/>
        <v>-0.72196127030632762</v>
      </c>
      <c r="CS22" s="69">
        <f>'RD T1'!E282</f>
        <v>0.68971238138959801</v>
      </c>
      <c r="CT22" s="69">
        <f t="shared" si="51"/>
        <v>-3.2248888916729612E-2</v>
      </c>
    </row>
    <row r="23" spans="1:98" x14ac:dyDescent="0.2">
      <c r="A23" s="10" t="str">
        <f>name!D19</f>
        <v>53 Skilled construction and building trades</v>
      </c>
      <c r="B23" s="69">
        <v>1.4485262291335134E-2</v>
      </c>
      <c r="C23" s="69">
        <v>1.2640045878470712E-2</v>
      </c>
      <c r="D23" s="69">
        <v>1.2635677108181106E-2</v>
      </c>
      <c r="E23" s="69">
        <v>2.1796753420950162E-2</v>
      </c>
      <c r="F23" s="69">
        <v>2.1765247641956535E-2</v>
      </c>
      <c r="G23" s="11"/>
      <c r="H23" s="69">
        <f t="shared" si="26"/>
        <v>9.1295705337754284E-3</v>
      </c>
      <c r="I23" s="69">
        <f>'RD T1'!E51</f>
        <v>9.7426413420608517E-3</v>
      </c>
      <c r="J23" s="69">
        <f t="shared" si="27"/>
        <v>1.8872211875836278E-2</v>
      </c>
      <c r="L23" t="str">
        <f t="shared" si="28"/>
        <v>53 Skilled construction and building trades</v>
      </c>
      <c r="M23" s="69">
        <v>0.29075654265776479</v>
      </c>
      <c r="N23" s="69">
        <v>0.36877123433883452</v>
      </c>
      <c r="O23" s="69">
        <v>0.3296663156575223</v>
      </c>
      <c r="P23" s="69">
        <v>0.4090463246412695</v>
      </c>
      <c r="Q23" s="69">
        <v>0.48956277460951664</v>
      </c>
      <c r="R23" s="11"/>
      <c r="S23" s="69">
        <f t="shared" si="29"/>
        <v>0.15989645895199434</v>
      </c>
      <c r="T23" s="69">
        <f>'RD T1'!E80</f>
        <v>0.21790417056302294</v>
      </c>
      <c r="U23" s="69">
        <f t="shared" si="30"/>
        <v>0.37780062951501725</v>
      </c>
      <c r="W23" t="str">
        <f t="shared" si="31"/>
        <v>53 Skilled construction and building trades</v>
      </c>
      <c r="X23" s="69">
        <v>1.1409065481679681</v>
      </c>
      <c r="Y23" s="69">
        <v>1.4945321349913816</v>
      </c>
      <c r="Z23" s="69">
        <v>1.2892515845311798</v>
      </c>
      <c r="AA23" s="69">
        <v>1.4939648007443518</v>
      </c>
      <c r="AB23" s="69">
        <v>1.9646271934201043</v>
      </c>
      <c r="AC23" s="69"/>
      <c r="AD23" s="69">
        <f t="shared" si="32"/>
        <v>0.67537560888892445</v>
      </c>
      <c r="AE23" s="69">
        <f>'RD T1'!E109</f>
        <v>0.80643174977478704</v>
      </c>
      <c r="AF23" s="69">
        <f t="shared" si="33"/>
        <v>1.4818073586637115</v>
      </c>
      <c r="AH23" t="str">
        <f t="shared" si="34"/>
        <v>53 Skilled construction and building trades</v>
      </c>
      <c r="AI23" s="69">
        <v>0.64031248125357609</v>
      </c>
      <c r="AJ23" s="69">
        <v>0.94089121417635135</v>
      </c>
      <c r="AK23" s="69">
        <v>0.82834645445674737</v>
      </c>
      <c r="AL23" s="69">
        <v>0.99686621523680885</v>
      </c>
      <c r="AM23" s="69">
        <v>1.3748973436256966</v>
      </c>
      <c r="AN23" s="69"/>
      <c r="AO23" s="69">
        <f t="shared" si="35"/>
        <v>0.54655088916894923</v>
      </c>
      <c r="AP23" s="69">
        <f>'RD T1'!E138</f>
        <v>0.5678305169260992</v>
      </c>
      <c r="AQ23" s="69">
        <f t="shared" si="36"/>
        <v>1.1143814060950485</v>
      </c>
      <c r="AS23" t="str">
        <f t="shared" si="37"/>
        <v>53 Skilled construction and building trades</v>
      </c>
      <c r="AT23" s="69">
        <v>1.057804203649674</v>
      </c>
      <c r="AU23" s="69">
        <v>1.3931794530575912</v>
      </c>
      <c r="AV23" s="69">
        <v>1.2143013307799932</v>
      </c>
      <c r="AW23" s="69">
        <v>1.4178501485071557</v>
      </c>
      <c r="AX23" s="69">
        <v>1.7358954148597283</v>
      </c>
      <c r="AY23" s="69"/>
      <c r="AZ23" s="69">
        <f t="shared" si="38"/>
        <v>0.52159408407973507</v>
      </c>
      <c r="BA23" s="69">
        <f>'RD T1'!E167</f>
        <v>0.74331236756614982</v>
      </c>
      <c r="BB23" s="69">
        <f t="shared" si="39"/>
        <v>1.264906451645885</v>
      </c>
      <c r="BD23" t="str">
        <f t="shared" si="40"/>
        <v>53 Skilled construction and building trades</v>
      </c>
      <c r="BE23" s="69">
        <v>14.496656604820592</v>
      </c>
      <c r="BF23" s="69">
        <v>15.309249048910175</v>
      </c>
      <c r="BG23" s="69">
        <v>12.98113773786978</v>
      </c>
      <c r="BH23" s="69">
        <v>12.385695208722831</v>
      </c>
      <c r="BI23" s="69">
        <v>10.75021704096336</v>
      </c>
      <c r="BJ23" s="69"/>
      <c r="BK23" s="69">
        <f t="shared" si="41"/>
        <v>-2.2309206969064199</v>
      </c>
      <c r="BL23" s="69">
        <f>'RD T1'!E196</f>
        <v>4.4816275958977112</v>
      </c>
      <c r="BM23" s="69">
        <f t="shared" si="42"/>
        <v>2.2507068989912913</v>
      </c>
      <c r="BO23" t="str">
        <f t="shared" si="43"/>
        <v>53 Skilled construction and building trades</v>
      </c>
      <c r="BP23" s="69">
        <v>13.522561279650958</v>
      </c>
      <c r="BQ23" s="69">
        <v>14.793098553422498</v>
      </c>
      <c r="BR23" s="69">
        <v>12.350979672979365</v>
      </c>
      <c r="BS23" s="69">
        <v>12.63163071971384</v>
      </c>
      <c r="BT23" s="69">
        <v>12.061154767929265</v>
      </c>
      <c r="BU23" s="69"/>
      <c r="BV23" s="69">
        <f t="shared" si="44"/>
        <v>-0.28982490505010006</v>
      </c>
      <c r="BW23" s="69">
        <f>'RD T1'!E225</f>
        <v>5.4458320458999214</v>
      </c>
      <c r="BX23" s="69">
        <f t="shared" si="45"/>
        <v>5.1560071408498214</v>
      </c>
      <c r="BZ23" t="str">
        <f t="shared" si="46"/>
        <v>53 Skilled construction and building trades</v>
      </c>
      <c r="CA23" s="69">
        <v>5.8832066162225836</v>
      </c>
      <c r="CB23" s="69">
        <v>6.4591544329637518</v>
      </c>
      <c r="CC23" s="69">
        <v>5.609331287016861</v>
      </c>
      <c r="CD23" s="69">
        <v>5.0362824435982017</v>
      </c>
      <c r="CE23" s="69">
        <v>4.1865961460856385</v>
      </c>
      <c r="CF23" s="69"/>
      <c r="CG23" s="69">
        <f t="shared" si="47"/>
        <v>-1.4227351409312226</v>
      </c>
      <c r="CH23" s="69">
        <f>'RD T1'!E254</f>
        <v>1.9577531978800573</v>
      </c>
      <c r="CI23" s="69">
        <f t="shared" si="48"/>
        <v>0.53501805694883475</v>
      </c>
      <c r="CK23" t="str">
        <f t="shared" si="49"/>
        <v>53 Skilled construction and building trades</v>
      </c>
      <c r="CL23" s="69">
        <v>4.0422721117316547</v>
      </c>
      <c r="CM23" s="69">
        <v>3.5242751317173142</v>
      </c>
      <c r="CN23" s="69">
        <v>2.9754417435459555</v>
      </c>
      <c r="CO23" s="69">
        <v>2.2674428524366461</v>
      </c>
      <c r="CP23" s="69">
        <v>0.54163863090548925</v>
      </c>
      <c r="CQ23" s="69"/>
      <c r="CR23" s="69">
        <f t="shared" si="50"/>
        <v>-2.433803112640466</v>
      </c>
      <c r="CS23" s="69">
        <f>'RD T1'!E283</f>
        <v>0.46483377493412209</v>
      </c>
      <c r="CT23" s="69">
        <f t="shared" si="51"/>
        <v>-1.968969337706344</v>
      </c>
    </row>
    <row r="24" spans="1:98" x14ac:dyDescent="0.2">
      <c r="A24" s="10" t="str">
        <f>name!D20</f>
        <v>54 Textiles, printing and other skilled trades</v>
      </c>
      <c r="B24" s="69">
        <v>8.5663139432484339E-2</v>
      </c>
      <c r="C24" s="69">
        <v>8.5626922278893847E-2</v>
      </c>
      <c r="D24" s="69">
        <v>8.598154229254712E-2</v>
      </c>
      <c r="E24" s="69">
        <v>0.12312983100619841</v>
      </c>
      <c r="F24" s="69">
        <v>0.1774583590216498</v>
      </c>
      <c r="G24" s="11"/>
      <c r="H24" s="69">
        <f t="shared" si="26"/>
        <v>9.1476816729102683E-2</v>
      </c>
      <c r="I24" s="69">
        <f>'RD T1'!E52</f>
        <v>7.4615780525493947E-2</v>
      </c>
      <c r="J24" s="69">
        <f t="shared" si="27"/>
        <v>0.16609259725459663</v>
      </c>
      <c r="L24" t="str">
        <f t="shared" si="28"/>
        <v>54 Textiles, printing and other skilled trades</v>
      </c>
      <c r="M24" s="69">
        <v>0.60313591355951646</v>
      </c>
      <c r="N24" s="69">
        <v>0.73533416636401527</v>
      </c>
      <c r="O24" s="69">
        <v>0.75006138839279213</v>
      </c>
      <c r="P24" s="69">
        <v>0.99803638259579153</v>
      </c>
      <c r="Q24" s="69">
        <v>1.5066248701853373</v>
      </c>
      <c r="R24" s="11"/>
      <c r="S24" s="69">
        <f t="shared" si="29"/>
        <v>0.75656348179254518</v>
      </c>
      <c r="T24" s="69">
        <f>'RD T1'!E81</f>
        <v>0.65124605828352278</v>
      </c>
      <c r="U24" s="69">
        <f t="shared" si="30"/>
        <v>1.407809540076068</v>
      </c>
      <c r="W24" t="str">
        <f t="shared" si="31"/>
        <v>54 Textiles, printing and other skilled trades</v>
      </c>
      <c r="X24" s="69">
        <v>1.9908760877049121</v>
      </c>
      <c r="Y24" s="69">
        <v>2.2323803012806382</v>
      </c>
      <c r="Z24" s="69">
        <v>2.127135547719305</v>
      </c>
      <c r="AA24" s="69">
        <v>2.8533238653830408</v>
      </c>
      <c r="AB24" s="69">
        <v>3.9263728455115783</v>
      </c>
      <c r="AC24" s="69"/>
      <c r="AD24" s="69">
        <f t="shared" si="32"/>
        <v>1.7992372977922733</v>
      </c>
      <c r="AE24" s="69">
        <f>'RD T1'!E110</f>
        <v>1.7886984919568505</v>
      </c>
      <c r="AF24" s="69">
        <f t="shared" si="33"/>
        <v>3.5879357897491237</v>
      </c>
      <c r="AH24" t="str">
        <f t="shared" si="34"/>
        <v>54 Textiles, printing and other skilled trades</v>
      </c>
      <c r="AI24" s="69">
        <v>0.71805708704050442</v>
      </c>
      <c r="AJ24" s="69">
        <v>0.69995013654109295</v>
      </c>
      <c r="AK24" s="69">
        <v>0.72727261991081704</v>
      </c>
      <c r="AL24" s="69">
        <v>0.85292602790448302</v>
      </c>
      <c r="AM24" s="69">
        <v>1.1358970001251756</v>
      </c>
      <c r="AN24" s="69"/>
      <c r="AO24" s="69">
        <f t="shared" si="35"/>
        <v>0.40862438021435854</v>
      </c>
      <c r="AP24" s="69">
        <f>'RD T1'!E139</f>
        <v>0.52911617584292558</v>
      </c>
      <c r="AQ24" s="69">
        <f t="shared" si="36"/>
        <v>0.93774055605728412</v>
      </c>
      <c r="AS24" t="str">
        <f t="shared" si="37"/>
        <v>54 Textiles, printing and other skilled trades</v>
      </c>
      <c r="AT24" s="69">
        <v>0.8427738112220482</v>
      </c>
      <c r="AU24" s="69">
        <v>0.90213493898676855</v>
      </c>
      <c r="AV24" s="69">
        <v>0.87186677794359513</v>
      </c>
      <c r="AW24" s="69">
        <v>1.0660029561917173</v>
      </c>
      <c r="AX24" s="69">
        <v>1.4134469917584374</v>
      </c>
      <c r="AY24" s="69"/>
      <c r="AZ24" s="69">
        <f t="shared" si="38"/>
        <v>0.54158021381484223</v>
      </c>
      <c r="BA24" s="69">
        <f>'RD T1'!E168</f>
        <v>0.6358741252277248</v>
      </c>
      <c r="BB24" s="69">
        <f t="shared" si="39"/>
        <v>1.1774543390425669</v>
      </c>
      <c r="BD24" t="str">
        <f t="shared" si="40"/>
        <v>54 Textiles, printing and other skilled trades</v>
      </c>
      <c r="BE24" s="69">
        <v>6.4363079552066838</v>
      </c>
      <c r="BF24" s="69">
        <v>6.1946667728163698</v>
      </c>
      <c r="BG24" s="69">
        <v>5.8057473565377133</v>
      </c>
      <c r="BH24" s="69">
        <v>6.3093355731332306</v>
      </c>
      <c r="BI24" s="69">
        <v>6.3184789209828862</v>
      </c>
      <c r="BJ24" s="69"/>
      <c r="BK24" s="69">
        <f t="shared" si="41"/>
        <v>0.51273156444517287</v>
      </c>
      <c r="BL24" s="69">
        <f>'RD T1'!E197</f>
        <v>2.7046297880420598</v>
      </c>
      <c r="BM24" s="69">
        <f t="shared" si="42"/>
        <v>3.2173613524872327</v>
      </c>
      <c r="BO24" t="str">
        <f t="shared" si="43"/>
        <v>54 Textiles, printing and other skilled trades</v>
      </c>
      <c r="BP24" s="69">
        <v>7.6975307975067944</v>
      </c>
      <c r="BQ24" s="69">
        <v>6.6945835881171725</v>
      </c>
      <c r="BR24" s="69">
        <v>6.3207352596890374</v>
      </c>
      <c r="BS24" s="69">
        <v>6.4101604518614801</v>
      </c>
      <c r="BT24" s="69">
        <v>5.920862433403034</v>
      </c>
      <c r="BU24" s="69"/>
      <c r="BV24" s="69">
        <f t="shared" si="44"/>
        <v>-0.3998728262860034</v>
      </c>
      <c r="BW24" s="69">
        <f>'RD T1'!E226</f>
        <v>2.3830108825559639</v>
      </c>
      <c r="BX24" s="69">
        <f t="shared" si="45"/>
        <v>1.9831380562699605</v>
      </c>
      <c r="BZ24" t="str">
        <f t="shared" si="46"/>
        <v>54 Textiles, printing and other skilled trades</v>
      </c>
      <c r="CA24" s="69">
        <v>5.4324046059531552</v>
      </c>
      <c r="CB24" s="69">
        <v>4.931732726382692</v>
      </c>
      <c r="CC24" s="69">
        <v>4.8739737999027506</v>
      </c>
      <c r="CD24" s="69">
        <v>4.6809557137830993</v>
      </c>
      <c r="CE24" s="69">
        <v>3.5605167250091134</v>
      </c>
      <c r="CF24" s="69"/>
      <c r="CG24" s="69">
        <f t="shared" si="47"/>
        <v>-1.3134570748936372</v>
      </c>
      <c r="CH24" s="69">
        <f>'RD T1'!E255</f>
        <v>1.7217399285142401</v>
      </c>
      <c r="CI24" s="69">
        <f t="shared" si="48"/>
        <v>0.4082828536206029</v>
      </c>
      <c r="CK24" t="str">
        <f t="shared" si="49"/>
        <v>54 Textiles, printing and other skilled trades</v>
      </c>
      <c r="CL24" s="69">
        <v>3.2457386913024004</v>
      </c>
      <c r="CM24" s="69">
        <v>2.3350305417252271</v>
      </c>
      <c r="CN24" s="69">
        <v>2.5189449782192539</v>
      </c>
      <c r="CO24" s="69">
        <v>1.9628096523314209</v>
      </c>
      <c r="CP24" s="69">
        <v>1.7816604848106763</v>
      </c>
      <c r="CQ24" s="69"/>
      <c r="CR24" s="69">
        <f t="shared" si="50"/>
        <v>-0.7372844934085776</v>
      </c>
      <c r="CS24" s="69">
        <f>'RD T1'!E284</f>
        <v>0.62030709092310488</v>
      </c>
      <c r="CT24" s="69">
        <f t="shared" si="51"/>
        <v>-0.11697740248547273</v>
      </c>
    </row>
    <row r="25" spans="1:98" x14ac:dyDescent="0.2">
      <c r="A25" s="10" t="str">
        <f>name!D21</f>
        <v>61 Caring personal service occupations</v>
      </c>
      <c r="B25" s="69">
        <v>6.7352845877023587E-2</v>
      </c>
      <c r="C25" s="69">
        <v>7.9636374422354606E-2</v>
      </c>
      <c r="D25" s="69">
        <v>8.4115685084595895E-2</v>
      </c>
      <c r="E25" s="69">
        <v>0.11238004381247786</v>
      </c>
      <c r="F25" s="69">
        <v>0.15519571645860883</v>
      </c>
      <c r="G25" s="11"/>
      <c r="H25" s="69">
        <f t="shared" si="26"/>
        <v>7.1080031374012934E-2</v>
      </c>
      <c r="I25" s="69">
        <f>'RD T1'!E53</f>
        <v>6.9918839654828452E-2</v>
      </c>
      <c r="J25" s="69">
        <f t="shared" si="27"/>
        <v>0.1409988710288414</v>
      </c>
      <c r="L25" t="str">
        <f t="shared" si="28"/>
        <v>61 Caring personal service occupations</v>
      </c>
      <c r="M25" s="69">
        <v>3.3961503887034921</v>
      </c>
      <c r="N25" s="69">
        <v>4.1067509914853542</v>
      </c>
      <c r="O25" s="69">
        <v>4.4172195363580276</v>
      </c>
      <c r="P25" s="69">
        <v>6.0339125522077985</v>
      </c>
      <c r="Q25" s="69">
        <v>8.6433397503255875</v>
      </c>
      <c r="R25" s="11"/>
      <c r="S25" s="69">
        <f t="shared" si="29"/>
        <v>4.22612021396756</v>
      </c>
      <c r="T25" s="69">
        <f>'RD T1'!E82</f>
        <v>4.0264605619866067</v>
      </c>
      <c r="U25" s="69">
        <f t="shared" si="30"/>
        <v>8.2525807759541667</v>
      </c>
      <c r="W25" t="str">
        <f t="shared" si="31"/>
        <v>61 Caring personal service occupations</v>
      </c>
      <c r="X25" s="69">
        <v>11.531441470921893</v>
      </c>
      <c r="Y25" s="69">
        <v>13.577758403800376</v>
      </c>
      <c r="Z25" s="69">
        <v>13.103228014496271</v>
      </c>
      <c r="AA25" s="69">
        <v>15.954182814332764</v>
      </c>
      <c r="AB25" s="69">
        <v>20.249279436355625</v>
      </c>
      <c r="AC25" s="69"/>
      <c r="AD25" s="69">
        <f t="shared" si="32"/>
        <v>7.1460514218593545</v>
      </c>
      <c r="AE25" s="69">
        <f>'RD T1'!E111</f>
        <v>11.150757940390399</v>
      </c>
      <c r="AF25" s="69">
        <f t="shared" si="33"/>
        <v>18.296809362249753</v>
      </c>
      <c r="AH25" t="str">
        <f t="shared" si="34"/>
        <v>61 Caring personal service occupations</v>
      </c>
      <c r="AI25" s="69">
        <v>10.786151942538886</v>
      </c>
      <c r="AJ25" s="69">
        <v>11.135933551021235</v>
      </c>
      <c r="AK25" s="69">
        <v>10.711102402846596</v>
      </c>
      <c r="AL25" s="69">
        <v>11.01574262319032</v>
      </c>
      <c r="AM25" s="69">
        <v>11.786334061553676</v>
      </c>
      <c r="AN25" s="69"/>
      <c r="AO25" s="69">
        <f t="shared" si="35"/>
        <v>1.0752316587070805</v>
      </c>
      <c r="AP25" s="69">
        <f>'RD T1'!E140</f>
        <v>6.617624491749865</v>
      </c>
      <c r="AQ25" s="69">
        <f t="shared" si="36"/>
        <v>7.6928561504569455</v>
      </c>
      <c r="AS25" t="str">
        <f t="shared" si="37"/>
        <v>61 Caring personal service occupations</v>
      </c>
      <c r="AT25" s="69">
        <v>5.6377476073277624</v>
      </c>
      <c r="AU25" s="69">
        <v>6.3328972541942532</v>
      </c>
      <c r="AV25" s="69">
        <v>6.2353919880808402</v>
      </c>
      <c r="AW25" s="69">
        <v>6.7425658014193157</v>
      </c>
      <c r="AX25" s="69">
        <v>7.7391116279238741</v>
      </c>
      <c r="AY25" s="69"/>
      <c r="AZ25" s="69">
        <f t="shared" si="38"/>
        <v>1.5037196398430339</v>
      </c>
      <c r="BA25" s="69">
        <f>'RD T1'!E169</f>
        <v>4.2509375628873221</v>
      </c>
      <c r="BB25" s="69">
        <f t="shared" si="39"/>
        <v>5.754657202730356</v>
      </c>
      <c r="BD25" t="str">
        <f t="shared" si="40"/>
        <v>61 Caring personal service occupations</v>
      </c>
      <c r="BE25" s="69">
        <v>36.349238958011611</v>
      </c>
      <c r="BF25" s="69">
        <v>40.918850845767878</v>
      </c>
      <c r="BG25" s="69">
        <v>44.113326411637537</v>
      </c>
      <c r="BH25" s="69">
        <v>46.083365366341127</v>
      </c>
      <c r="BI25" s="69">
        <v>53.443667777190669</v>
      </c>
      <c r="BJ25" s="69"/>
      <c r="BK25" s="69">
        <f t="shared" si="41"/>
        <v>9.3303413655531315</v>
      </c>
      <c r="BL25" s="69">
        <f>'RD T1'!E198</f>
        <v>27.000967111496905</v>
      </c>
      <c r="BM25" s="69">
        <f t="shared" si="42"/>
        <v>36.331308477050037</v>
      </c>
      <c r="BO25" t="str">
        <f t="shared" si="43"/>
        <v>61 Caring personal service occupations</v>
      </c>
      <c r="BP25" s="69">
        <v>30.240886364788995</v>
      </c>
      <c r="BQ25" s="69">
        <v>30.626419167799373</v>
      </c>
      <c r="BR25" s="69">
        <v>27.998452006206673</v>
      </c>
      <c r="BS25" s="69">
        <v>28.318425605485775</v>
      </c>
      <c r="BT25" s="69">
        <v>23.703598190448609</v>
      </c>
      <c r="BU25" s="69"/>
      <c r="BV25" s="69">
        <f t="shared" si="44"/>
        <v>-4.2948538157580636</v>
      </c>
      <c r="BW25" s="69">
        <f>'RD T1'!E227</f>
        <v>12.905318829409991</v>
      </c>
      <c r="BX25" s="69">
        <f t="shared" si="45"/>
        <v>8.6104650136519272</v>
      </c>
      <c r="BZ25" t="str">
        <f t="shared" si="46"/>
        <v>61 Caring personal service occupations</v>
      </c>
      <c r="CA25" s="69">
        <v>8.0860416279559395</v>
      </c>
      <c r="CB25" s="69">
        <v>4.834316718025037</v>
      </c>
      <c r="CC25" s="69">
        <v>4.1018083663804088</v>
      </c>
      <c r="CD25" s="69">
        <v>2.8117427525016905</v>
      </c>
      <c r="CE25" s="69">
        <v>2.2123914072382211</v>
      </c>
      <c r="CF25" s="69"/>
      <c r="CG25" s="69">
        <f t="shared" si="47"/>
        <v>-1.8894169591421877</v>
      </c>
      <c r="CH25" s="69">
        <f>'RD T1'!E256</f>
        <v>0.8896582627772448</v>
      </c>
      <c r="CI25" s="69">
        <f t="shared" si="48"/>
        <v>-0.99975869636494286</v>
      </c>
      <c r="CK25" t="str">
        <f t="shared" si="49"/>
        <v>61 Caring personal service occupations</v>
      </c>
      <c r="CL25" s="69">
        <v>1.4966020610240194</v>
      </c>
      <c r="CM25" s="69">
        <v>1.2128218043414094</v>
      </c>
      <c r="CN25" s="69">
        <v>1.2570812441477113</v>
      </c>
      <c r="CO25" s="69">
        <v>1.446128298109602</v>
      </c>
      <c r="CP25" s="69">
        <v>1.7720094721433033</v>
      </c>
      <c r="CQ25" s="69"/>
      <c r="CR25" s="69">
        <f t="shared" si="50"/>
        <v>0.51492822799559201</v>
      </c>
      <c r="CS25" s="69">
        <f>'RD T1'!E285</f>
        <v>0.4151875650530123</v>
      </c>
      <c r="CT25" s="69">
        <f t="shared" si="51"/>
        <v>0.93011579304860437</v>
      </c>
    </row>
    <row r="26" spans="1:98" x14ac:dyDescent="0.2">
      <c r="A26" s="10" t="str">
        <f>name!D22</f>
        <v>62 Leisure, travel and related personal service occupations</v>
      </c>
      <c r="B26" s="69">
        <v>2.2631884745343094E-2</v>
      </c>
      <c r="C26" s="69">
        <v>3.9859331461340394E-2</v>
      </c>
      <c r="D26" s="69">
        <v>3.5155771879403309E-2</v>
      </c>
      <c r="E26" s="69">
        <v>4.3122732324102672E-2</v>
      </c>
      <c r="F26" s="69">
        <v>5.9011645990029053E-2</v>
      </c>
      <c r="G26" s="11"/>
      <c r="H26" s="69">
        <f t="shared" si="26"/>
        <v>2.3855874110625744E-2</v>
      </c>
      <c r="I26" s="69">
        <f>'RD T1'!E54</f>
        <v>2.6251327219271349E-2</v>
      </c>
      <c r="J26" s="69">
        <f t="shared" si="27"/>
        <v>5.0107201329897093E-2</v>
      </c>
      <c r="L26" t="str">
        <f t="shared" si="28"/>
        <v>62 Leisure, travel and related personal service occupations</v>
      </c>
      <c r="M26" s="69">
        <v>0.58767844153975457</v>
      </c>
      <c r="N26" s="69">
        <v>0.71768246246115974</v>
      </c>
      <c r="O26" s="69">
        <v>0.6774394499077957</v>
      </c>
      <c r="P26" s="69">
        <v>0.77591891532792312</v>
      </c>
      <c r="Q26" s="69">
        <v>1.0242508348780617</v>
      </c>
      <c r="R26" s="11"/>
      <c r="S26" s="69">
        <f t="shared" si="29"/>
        <v>0.34681138497026598</v>
      </c>
      <c r="T26" s="69">
        <f>'RD T1'!E83</f>
        <v>0.47700139070353986</v>
      </c>
      <c r="U26" s="69">
        <f t="shared" si="30"/>
        <v>0.82381277567380584</v>
      </c>
      <c r="W26" t="str">
        <f t="shared" si="31"/>
        <v>62 Leisure, travel and related personal service occupations</v>
      </c>
      <c r="X26" s="69">
        <v>2.586660303724833</v>
      </c>
      <c r="Y26" s="69">
        <v>3.5917194767807539</v>
      </c>
      <c r="Z26" s="69">
        <v>2.986410468030682</v>
      </c>
      <c r="AA26" s="69">
        <v>3.3774308957311279</v>
      </c>
      <c r="AB26" s="69">
        <v>4.366188641183677</v>
      </c>
      <c r="AC26" s="69"/>
      <c r="AD26" s="69">
        <f t="shared" si="32"/>
        <v>1.379778173152995</v>
      </c>
      <c r="AE26" s="69">
        <f>'RD T1'!E112</f>
        <v>2.2447943755952182</v>
      </c>
      <c r="AF26" s="69">
        <f t="shared" si="33"/>
        <v>3.6245725487482132</v>
      </c>
      <c r="AH26" t="str">
        <f t="shared" si="34"/>
        <v>62 Leisure, travel and related personal service occupations</v>
      </c>
      <c r="AI26" s="69">
        <v>1.6424790771880065</v>
      </c>
      <c r="AJ26" s="69">
        <v>2.1250773111118582</v>
      </c>
      <c r="AK26" s="69">
        <v>1.7460162358736588</v>
      </c>
      <c r="AL26" s="69">
        <v>1.8670791850148281</v>
      </c>
      <c r="AM26" s="69">
        <v>2.4358823551167119</v>
      </c>
      <c r="AN26" s="69"/>
      <c r="AO26" s="69">
        <f t="shared" si="35"/>
        <v>0.68986611924305308</v>
      </c>
      <c r="AP26" s="69">
        <f>'RD T1'!E141</f>
        <v>1.2767841142656704</v>
      </c>
      <c r="AQ26" s="69">
        <f t="shared" si="36"/>
        <v>1.9666502335087235</v>
      </c>
      <c r="AS26" t="str">
        <f t="shared" si="37"/>
        <v>62 Leisure, travel and related personal service occupations</v>
      </c>
      <c r="AT26" s="69">
        <v>2.0290170079905492</v>
      </c>
      <c r="AU26" s="69">
        <v>2.6272386889019743</v>
      </c>
      <c r="AV26" s="69">
        <v>2.4396503611567235</v>
      </c>
      <c r="AW26" s="69">
        <v>2.6983230283720583</v>
      </c>
      <c r="AX26" s="69">
        <v>3.7686740165754991</v>
      </c>
      <c r="AY26" s="69"/>
      <c r="AZ26" s="69">
        <f t="shared" si="38"/>
        <v>1.3290236554187755</v>
      </c>
      <c r="BA26" s="69">
        <f>'RD T1'!E170</f>
        <v>1.8638896954355939</v>
      </c>
      <c r="BB26" s="69">
        <f t="shared" si="39"/>
        <v>3.1929133508543694</v>
      </c>
      <c r="BD26" t="str">
        <f t="shared" si="40"/>
        <v>62 Leisure, travel and related personal service occupations</v>
      </c>
      <c r="BE26" s="69">
        <v>7.8896263733062266</v>
      </c>
      <c r="BF26" s="69">
        <v>8.452535501861286</v>
      </c>
      <c r="BG26" s="69">
        <v>7.6584901885826522</v>
      </c>
      <c r="BH26" s="69">
        <v>6.6042978127940151</v>
      </c>
      <c r="BI26" s="69">
        <v>5.7891109090954673</v>
      </c>
      <c r="BJ26" s="69"/>
      <c r="BK26" s="69">
        <f t="shared" si="41"/>
        <v>-1.8693792794871849</v>
      </c>
      <c r="BL26" s="69">
        <f>'RD T1'!E199</f>
        <v>2.8900969723495944</v>
      </c>
      <c r="BM26" s="69">
        <f t="shared" si="42"/>
        <v>1.0207176928624095</v>
      </c>
      <c r="BO26" t="str">
        <f t="shared" si="43"/>
        <v>62 Leisure, travel and related personal service occupations</v>
      </c>
      <c r="BP26" s="69">
        <v>8.274734730156716</v>
      </c>
      <c r="BQ26" s="69">
        <v>8.7977888501792005</v>
      </c>
      <c r="BR26" s="69">
        <v>6.9162497184019873</v>
      </c>
      <c r="BS26" s="69">
        <v>5.953200812219773</v>
      </c>
      <c r="BT26" s="69">
        <v>4.7429935532575485</v>
      </c>
      <c r="BU26" s="69"/>
      <c r="BV26" s="69">
        <f t="shared" si="44"/>
        <v>-2.1732561651444389</v>
      </c>
      <c r="BW26" s="69">
        <f>'RD T1'!E228</f>
        <v>2.5456043341456267</v>
      </c>
      <c r="BX26" s="69">
        <f t="shared" si="45"/>
        <v>0.37234816900118783</v>
      </c>
      <c r="BZ26" t="str">
        <f t="shared" si="46"/>
        <v>62 Leisure, travel and related personal service occupations</v>
      </c>
      <c r="CA26" s="69">
        <v>5.085521349185675</v>
      </c>
      <c r="CB26" s="69">
        <v>5.5645141980395252</v>
      </c>
      <c r="CC26" s="69">
        <v>4.7835132114438297</v>
      </c>
      <c r="CD26" s="69">
        <v>3.8925035582453784</v>
      </c>
      <c r="CE26" s="69">
        <v>2.8760887122478733</v>
      </c>
      <c r="CF26" s="69"/>
      <c r="CG26" s="69">
        <f t="shared" si="47"/>
        <v>-1.9074244991959564</v>
      </c>
      <c r="CH26" s="69">
        <f>'RD T1'!E257</f>
        <v>1.5880272803531164</v>
      </c>
      <c r="CI26" s="69">
        <f t="shared" si="48"/>
        <v>-0.31939721884284</v>
      </c>
      <c r="CK26" t="str">
        <f t="shared" si="49"/>
        <v>62 Leisure, travel and related personal service occupations</v>
      </c>
      <c r="CL26" s="69">
        <v>2.3799401123110955</v>
      </c>
      <c r="CM26" s="69">
        <v>1.9167169747083852</v>
      </c>
      <c r="CN26" s="69">
        <v>1.9898591412701361</v>
      </c>
      <c r="CO26" s="69">
        <v>1.4321774322542049</v>
      </c>
      <c r="CP26" s="69">
        <v>0.98193470832405771</v>
      </c>
      <c r="CQ26" s="69"/>
      <c r="CR26" s="69">
        <f t="shared" si="50"/>
        <v>-1.0079244329460784</v>
      </c>
      <c r="CS26" s="69">
        <f>'RD T1'!E286</f>
        <v>0.41921536898074557</v>
      </c>
      <c r="CT26" s="69">
        <f t="shared" si="51"/>
        <v>-0.58870906396533274</v>
      </c>
    </row>
    <row r="27" spans="1:98" x14ac:dyDescent="0.2">
      <c r="A27" s="10" t="str">
        <f>name!D23</f>
        <v>63 Community and civil enforcement occupations</v>
      </c>
      <c r="B27" s="69">
        <v>2.1364733843536603E-3</v>
      </c>
      <c r="C27" s="69">
        <v>2.4264476215248632E-3</v>
      </c>
      <c r="D27" s="69">
        <v>2.872594016841425E-3</v>
      </c>
      <c r="E27" s="69">
        <v>3.0295694073603713E-3</v>
      </c>
      <c r="F27" s="69">
        <v>4.2327177130348269E-3</v>
      </c>
      <c r="G27" s="11"/>
      <c r="H27" s="69">
        <f t="shared" si="26"/>
        <v>1.3601236961934019E-3</v>
      </c>
      <c r="I27" s="69">
        <f>'RD T1'!E55</f>
        <v>1.8123749896485188E-3</v>
      </c>
      <c r="J27" s="69">
        <f t="shared" si="27"/>
        <v>3.1724986858419207E-3</v>
      </c>
      <c r="L27" t="str">
        <f t="shared" si="28"/>
        <v>63 Community and civil enforcement occupations</v>
      </c>
      <c r="M27" s="69">
        <v>3.5888727474961704E-2</v>
      </c>
      <c r="N27" s="69">
        <v>3.6492141001352105E-2</v>
      </c>
      <c r="O27" s="69">
        <v>5.1151196703446866E-2</v>
      </c>
      <c r="P27" s="69">
        <v>4.2177703533291554E-2</v>
      </c>
      <c r="Q27" s="69">
        <v>6.0289678206226174E-2</v>
      </c>
      <c r="R27" s="11"/>
      <c r="S27" s="69">
        <f t="shared" si="29"/>
        <v>9.1384815027793082E-3</v>
      </c>
      <c r="T27" s="69">
        <f>'RD T1'!E84</f>
        <v>2.6027952381776031E-2</v>
      </c>
      <c r="U27" s="69">
        <f t="shared" si="30"/>
        <v>3.5166433884555343E-2</v>
      </c>
      <c r="W27" t="str">
        <f t="shared" si="31"/>
        <v>63 Community and civil enforcement occupations</v>
      </c>
      <c r="X27" s="69">
        <v>0.17146582641029828</v>
      </c>
      <c r="Y27" s="69">
        <v>0.20369494434949004</v>
      </c>
      <c r="Z27" s="69">
        <v>0.22352128524741072</v>
      </c>
      <c r="AA27" s="69">
        <v>0.21880217713088818</v>
      </c>
      <c r="AB27" s="69">
        <v>0.30375440500038714</v>
      </c>
      <c r="AC27" s="69"/>
      <c r="AD27" s="69">
        <f t="shared" si="32"/>
        <v>8.0233119752976423E-2</v>
      </c>
      <c r="AE27" s="69">
        <f>'RD T1'!E113</f>
        <v>0.15008540211045782</v>
      </c>
      <c r="AF27" s="69">
        <f t="shared" si="33"/>
        <v>0.23031852186343424</v>
      </c>
      <c r="AH27" t="str">
        <f t="shared" si="34"/>
        <v>63 Community and civil enforcement occupations</v>
      </c>
      <c r="AI27" s="69">
        <v>5.1346826382311091E-2</v>
      </c>
      <c r="AJ27" s="69">
        <v>5.9086602498459068E-2</v>
      </c>
      <c r="AK27" s="69">
        <v>7.2836824794887345E-2</v>
      </c>
      <c r="AL27" s="69">
        <v>5.657580534794189E-2</v>
      </c>
      <c r="AM27" s="69">
        <v>7.6865352611211926E-2</v>
      </c>
      <c r="AN27" s="69"/>
      <c r="AO27" s="69">
        <f t="shared" si="35"/>
        <v>4.0285278163245813E-3</v>
      </c>
      <c r="AP27" s="69">
        <f>'RD T1'!E142</f>
        <v>3.6169703501909782E-2</v>
      </c>
      <c r="AQ27" s="69">
        <f t="shared" si="36"/>
        <v>4.0198231318234363E-2</v>
      </c>
      <c r="AS27" t="str">
        <f t="shared" si="37"/>
        <v>63 Community and civil enforcement occupations</v>
      </c>
      <c r="AT27" s="69">
        <v>5.1214883754406922E-2</v>
      </c>
      <c r="AU27" s="69">
        <v>5.1562523913002395E-2</v>
      </c>
      <c r="AV27" s="69">
        <v>6.1536958093467958E-2</v>
      </c>
      <c r="AW27" s="69">
        <v>4.4453587082146952E-2</v>
      </c>
      <c r="AX27" s="69">
        <v>5.2521720065914115E-2</v>
      </c>
      <c r="AY27" s="69"/>
      <c r="AZ27" s="69">
        <f t="shared" si="38"/>
        <v>-9.015238027553843E-3</v>
      </c>
      <c r="BA27" s="69">
        <f>'RD T1'!E171</f>
        <v>2.8288046070236415E-2</v>
      </c>
      <c r="BB27" s="69">
        <f t="shared" si="39"/>
        <v>1.9272808042682572E-2</v>
      </c>
      <c r="BD27" t="str">
        <f t="shared" si="40"/>
        <v>63 Community and civil enforcement occupations</v>
      </c>
      <c r="BE27" s="69">
        <v>0.2464123245757846</v>
      </c>
      <c r="BF27" s="69">
        <v>0.18936419188186368</v>
      </c>
      <c r="BG27" s="69">
        <v>0.24930828856539716</v>
      </c>
      <c r="BH27" s="69">
        <v>0.15239903965627843</v>
      </c>
      <c r="BI27" s="69">
        <v>0.16208770843349471</v>
      </c>
      <c r="BJ27" s="69"/>
      <c r="BK27" s="69">
        <f t="shared" si="41"/>
        <v>-8.7220580131902453E-2</v>
      </c>
      <c r="BL27" s="69">
        <f>'RD T1'!E200</f>
        <v>6.0316370605867677E-2</v>
      </c>
      <c r="BM27" s="69">
        <f t="shared" si="42"/>
        <v>-2.6904209526034777E-2</v>
      </c>
      <c r="BO27" t="str">
        <f t="shared" si="43"/>
        <v>63 Community and civil enforcement occupations</v>
      </c>
      <c r="BP27" s="69">
        <v>0.37414019943210369</v>
      </c>
      <c r="BQ27" s="69">
        <v>0.32601180254856527</v>
      </c>
      <c r="BR27" s="69">
        <v>0.38648042809005012</v>
      </c>
      <c r="BS27" s="69">
        <v>0.26407976433122921</v>
      </c>
      <c r="BT27" s="69">
        <v>0.26516925293900478</v>
      </c>
      <c r="BU27" s="69"/>
      <c r="BV27" s="69">
        <f t="shared" si="44"/>
        <v>-0.12131117515104534</v>
      </c>
      <c r="BW27" s="69">
        <f>'RD T1'!E229</f>
        <v>0.11452834628670368</v>
      </c>
      <c r="BX27" s="69">
        <f t="shared" si="45"/>
        <v>-6.7828288643416584E-3</v>
      </c>
      <c r="BZ27" t="str">
        <f t="shared" si="46"/>
        <v>63 Community and civil enforcement occupations</v>
      </c>
      <c r="CA27" s="69">
        <v>0.26924467006595731</v>
      </c>
      <c r="CB27" s="69">
        <v>0.26571778367068605</v>
      </c>
      <c r="CC27" s="69">
        <v>0.32857450760203016</v>
      </c>
      <c r="CD27" s="69">
        <v>0.20930553161150753</v>
      </c>
      <c r="CE27" s="69">
        <v>0.18592487719766335</v>
      </c>
      <c r="CF27" s="69"/>
      <c r="CG27" s="69">
        <f t="shared" si="47"/>
        <v>-0.14264963040436682</v>
      </c>
      <c r="CH27" s="69">
        <f>'RD T1'!E258</f>
        <v>8.6854825185052859E-2</v>
      </c>
      <c r="CI27" s="69">
        <f t="shared" si="48"/>
        <v>-5.5794805219313959E-2</v>
      </c>
      <c r="CK27" t="str">
        <f t="shared" si="49"/>
        <v>63 Community and civil enforcement occupations</v>
      </c>
      <c r="CL27" s="69">
        <v>0.11645992062791842</v>
      </c>
      <c r="CM27" s="69">
        <v>7.1229997546533086E-2</v>
      </c>
      <c r="CN27" s="69">
        <v>9.6981929029243394E-2</v>
      </c>
      <c r="CO27" s="69">
        <v>4.6186005387496211E-2</v>
      </c>
      <c r="CP27" s="69">
        <v>3.8260835554638023E-2</v>
      </c>
      <c r="CQ27" s="69"/>
      <c r="CR27" s="69">
        <f t="shared" si="50"/>
        <v>-5.8721093474605371E-2</v>
      </c>
      <c r="CS27" s="69">
        <f>'RD T1'!E287</f>
        <v>1.2115457451049826E-2</v>
      </c>
      <c r="CT27" s="69">
        <f t="shared" si="51"/>
        <v>-4.6605636023555545E-2</v>
      </c>
    </row>
    <row r="28" spans="1:98" x14ac:dyDescent="0.2">
      <c r="A28" s="10" t="str">
        <f>name!D24</f>
        <v>71 Sales occupations</v>
      </c>
      <c r="B28" s="69">
        <v>0.24852512964584811</v>
      </c>
      <c r="C28" s="69">
        <v>0.26596633735115882</v>
      </c>
      <c r="D28" s="69">
        <v>0.25979346710022344</v>
      </c>
      <c r="E28" s="69">
        <v>0.30901078972665807</v>
      </c>
      <c r="F28" s="69">
        <v>0.39800705449641449</v>
      </c>
      <c r="G28" s="11"/>
      <c r="H28" s="69">
        <f t="shared" si="26"/>
        <v>0.13821358739619105</v>
      </c>
      <c r="I28" s="69">
        <f>'RD T1'!E56</f>
        <v>0.16839692103295967</v>
      </c>
      <c r="J28" s="69">
        <f t="shared" si="27"/>
        <v>0.30661050842915072</v>
      </c>
      <c r="L28" t="str">
        <f t="shared" si="28"/>
        <v>71 Sales occupations</v>
      </c>
      <c r="M28" s="69">
        <v>2.7410554418581441</v>
      </c>
      <c r="N28" s="69">
        <v>3.2663891147112949</v>
      </c>
      <c r="O28" s="69">
        <v>3.4108703262171836</v>
      </c>
      <c r="P28" s="69">
        <v>4.3174022794500635</v>
      </c>
      <c r="Q28" s="69">
        <v>6.2051774085225091</v>
      </c>
      <c r="R28" s="11"/>
      <c r="S28" s="69">
        <f t="shared" si="29"/>
        <v>2.7943070823053255</v>
      </c>
      <c r="T28" s="69">
        <f>'RD T1'!E85</f>
        <v>2.4531295326889921</v>
      </c>
      <c r="U28" s="69">
        <f t="shared" si="30"/>
        <v>5.2474366149943172</v>
      </c>
      <c r="W28" t="str">
        <f t="shared" si="31"/>
        <v>71 Sales occupations</v>
      </c>
      <c r="X28" s="69">
        <v>12.082040058427177</v>
      </c>
      <c r="Y28" s="69">
        <v>15.131534581430202</v>
      </c>
      <c r="Z28" s="69">
        <v>14.411146657748919</v>
      </c>
      <c r="AA28" s="69">
        <v>16.894008279112345</v>
      </c>
      <c r="AB28" s="69">
        <v>23.142110862408227</v>
      </c>
      <c r="AC28" s="69"/>
      <c r="AD28" s="69">
        <f t="shared" si="32"/>
        <v>8.7309642046593083</v>
      </c>
      <c r="AE28" s="69">
        <f>'RD T1'!E114</f>
        <v>10.159641683506932</v>
      </c>
      <c r="AF28" s="69">
        <f t="shared" si="33"/>
        <v>18.890605888166242</v>
      </c>
      <c r="AH28" t="str">
        <f t="shared" si="34"/>
        <v>71 Sales occupations</v>
      </c>
      <c r="AI28" s="69">
        <v>4.2134925952720188</v>
      </c>
      <c r="AJ28" s="69">
        <v>5.0088993511499256</v>
      </c>
      <c r="AK28" s="69">
        <v>4.8578457385162404</v>
      </c>
      <c r="AL28" s="69">
        <v>5.4136432792241518</v>
      </c>
      <c r="AM28" s="69">
        <v>7.2309521201434146</v>
      </c>
      <c r="AN28" s="69"/>
      <c r="AO28" s="69">
        <f t="shared" si="35"/>
        <v>2.3731063816271742</v>
      </c>
      <c r="AP28" s="69">
        <f>'RD T1'!E143</f>
        <v>3.2973599280728827</v>
      </c>
      <c r="AQ28" s="69">
        <f t="shared" si="36"/>
        <v>5.6704663097000569</v>
      </c>
      <c r="AS28" t="str">
        <f t="shared" si="37"/>
        <v>71 Sales occupations</v>
      </c>
      <c r="AT28" s="69">
        <v>3.3922581236877138</v>
      </c>
      <c r="AU28" s="69">
        <v>3.9725976257442008</v>
      </c>
      <c r="AV28" s="69">
        <v>3.7431147769067481</v>
      </c>
      <c r="AW28" s="69">
        <v>4.0305434754458602</v>
      </c>
      <c r="AX28" s="69">
        <v>5.1885393410216061</v>
      </c>
      <c r="AY28" s="69"/>
      <c r="AZ28" s="69">
        <f t="shared" si="38"/>
        <v>1.445424564114858</v>
      </c>
      <c r="BA28" s="69">
        <f>'RD T1'!E172</f>
        <v>2.1214309862581655</v>
      </c>
      <c r="BB28" s="69">
        <f t="shared" si="39"/>
        <v>3.5668555503730235</v>
      </c>
      <c r="BD28" t="str">
        <f t="shared" si="40"/>
        <v>71 Sales occupations</v>
      </c>
      <c r="BE28" s="69">
        <v>27.759714633741879</v>
      </c>
      <c r="BF28" s="69">
        <v>30.69705253784835</v>
      </c>
      <c r="BG28" s="69">
        <v>30.65627448631853</v>
      </c>
      <c r="BH28" s="69">
        <v>30.331746566190038</v>
      </c>
      <c r="BI28" s="69">
        <v>31.076800878961393</v>
      </c>
      <c r="BJ28" s="69"/>
      <c r="BK28" s="69">
        <f t="shared" si="41"/>
        <v>0.42052639264286285</v>
      </c>
      <c r="BL28" s="69">
        <f>'RD T1'!E201</f>
        <v>14.348285914192973</v>
      </c>
      <c r="BM28" s="69">
        <f t="shared" si="42"/>
        <v>14.768812306835835</v>
      </c>
      <c r="BO28" t="str">
        <f t="shared" si="43"/>
        <v>71 Sales occupations</v>
      </c>
      <c r="BP28" s="69">
        <v>30.730401801309618</v>
      </c>
      <c r="BQ28" s="69">
        <v>31.409403492759022</v>
      </c>
      <c r="BR28" s="69">
        <v>27.95619803365047</v>
      </c>
      <c r="BS28" s="69">
        <v>28.302975469375546</v>
      </c>
      <c r="BT28" s="69">
        <v>24.532826935259269</v>
      </c>
      <c r="BU28" s="69"/>
      <c r="BV28" s="69">
        <f t="shared" si="44"/>
        <v>-3.4233710983912005</v>
      </c>
      <c r="BW28" s="69">
        <f>'RD T1'!E230</f>
        <v>12.483995291286728</v>
      </c>
      <c r="BX28" s="69">
        <f t="shared" si="45"/>
        <v>9.0606241928955278</v>
      </c>
      <c r="BZ28" t="str">
        <f t="shared" si="46"/>
        <v>71 Sales occupations</v>
      </c>
      <c r="CA28" s="69">
        <v>19.474547062361911</v>
      </c>
      <c r="CB28" s="69">
        <v>21.038212806228724</v>
      </c>
      <c r="CC28" s="69">
        <v>19.051426179040966</v>
      </c>
      <c r="CD28" s="69">
        <v>16.082258253581593</v>
      </c>
      <c r="CE28" s="69">
        <v>6.9083884299892864</v>
      </c>
      <c r="CF28" s="69"/>
      <c r="CG28" s="69">
        <f t="shared" si="47"/>
        <v>-12.143037749051679</v>
      </c>
      <c r="CH28" s="69">
        <f>'RD T1'!E259</f>
        <v>5.425282120048565</v>
      </c>
      <c r="CI28" s="69">
        <f t="shared" si="48"/>
        <v>-6.717755629003114</v>
      </c>
      <c r="CK28" t="str">
        <f t="shared" si="49"/>
        <v>71 Sales occupations</v>
      </c>
      <c r="CL28" s="69">
        <v>10.644405845779824</v>
      </c>
      <c r="CM28" s="69">
        <v>8.3045264795935836</v>
      </c>
      <c r="CN28" s="69">
        <v>8.6897756253077478</v>
      </c>
      <c r="CO28" s="69">
        <v>6.5661139246777314</v>
      </c>
      <c r="CP28" s="69">
        <v>4.7590212574256023</v>
      </c>
      <c r="CQ28" s="69"/>
      <c r="CR28" s="69">
        <f t="shared" si="50"/>
        <v>-3.9307543678821455</v>
      </c>
      <c r="CS28" s="69">
        <f>'RD T1'!E288</f>
        <v>1.6380224458668471</v>
      </c>
      <c r="CT28" s="69">
        <f t="shared" si="51"/>
        <v>-2.2927319220152986</v>
      </c>
    </row>
    <row r="29" spans="1:98" x14ac:dyDescent="0.2">
      <c r="A29" s="10" t="str">
        <f>name!D25</f>
        <v>72 Customer service occupations</v>
      </c>
      <c r="B29" s="69">
        <v>8.2648192311418567E-2</v>
      </c>
      <c r="C29" s="69">
        <v>9.9053819847710986E-2</v>
      </c>
      <c r="D29" s="69">
        <v>0.11688106043664279</v>
      </c>
      <c r="E29" s="69">
        <v>0.18038507855353902</v>
      </c>
      <c r="F29" s="69">
        <v>0.24751351725919152</v>
      </c>
      <c r="G29" s="11"/>
      <c r="H29" s="69">
        <f>F29-D29</f>
        <v>0.13063245682254873</v>
      </c>
      <c r="I29" s="69">
        <f>'RD T1'!E57</f>
        <v>8.8080000270801692E-2</v>
      </c>
      <c r="J29" s="69">
        <f t="shared" si="27"/>
        <v>0.21871245709335041</v>
      </c>
      <c r="L29" t="str">
        <f t="shared" si="28"/>
        <v>72 Customer service occupations</v>
      </c>
      <c r="M29" s="69">
        <v>0.92612907035129355</v>
      </c>
      <c r="N29" s="69">
        <v>1.1747241498068242</v>
      </c>
      <c r="O29" s="69">
        <v>1.2373208037398531</v>
      </c>
      <c r="P29" s="69">
        <v>1.6709913157843734</v>
      </c>
      <c r="Q29" s="69">
        <v>2.313842757218199</v>
      </c>
      <c r="R29" s="11"/>
      <c r="S29" s="69">
        <f t="shared" si="29"/>
        <v>1.0765219534783459</v>
      </c>
      <c r="T29" s="69">
        <f>'RD T1'!E86</f>
        <v>0.92042919425993219</v>
      </c>
      <c r="U29" s="69">
        <f t="shared" si="30"/>
        <v>1.9969511477382782</v>
      </c>
      <c r="W29" t="str">
        <f t="shared" si="31"/>
        <v>72 Customer service occupations</v>
      </c>
      <c r="X29" s="69">
        <v>4.2408534431883753</v>
      </c>
      <c r="Y29" s="69">
        <v>5.4131853973026534</v>
      </c>
      <c r="Z29" s="69">
        <v>5.457272039324037</v>
      </c>
      <c r="AA29" s="69">
        <v>6.7715928605653808</v>
      </c>
      <c r="AB29" s="69">
        <v>9.0563694394247598</v>
      </c>
      <c r="AC29" s="69"/>
      <c r="AD29" s="69">
        <f t="shared" si="32"/>
        <v>3.5990974001007228</v>
      </c>
      <c r="AE29" s="69">
        <f>'RD T1'!E115</f>
        <v>3.626562360251961</v>
      </c>
      <c r="AF29" s="69">
        <f t="shared" si="33"/>
        <v>7.2256597603526842</v>
      </c>
      <c r="AH29" t="str">
        <f t="shared" si="34"/>
        <v>72 Customer service occupations</v>
      </c>
      <c r="AI29" s="69">
        <v>1.1210418891723191</v>
      </c>
      <c r="AJ29" s="69">
        <v>1.486815226612926</v>
      </c>
      <c r="AK29" s="69">
        <v>1.4965993778088087</v>
      </c>
      <c r="AL29" s="69">
        <v>1.815693376881774</v>
      </c>
      <c r="AM29" s="69">
        <v>2.3694355072127946</v>
      </c>
      <c r="AN29" s="69"/>
      <c r="AO29" s="69">
        <f t="shared" si="35"/>
        <v>0.87283612940398592</v>
      </c>
      <c r="AP29" s="69">
        <f>'RD T1'!E144</f>
        <v>1.0377527282293224</v>
      </c>
      <c r="AQ29" s="69">
        <f t="shared" si="36"/>
        <v>1.9105888576333083</v>
      </c>
      <c r="AS29" t="str">
        <f t="shared" si="37"/>
        <v>72 Customer service occupations</v>
      </c>
      <c r="AT29" s="69">
        <v>1.8583630630597912</v>
      </c>
      <c r="AU29" s="69">
        <v>2.4324632435916991</v>
      </c>
      <c r="AV29" s="69">
        <v>2.3481221213754568</v>
      </c>
      <c r="AW29" s="69">
        <v>2.9189835709729528</v>
      </c>
      <c r="AX29" s="69">
        <v>3.6080334511885459</v>
      </c>
      <c r="AY29" s="69"/>
      <c r="AZ29" s="69">
        <f t="shared" si="38"/>
        <v>1.2599113298130891</v>
      </c>
      <c r="BA29" s="69">
        <f>'RD T1'!E173</f>
        <v>1.36693590574704</v>
      </c>
      <c r="BB29" s="69">
        <f t="shared" si="39"/>
        <v>2.6268472355601293</v>
      </c>
      <c r="BD29" t="str">
        <f t="shared" si="40"/>
        <v>72 Customer service occupations</v>
      </c>
      <c r="BE29" s="69">
        <v>7.2604043185280496</v>
      </c>
      <c r="BF29" s="69">
        <v>8.3537771164162606</v>
      </c>
      <c r="BG29" s="69">
        <v>8.5104884915440362</v>
      </c>
      <c r="BH29" s="69">
        <v>9.1526998724965161</v>
      </c>
      <c r="BI29" s="69">
        <v>9.963230050505377</v>
      </c>
      <c r="BJ29" s="69"/>
      <c r="BK29" s="69">
        <f t="shared" si="41"/>
        <v>1.4527415589613408</v>
      </c>
      <c r="BL29" s="69">
        <f>'RD T1'!E202</f>
        <v>3.8673288365583316</v>
      </c>
      <c r="BM29" s="69">
        <f t="shared" si="42"/>
        <v>5.3200703955196724</v>
      </c>
      <c r="BO29" t="str">
        <f t="shared" si="43"/>
        <v>72 Customer service occupations</v>
      </c>
      <c r="BP29" s="69">
        <v>7.9818472403662364</v>
      </c>
      <c r="BQ29" s="69">
        <v>9.1013084256625962</v>
      </c>
      <c r="BR29" s="69">
        <v>8.3655228851984802</v>
      </c>
      <c r="BS29" s="69">
        <v>9.0083848191570581</v>
      </c>
      <c r="BT29" s="69">
        <v>8.5564869713525251</v>
      </c>
      <c r="BU29" s="69"/>
      <c r="BV29" s="69">
        <f t="shared" si="44"/>
        <v>0.19096408615404492</v>
      </c>
      <c r="BW29" s="69">
        <f>'RD T1'!E231</f>
        <v>3.9146502686308837</v>
      </c>
      <c r="BX29" s="69">
        <f t="shared" si="45"/>
        <v>4.1056143547849286</v>
      </c>
      <c r="BZ29" t="str">
        <f t="shared" si="46"/>
        <v>72 Customer service occupations</v>
      </c>
      <c r="CA29" s="69">
        <v>3.9736282998131744</v>
      </c>
      <c r="CB29" s="69">
        <v>4.4029588708084555</v>
      </c>
      <c r="CC29" s="69">
        <v>4.3062234393938414</v>
      </c>
      <c r="CD29" s="69">
        <v>4.1442671675861158</v>
      </c>
      <c r="CE29" s="69">
        <v>4.0026855731547313</v>
      </c>
      <c r="CF29" s="69"/>
      <c r="CG29" s="69">
        <f t="shared" si="47"/>
        <v>-0.30353786623911017</v>
      </c>
      <c r="CH29" s="69">
        <f>'RD T1'!E260</f>
        <v>1.4408743226831167</v>
      </c>
      <c r="CI29" s="69">
        <f t="shared" si="48"/>
        <v>1.1373364564440065</v>
      </c>
      <c r="CK29" t="str">
        <f t="shared" si="49"/>
        <v>72 Customer service occupations</v>
      </c>
      <c r="CL29" s="69">
        <v>1.2347108897786137</v>
      </c>
      <c r="CM29" s="69">
        <v>1.2973762273416758</v>
      </c>
      <c r="CN29" s="69">
        <v>1.5344688606036816</v>
      </c>
      <c r="CO29" s="69">
        <v>1.8665999207583712</v>
      </c>
      <c r="CP29" s="69">
        <v>2.4798782822449019</v>
      </c>
      <c r="CQ29" s="69"/>
      <c r="CR29" s="69">
        <f t="shared" si="50"/>
        <v>0.94540942164122033</v>
      </c>
      <c r="CS29" s="69">
        <f>'RD T1'!E289</f>
        <v>0.66031929990147098</v>
      </c>
      <c r="CT29" s="69">
        <f t="shared" si="51"/>
        <v>1.6057287215426914</v>
      </c>
    </row>
    <row r="30" spans="1:98" x14ac:dyDescent="0.2">
      <c r="A30" s="10" t="str">
        <f>name!D26</f>
        <v>81 Process, plant and machine operatives</v>
      </c>
      <c r="B30" s="69">
        <v>5.5179982661443028E-2</v>
      </c>
      <c r="C30" s="69">
        <v>7.9771104154154018E-2</v>
      </c>
      <c r="D30" s="69">
        <v>6.8466904369832007E-2</v>
      </c>
      <c r="E30" s="69">
        <v>0.12668208945355808</v>
      </c>
      <c r="F30" s="69">
        <v>0.24514276056700574</v>
      </c>
      <c r="G30" s="11"/>
      <c r="H30" s="69">
        <f t="shared" si="26"/>
        <v>0.17667585619717374</v>
      </c>
      <c r="I30" s="69">
        <f>'RD T1'!E58</f>
        <v>8.3159077339961945E-2</v>
      </c>
      <c r="J30" s="69">
        <f t="shared" si="27"/>
        <v>0.25983493353713571</v>
      </c>
      <c r="L30" t="str">
        <f t="shared" si="28"/>
        <v>81 Process, plant and machine operatives</v>
      </c>
      <c r="M30" s="69">
        <v>0.41858293861762075</v>
      </c>
      <c r="N30" s="69">
        <v>0.52896986633935505</v>
      </c>
      <c r="O30" s="69">
        <v>0.47772709694359822</v>
      </c>
      <c r="P30" s="69">
        <v>0.69164330767747739</v>
      </c>
      <c r="Q30" s="69">
        <v>1.1995794907912734</v>
      </c>
      <c r="R30" s="11"/>
      <c r="S30" s="69">
        <f t="shared" si="29"/>
        <v>0.72185239384767508</v>
      </c>
      <c r="T30" s="69">
        <f>'RD T1'!E87</f>
        <v>0.43467127498615321</v>
      </c>
      <c r="U30" s="69">
        <f t="shared" si="30"/>
        <v>1.1565236688338283</v>
      </c>
      <c r="W30" t="str">
        <f t="shared" si="31"/>
        <v>81 Process, plant and machine operatives</v>
      </c>
      <c r="X30" s="69">
        <v>1.0990728184580381</v>
      </c>
      <c r="Y30" s="69">
        <v>1.3324393286421377</v>
      </c>
      <c r="Z30" s="69">
        <v>1.1397674279160945</v>
      </c>
      <c r="AA30" s="69">
        <v>1.7769092670169948</v>
      </c>
      <c r="AB30" s="69">
        <v>3.0262114882727893</v>
      </c>
      <c r="AC30" s="69"/>
      <c r="AD30" s="69">
        <f t="shared" si="32"/>
        <v>1.8864440603566948</v>
      </c>
      <c r="AE30" s="69">
        <f>'RD T1'!E116</f>
        <v>1.1044956421430077</v>
      </c>
      <c r="AF30" s="69">
        <f t="shared" si="33"/>
        <v>2.9909397024997024</v>
      </c>
      <c r="AH30" t="str">
        <f t="shared" si="34"/>
        <v>81 Process, plant and machine operatives</v>
      </c>
      <c r="AI30" s="69">
        <v>0.52606289738134726</v>
      </c>
      <c r="AJ30" s="69">
        <v>0.63501965278270744</v>
      </c>
      <c r="AK30" s="69">
        <v>0.56784196654542629</v>
      </c>
      <c r="AL30" s="69">
        <v>0.82630113388997739</v>
      </c>
      <c r="AM30" s="69">
        <v>1.3048468677867302</v>
      </c>
      <c r="AN30" s="69"/>
      <c r="AO30" s="69">
        <f t="shared" si="35"/>
        <v>0.73700490124130391</v>
      </c>
      <c r="AP30" s="69">
        <f>'RD T1'!E145</f>
        <v>0.44801077388949845</v>
      </c>
      <c r="AQ30" s="69">
        <f t="shared" si="36"/>
        <v>1.1850156751308023</v>
      </c>
      <c r="AS30" t="str">
        <f t="shared" si="37"/>
        <v>81 Process, plant and machine operatives</v>
      </c>
      <c r="AT30" s="69">
        <v>1.0006600366705702</v>
      </c>
      <c r="AU30" s="69">
        <v>1.2547005895050944</v>
      </c>
      <c r="AV30" s="69">
        <v>1.0914040857767753</v>
      </c>
      <c r="AW30" s="69">
        <v>1.3828270083029082</v>
      </c>
      <c r="AX30" s="69">
        <v>1.9752384678835089</v>
      </c>
      <c r="AY30" s="69"/>
      <c r="AZ30" s="69">
        <f t="shared" si="38"/>
        <v>0.8838343821067336</v>
      </c>
      <c r="BA30" s="69">
        <f>'RD T1'!E174</f>
        <v>0.7098078180262426</v>
      </c>
      <c r="BB30" s="69">
        <f t="shared" si="39"/>
        <v>1.5936422001329762</v>
      </c>
      <c r="BD30" t="str">
        <f t="shared" si="40"/>
        <v>81 Process, plant and machine operatives</v>
      </c>
      <c r="BE30" s="69">
        <v>7.5387463062030911</v>
      </c>
      <c r="BF30" s="69">
        <v>7.8856459852714824</v>
      </c>
      <c r="BG30" s="69">
        <v>6.7691807449818722</v>
      </c>
      <c r="BH30" s="69">
        <v>7.4261370886955289</v>
      </c>
      <c r="BI30" s="69">
        <v>7.4353865087655162</v>
      </c>
      <c r="BJ30" s="69"/>
      <c r="BK30" s="69">
        <f t="shared" si="41"/>
        <v>0.66620576378364404</v>
      </c>
      <c r="BL30" s="69">
        <f>'RD T1'!E203</f>
        <v>2.7064947468091334</v>
      </c>
      <c r="BM30" s="69">
        <f t="shared" si="42"/>
        <v>3.3727005105927774</v>
      </c>
      <c r="BO30" t="str">
        <f t="shared" si="43"/>
        <v>81 Process, plant and machine operatives</v>
      </c>
      <c r="BP30" s="69">
        <v>10.627540244040437</v>
      </c>
      <c r="BQ30" s="69">
        <v>10.440708746619549</v>
      </c>
      <c r="BR30" s="69">
        <v>8.6474281855335722</v>
      </c>
      <c r="BS30" s="69">
        <v>9.4573495113640309</v>
      </c>
      <c r="BT30" s="69">
        <v>8.4751613334193348</v>
      </c>
      <c r="BU30" s="69"/>
      <c r="BV30" s="69">
        <f t="shared" si="44"/>
        <v>-0.17226685211423742</v>
      </c>
      <c r="BW30" s="69">
        <f>'RD T1'!E232</f>
        <v>3.5372620351184483</v>
      </c>
      <c r="BX30" s="69">
        <f t="shared" si="45"/>
        <v>3.3649951830042109</v>
      </c>
      <c r="BZ30" t="str">
        <f t="shared" si="46"/>
        <v>81 Process, plant and machine operatives</v>
      </c>
      <c r="CA30" s="69">
        <v>8.0218695082904983</v>
      </c>
      <c r="CB30" s="69">
        <v>8.0867135146634475</v>
      </c>
      <c r="CC30" s="69">
        <v>6.80040647483849</v>
      </c>
      <c r="CD30" s="69">
        <v>6.0513178340552978</v>
      </c>
      <c r="CE30" s="69">
        <v>2.1690109616239122</v>
      </c>
      <c r="CF30" s="69"/>
      <c r="CG30" s="69">
        <f t="shared" si="47"/>
        <v>-4.6313955132145779</v>
      </c>
      <c r="CH30" s="69">
        <f>'RD T1'!E261</f>
        <v>1.7679485452950867</v>
      </c>
      <c r="CI30" s="69">
        <f t="shared" si="48"/>
        <v>-2.8634469679194909</v>
      </c>
      <c r="CK30" t="str">
        <f t="shared" si="49"/>
        <v>81 Process, plant and machine operatives</v>
      </c>
      <c r="CL30" s="69">
        <v>5.2829337240695278</v>
      </c>
      <c r="CM30" s="69">
        <v>3.7931707228080014</v>
      </c>
      <c r="CN30" s="69">
        <v>3.4746231502305194</v>
      </c>
      <c r="CO30" s="69">
        <v>2.0115860763599072</v>
      </c>
      <c r="CP30" s="69">
        <v>0.8910853154799907</v>
      </c>
      <c r="CQ30" s="69"/>
      <c r="CR30" s="69">
        <f t="shared" si="50"/>
        <v>-2.5835378347505289</v>
      </c>
      <c r="CS30" s="69">
        <f>'RD T1'!E290</f>
        <v>0.42754351659422724</v>
      </c>
      <c r="CT30" s="69">
        <f t="shared" si="51"/>
        <v>-2.1559943181563015</v>
      </c>
    </row>
    <row r="31" spans="1:98" x14ac:dyDescent="0.2">
      <c r="A31" s="10" t="str">
        <f>name!D27</f>
        <v>82 Transport and mobile machine drivers and operatives</v>
      </c>
      <c r="B31" s="69">
        <v>8.4957909596376974E-2</v>
      </c>
      <c r="C31" s="69">
        <v>0.13532743221682794</v>
      </c>
      <c r="D31" s="69">
        <v>0.14274615357099296</v>
      </c>
      <c r="E31" s="69">
        <v>0.20655055746181028</v>
      </c>
      <c r="F31" s="69">
        <v>0.30201582644710406</v>
      </c>
      <c r="G31" s="11"/>
      <c r="H31" s="69">
        <f t="shared" si="26"/>
        <v>0.1592696728761111</v>
      </c>
      <c r="I31" s="69">
        <f>'RD T1'!E59</f>
        <v>0.15480062317668686</v>
      </c>
      <c r="J31" s="69">
        <f t="shared" si="27"/>
        <v>0.31407029605279796</v>
      </c>
      <c r="L31" t="str">
        <f t="shared" si="28"/>
        <v>82 Transport and mobile machine drivers and operatives</v>
      </c>
      <c r="M31" s="69">
        <v>0.53771516113683948</v>
      </c>
      <c r="N31" s="69">
        <v>0.82853046518242757</v>
      </c>
      <c r="O31" s="69">
        <v>0.84949265593722412</v>
      </c>
      <c r="P31" s="69">
        <v>1.1086646924471337</v>
      </c>
      <c r="Q31" s="69">
        <v>1.53638744979987</v>
      </c>
      <c r="R31" s="11"/>
      <c r="S31" s="69">
        <f t="shared" si="29"/>
        <v>0.68689479386264585</v>
      </c>
      <c r="T31" s="69">
        <f>'RD T1'!E88</f>
        <v>0.77612258034966874</v>
      </c>
      <c r="U31" s="69">
        <f t="shared" si="30"/>
        <v>1.4630173742123147</v>
      </c>
      <c r="W31" t="str">
        <f t="shared" si="31"/>
        <v>82 Transport and mobile machine drivers and operatives</v>
      </c>
      <c r="X31" s="69">
        <v>2.0063044750865244</v>
      </c>
      <c r="Y31" s="69">
        <v>3.3419639982235445</v>
      </c>
      <c r="Z31" s="69">
        <v>3.2123535069901701</v>
      </c>
      <c r="AA31" s="69">
        <v>4.1342150977413681</v>
      </c>
      <c r="AB31" s="69">
        <v>6.2052354745862583</v>
      </c>
      <c r="AC31" s="69"/>
      <c r="AD31" s="69">
        <f t="shared" si="32"/>
        <v>2.9928819675960883</v>
      </c>
      <c r="AE31" s="69">
        <f>'RD T1'!E117</f>
        <v>3.0571285920649993</v>
      </c>
      <c r="AF31" s="69">
        <f t="shared" si="33"/>
        <v>6.0500105596610876</v>
      </c>
      <c r="AH31" t="str">
        <f t="shared" si="34"/>
        <v>82 Transport and mobile machine drivers and operatives</v>
      </c>
      <c r="AI31" s="69">
        <v>0.96132006933800873</v>
      </c>
      <c r="AJ31" s="69">
        <v>1.6323453998139998</v>
      </c>
      <c r="AK31" s="69">
        <v>1.5524887394066167</v>
      </c>
      <c r="AL31" s="69">
        <v>1.9816641632323575</v>
      </c>
      <c r="AM31" s="69">
        <v>2.8663608184516751</v>
      </c>
      <c r="AN31" s="69"/>
      <c r="AO31" s="69">
        <f t="shared" si="35"/>
        <v>1.3138720790450584</v>
      </c>
      <c r="AP31" s="69">
        <f>'RD T1'!E146</f>
        <v>1.3896565905431033</v>
      </c>
      <c r="AQ31" s="69">
        <f t="shared" si="36"/>
        <v>2.7035286695881617</v>
      </c>
      <c r="AS31" t="str">
        <f t="shared" si="37"/>
        <v>82 Transport and mobile machine drivers and operatives</v>
      </c>
      <c r="AT31" s="69">
        <v>1.6189707248721907</v>
      </c>
      <c r="AU31" s="69">
        <v>2.6021321824884929</v>
      </c>
      <c r="AV31" s="69">
        <v>2.565571453733257</v>
      </c>
      <c r="AW31" s="69">
        <v>3.1387629497171861</v>
      </c>
      <c r="AX31" s="69">
        <v>4.3937580435077974</v>
      </c>
      <c r="AY31" s="69"/>
      <c r="AZ31" s="69">
        <f t="shared" si="38"/>
        <v>1.8281865897745404</v>
      </c>
      <c r="BA31" s="69">
        <f>'RD T1'!E175</f>
        <v>2.2159007948143961</v>
      </c>
      <c r="BB31" s="69">
        <f t="shared" si="39"/>
        <v>4.044087384588936</v>
      </c>
      <c r="BD31" t="str">
        <f t="shared" si="40"/>
        <v>82 Transport and mobile machine drivers and operatives</v>
      </c>
      <c r="BE31" s="69">
        <v>11.518082089463483</v>
      </c>
      <c r="BF31" s="69">
        <v>14.647411536857328</v>
      </c>
      <c r="BG31" s="69">
        <v>12.926303572675923</v>
      </c>
      <c r="BH31" s="69">
        <v>14.066044461669726</v>
      </c>
      <c r="BI31" s="69">
        <v>14.829785644208448</v>
      </c>
      <c r="BJ31" s="69"/>
      <c r="BK31" s="69">
        <f t="shared" si="41"/>
        <v>1.9034820715325242</v>
      </c>
      <c r="BL31" s="69">
        <f>'RD T1'!E204</f>
        <v>7.0594595935522308</v>
      </c>
      <c r="BM31" s="69">
        <f t="shared" si="42"/>
        <v>8.962941665084756</v>
      </c>
      <c r="BO31" t="str">
        <f t="shared" si="43"/>
        <v>82 Transport and mobile machine drivers and operatives</v>
      </c>
      <c r="BP31" s="69">
        <v>19.757350395097475</v>
      </c>
      <c r="BQ31" s="69">
        <v>23.728431252482633</v>
      </c>
      <c r="BR31" s="69">
        <v>20.431784514226113</v>
      </c>
      <c r="BS31" s="69">
        <v>21.717301301107895</v>
      </c>
      <c r="BT31" s="69">
        <v>21.897258878973609</v>
      </c>
      <c r="BU31" s="69"/>
      <c r="BV31" s="69">
        <f t="shared" si="44"/>
        <v>1.4654743647474966</v>
      </c>
      <c r="BW31" s="69">
        <f>'RD T1'!E233</f>
        <v>11.588319416324408</v>
      </c>
      <c r="BX31" s="69">
        <f t="shared" si="45"/>
        <v>13.053793781071905</v>
      </c>
      <c r="BZ31" t="str">
        <f t="shared" si="46"/>
        <v>82 Transport and mobile machine drivers and operatives</v>
      </c>
      <c r="CA31" s="69">
        <v>15.407342560551914</v>
      </c>
      <c r="CB31" s="69">
        <v>18.293486215918342</v>
      </c>
      <c r="CC31" s="69">
        <v>16.418519308182358</v>
      </c>
      <c r="CD31" s="69">
        <v>14.61763959695347</v>
      </c>
      <c r="CE31" s="69">
        <v>11.494320817105041</v>
      </c>
      <c r="CF31" s="69"/>
      <c r="CG31" s="69">
        <f t="shared" si="47"/>
        <v>-4.9241984910773162</v>
      </c>
      <c r="CH31" s="69">
        <f>'RD T1'!E262</f>
        <v>6.5938526885273863</v>
      </c>
      <c r="CI31" s="69">
        <f t="shared" si="48"/>
        <v>1.66965419745007</v>
      </c>
      <c r="CK31" t="str">
        <f t="shared" si="49"/>
        <v>82 Transport and mobile machine drivers and operatives</v>
      </c>
      <c r="CL31" s="69">
        <v>8.0710070998122081</v>
      </c>
      <c r="CM31" s="69">
        <v>8.5838651635582419</v>
      </c>
      <c r="CN31" s="69">
        <v>7.8496454021305233</v>
      </c>
      <c r="CO31" s="69">
        <v>6.6845174783695329</v>
      </c>
      <c r="CP31" s="69">
        <v>3.7334013410975002</v>
      </c>
      <c r="CQ31" s="69"/>
      <c r="CR31" s="69">
        <f t="shared" si="50"/>
        <v>-4.1162440610330231</v>
      </c>
      <c r="CS31" s="69">
        <f>'RD T1'!E291</f>
        <v>2.118212003768448</v>
      </c>
      <c r="CT31" s="69">
        <f t="shared" si="51"/>
        <v>-1.9980320572645751</v>
      </c>
    </row>
    <row r="32" spans="1:98" x14ac:dyDescent="0.2">
      <c r="A32" s="10" t="str">
        <f>name!D28</f>
        <v>91 Elementary trades and related occupations</v>
      </c>
      <c r="B32" s="69">
        <v>1.1430456204361823E-3</v>
      </c>
      <c r="C32" s="69">
        <v>1.1314262786413778E-3</v>
      </c>
      <c r="D32" s="69">
        <v>9.5132981627391033E-4</v>
      </c>
      <c r="E32" s="69">
        <v>4.4157559512023759E-3</v>
      </c>
      <c r="F32" s="69">
        <v>6.8287421422904837E-3</v>
      </c>
      <c r="G32" s="11"/>
      <c r="H32" s="69">
        <f t="shared" si="26"/>
        <v>5.8774123260165734E-3</v>
      </c>
      <c r="I32" s="69">
        <f>'RD T1'!E60</f>
        <v>3.5544917588012448E-3</v>
      </c>
      <c r="J32" s="69">
        <f t="shared" si="27"/>
        <v>9.4319040848178173E-3</v>
      </c>
      <c r="L32" t="str">
        <f t="shared" si="28"/>
        <v>91 Elementary trades and related occupations</v>
      </c>
      <c r="M32" s="69">
        <v>0.21628380505671915</v>
      </c>
      <c r="N32" s="69">
        <v>0.28725829243248935</v>
      </c>
      <c r="O32" s="69">
        <v>0.23649288803652546</v>
      </c>
      <c r="P32" s="69">
        <v>0.52097642765395324</v>
      </c>
      <c r="Q32" s="69">
        <v>0.88470469557259868</v>
      </c>
      <c r="R32" s="11"/>
      <c r="S32" s="69">
        <f t="shared" si="29"/>
        <v>0.64821180753607321</v>
      </c>
      <c r="T32" s="69">
        <f>'RD T1'!E89</f>
        <v>0.3668032899399204</v>
      </c>
      <c r="U32" s="69">
        <f t="shared" si="30"/>
        <v>1.0150150974759935</v>
      </c>
      <c r="W32" t="str">
        <f t="shared" si="31"/>
        <v>91 Elementary trades and related occupations</v>
      </c>
      <c r="X32" s="69">
        <v>0.88669428828297991</v>
      </c>
      <c r="Y32" s="69">
        <v>1.1453264990572027</v>
      </c>
      <c r="Z32" s="69">
        <v>0.89489892611444355</v>
      </c>
      <c r="AA32" s="69">
        <v>2.2636877292976743</v>
      </c>
      <c r="AB32" s="69">
        <v>3.4310239425013496</v>
      </c>
      <c r="AC32" s="69"/>
      <c r="AD32" s="69">
        <f t="shared" si="32"/>
        <v>2.5361250163869062</v>
      </c>
      <c r="AE32" s="69">
        <f>'RD T1'!E118</f>
        <v>1.6140203816114629</v>
      </c>
      <c r="AF32" s="69">
        <f t="shared" si="33"/>
        <v>4.1501453979983687</v>
      </c>
      <c r="AH32" t="str">
        <f t="shared" si="34"/>
        <v>91 Elementary trades and related occupations</v>
      </c>
      <c r="AI32" s="69">
        <v>0.58103192427302774</v>
      </c>
      <c r="AJ32" s="69">
        <v>0.7103829202497195</v>
      </c>
      <c r="AK32" s="69">
        <v>0.56275036046380111</v>
      </c>
      <c r="AL32" s="69">
        <v>1.4604776151617247</v>
      </c>
      <c r="AM32" s="69">
        <v>2.4265082540164902</v>
      </c>
      <c r="AN32" s="69"/>
      <c r="AO32" s="69">
        <f t="shared" si="35"/>
        <v>1.8637578935526891</v>
      </c>
      <c r="AP32" s="69">
        <f>'RD T1'!E147</f>
        <v>1.140046101623664</v>
      </c>
      <c r="AQ32" s="69">
        <f t="shared" si="36"/>
        <v>3.0038039951763533</v>
      </c>
      <c r="AS32" t="str">
        <f t="shared" si="37"/>
        <v>91 Elementary trades and related occupations</v>
      </c>
      <c r="AT32" s="69">
        <v>0.57722389461804702</v>
      </c>
      <c r="AU32" s="69">
        <v>0.74636876122459883</v>
      </c>
      <c r="AV32" s="69">
        <v>0.63617225653307496</v>
      </c>
      <c r="AW32" s="69">
        <v>1.4765378869922152</v>
      </c>
      <c r="AX32" s="69">
        <v>2.124441558536335</v>
      </c>
      <c r="AY32" s="69"/>
      <c r="AZ32" s="69">
        <f t="shared" si="38"/>
        <v>1.48826930200326</v>
      </c>
      <c r="BA32" s="69">
        <f>'RD T1'!E176</f>
        <v>0.91345762207813119</v>
      </c>
      <c r="BB32" s="69">
        <f t="shared" si="39"/>
        <v>2.401726924081391</v>
      </c>
      <c r="BD32" t="str">
        <f t="shared" si="40"/>
        <v>91 Elementary trades and related occupations</v>
      </c>
      <c r="BE32" s="69">
        <v>3.5155164505593417</v>
      </c>
      <c r="BF32" s="69">
        <v>3.3175637377825726</v>
      </c>
      <c r="BG32" s="69">
        <v>2.8171715980612824</v>
      </c>
      <c r="BH32" s="69">
        <v>5.504176640235749</v>
      </c>
      <c r="BI32" s="69">
        <v>6.7561419885997784</v>
      </c>
      <c r="BJ32" s="69"/>
      <c r="BK32" s="69">
        <f t="shared" si="41"/>
        <v>3.9389703905384961</v>
      </c>
      <c r="BL32" s="69">
        <f>'RD T1'!E205</f>
        <v>2.6787112086370728</v>
      </c>
      <c r="BM32" s="69">
        <f t="shared" si="42"/>
        <v>6.6176815991755689</v>
      </c>
      <c r="BO32" t="str">
        <f t="shared" si="43"/>
        <v>91 Elementary trades and related occupations</v>
      </c>
      <c r="BP32" s="69">
        <v>6.9274866760064082</v>
      </c>
      <c r="BQ32" s="69">
        <v>6.4346625501834609</v>
      </c>
      <c r="BR32" s="69">
        <v>5.2821608890758291</v>
      </c>
      <c r="BS32" s="69">
        <v>9.4682407989179378</v>
      </c>
      <c r="BT32" s="69">
        <v>10.417029727311091</v>
      </c>
      <c r="BU32" s="69"/>
      <c r="BV32" s="69">
        <f t="shared" si="44"/>
        <v>5.1348688382352616</v>
      </c>
      <c r="BW32" s="69">
        <f>'RD T1'!E234</f>
        <v>3.8371540032398479</v>
      </c>
      <c r="BX32" s="69">
        <f t="shared" si="45"/>
        <v>8.9720228414751091</v>
      </c>
      <c r="BZ32" t="str">
        <f t="shared" si="46"/>
        <v>91 Elementary trades and related occupations</v>
      </c>
      <c r="CA32" s="69">
        <v>7.5045687428937393</v>
      </c>
      <c r="CB32" s="69">
        <v>7.6199902188272715</v>
      </c>
      <c r="CC32" s="69">
        <v>6.3062078920186018</v>
      </c>
      <c r="CD32" s="69">
        <v>10.183406860413429</v>
      </c>
      <c r="CE32" s="69">
        <v>9.9540742311092867</v>
      </c>
      <c r="CF32" s="69"/>
      <c r="CG32" s="69">
        <f t="shared" si="47"/>
        <v>3.6478663390906849</v>
      </c>
      <c r="CH32" s="69">
        <f>'RD T1'!E263</f>
        <v>4.2956667321428323</v>
      </c>
      <c r="CI32" s="69">
        <f t="shared" si="48"/>
        <v>7.9435330712335173</v>
      </c>
      <c r="CK32" t="str">
        <f t="shared" si="49"/>
        <v>91 Elementary trades and related occupations</v>
      </c>
      <c r="CL32" s="69">
        <v>4.5892413086737962</v>
      </c>
      <c r="CM32" s="69">
        <v>3.7852463145569111</v>
      </c>
      <c r="CN32" s="69">
        <v>3.3920928209508374</v>
      </c>
      <c r="CO32" s="69">
        <v>5.9613518964490497</v>
      </c>
      <c r="CP32" s="69">
        <v>6.0332115214442945</v>
      </c>
      <c r="CQ32" s="69"/>
      <c r="CR32" s="69">
        <f t="shared" si="50"/>
        <v>2.6411187004934571</v>
      </c>
      <c r="CS32" s="69">
        <f>'RD T1'!E292</f>
        <v>1.9089904544979697</v>
      </c>
      <c r="CT32" s="69">
        <f t="shared" si="51"/>
        <v>4.5501091549914268</v>
      </c>
    </row>
    <row r="33" spans="1:98" x14ac:dyDescent="0.2">
      <c r="A33" s="10" t="str">
        <f>name!D29</f>
        <v>92 Elementary administration and service occupations</v>
      </c>
      <c r="B33" s="69">
        <v>8.7667093699390963E-2</v>
      </c>
      <c r="C33" s="69">
        <v>0.11325987123398558</v>
      </c>
      <c r="D33" s="69">
        <v>0.10507403122405111</v>
      </c>
      <c r="E33" s="69">
        <v>0.12483784515697041</v>
      </c>
      <c r="F33" s="69">
        <v>0.16047898090319751</v>
      </c>
      <c r="G33" s="11"/>
      <c r="H33" s="69">
        <f t="shared" ref="H33" si="52">F33-D33</f>
        <v>5.5404949679146401E-2</v>
      </c>
      <c r="I33" s="69">
        <f>'RD T1'!E61</f>
        <v>7.3436449223863803E-2</v>
      </c>
      <c r="J33" s="69">
        <f t="shared" ref="J33" si="53">SUM(H33:I33)</f>
        <v>0.12884139890301022</v>
      </c>
      <c r="L33" t="str">
        <f t="shared" ref="L33" si="54">A33</f>
        <v>92 Elementary administration and service occupations</v>
      </c>
      <c r="M33" s="69">
        <v>2.0006523871755233</v>
      </c>
      <c r="N33" s="69">
        <v>2.7259312981163655</v>
      </c>
      <c r="O33" s="69">
        <v>2.7783391227968086</v>
      </c>
      <c r="P33" s="69">
        <v>3.4840562018323902</v>
      </c>
      <c r="Q33" s="69">
        <v>4.7745911628487478</v>
      </c>
      <c r="R33" s="11"/>
      <c r="S33" s="69">
        <f t="shared" ref="S33" si="55">Q33-O33</f>
        <v>1.9962520400519392</v>
      </c>
      <c r="T33" s="69">
        <f>'RD T1'!E90</f>
        <v>2.2017566288318005</v>
      </c>
      <c r="U33" s="69">
        <f t="shared" ref="U33" si="56">SUM(S33:T33)</f>
        <v>4.1980086688837392</v>
      </c>
      <c r="W33" t="str">
        <f t="shared" ref="W33" si="57">A33</f>
        <v>92 Elementary administration and service occupations</v>
      </c>
      <c r="X33" s="69">
        <v>7.8447342084480551</v>
      </c>
      <c r="Y33" s="69">
        <v>10.851267254133869</v>
      </c>
      <c r="Z33" s="69">
        <v>9.9634692938431666</v>
      </c>
      <c r="AA33" s="69">
        <v>11.463949376962924</v>
      </c>
      <c r="AB33" s="69">
        <v>15.310097355732808</v>
      </c>
      <c r="AC33" s="69"/>
      <c r="AD33" s="69">
        <f t="shared" ref="AD33" si="58">AB33-Z33</f>
        <v>5.3466280618896409</v>
      </c>
      <c r="AE33" s="69">
        <f>'RD T1'!E119</f>
        <v>7.6876145217305316</v>
      </c>
      <c r="AF33" s="69">
        <f t="shared" ref="AF33" si="59">SUM(AD33:AE33)</f>
        <v>13.034242583620173</v>
      </c>
      <c r="AH33" t="str">
        <f t="shared" ref="AH33" si="60">L33</f>
        <v>92 Elementary administration and service occupations</v>
      </c>
      <c r="AI33" s="69">
        <v>3.6889468187638133</v>
      </c>
      <c r="AJ33" s="69">
        <v>5.2974006952269228</v>
      </c>
      <c r="AK33" s="69">
        <v>4.8001265897363687</v>
      </c>
      <c r="AL33" s="69">
        <v>5.4625786829428167</v>
      </c>
      <c r="AM33" s="69">
        <v>7.3189453444464396</v>
      </c>
      <c r="AN33" s="69"/>
      <c r="AO33" s="69">
        <f t="shared" ref="AO33" si="61">AM33-AK33</f>
        <v>2.5188187547100709</v>
      </c>
      <c r="AP33" s="69">
        <f>'RD T1'!E148</f>
        <v>3.5094689746679171</v>
      </c>
      <c r="AQ33" s="69">
        <f t="shared" ref="AQ33" si="62">SUM(AO33:AP33)</f>
        <v>6.028287729377988</v>
      </c>
      <c r="AS33" t="str">
        <f t="shared" ref="AS33" si="63">W33</f>
        <v>92 Elementary administration and service occupations</v>
      </c>
      <c r="AT33" s="69">
        <v>3.3579228386018802</v>
      </c>
      <c r="AU33" s="69">
        <v>4.3107158772530569</v>
      </c>
      <c r="AV33" s="69">
        <v>4.1474614942230117</v>
      </c>
      <c r="AW33" s="69">
        <v>4.4418045477985935</v>
      </c>
      <c r="AX33" s="69">
        <v>5.8547489474676748</v>
      </c>
      <c r="AY33" s="69"/>
      <c r="AZ33" s="69">
        <f t="shared" ref="AZ33" si="64">AX33-AV33</f>
        <v>1.7072874532446631</v>
      </c>
      <c r="BA33" s="69">
        <f>'RD T1'!E177</f>
        <v>2.8566379588303938</v>
      </c>
      <c r="BB33" s="69">
        <f t="shared" ref="BB33" si="65">SUM(AZ33:BA33)</f>
        <v>4.563925412075057</v>
      </c>
      <c r="BD33" t="str">
        <f t="shared" ref="BD33" si="66">AH33</f>
        <v>92 Elementary administration and service occupations</v>
      </c>
      <c r="BE33" s="69">
        <v>23.691985811352485</v>
      </c>
      <c r="BF33" s="69">
        <v>25.056286808940062</v>
      </c>
      <c r="BG33" s="69">
        <v>23.097818526890137</v>
      </c>
      <c r="BH33" s="69">
        <v>19.636632744631022</v>
      </c>
      <c r="BI33" s="69">
        <v>19.062204392949834</v>
      </c>
      <c r="BJ33" s="69"/>
      <c r="BK33" s="69">
        <f t="shared" ref="BK33" si="67">BI33-BG33</f>
        <v>-4.0356141339403031</v>
      </c>
      <c r="BL33" s="69">
        <f>'RD T1'!E206</f>
        <v>9.4875261815760492</v>
      </c>
      <c r="BM33" s="69">
        <f t="shared" ref="BM33" si="68">SUM(BK33:BL33)</f>
        <v>5.4519120476357461</v>
      </c>
      <c r="BO33" t="str">
        <f t="shared" ref="BO33" si="69">AS33</f>
        <v>92 Elementary administration and service occupations</v>
      </c>
      <c r="BP33" s="69">
        <v>41.064079788762371</v>
      </c>
      <c r="BQ33" s="69">
        <v>45.598125021118157</v>
      </c>
      <c r="BR33" s="69">
        <v>37.835972508242669</v>
      </c>
      <c r="BS33" s="69">
        <v>36.689034645844451</v>
      </c>
      <c r="BT33" s="69">
        <v>32.929993629339528</v>
      </c>
      <c r="BU33" s="69"/>
      <c r="BV33" s="69">
        <f t="shared" ref="BV33" si="70">BT33-BR33</f>
        <v>-4.9059788789031415</v>
      </c>
      <c r="BW33" s="69">
        <f>'RD T1'!E235</f>
        <v>16.29832579710115</v>
      </c>
      <c r="BX33" s="69">
        <f t="shared" ref="BX33" si="71">SUM(BV33:BW33)</f>
        <v>11.392346918198008</v>
      </c>
      <c r="BZ33" t="str">
        <f t="shared" ref="BZ33" si="72">BD33</f>
        <v>92 Elementary administration and service occupations</v>
      </c>
      <c r="CA33" s="69">
        <v>33.849781424609517</v>
      </c>
      <c r="CB33" s="69">
        <v>39.051927212891407</v>
      </c>
      <c r="CC33" s="69">
        <v>33.515208356841754</v>
      </c>
      <c r="CD33" s="69">
        <v>28.364840844920884</v>
      </c>
      <c r="CE33" s="69">
        <v>19.61537874643032</v>
      </c>
      <c r="CF33" s="69"/>
      <c r="CG33" s="69">
        <f t="shared" ref="CG33" si="73">CE33-CC33</f>
        <v>-13.899829610411434</v>
      </c>
      <c r="CH33" s="69">
        <f>'RD T1'!E264</f>
        <v>10.738555091823615</v>
      </c>
      <c r="CI33" s="69">
        <f t="shared" ref="CI33" si="74">SUM(CG33:CH33)</f>
        <v>-3.1612745185878186</v>
      </c>
      <c r="CK33" t="str">
        <f t="shared" ref="CK33" si="75">BO33</f>
        <v>92 Elementary administration and service occupations</v>
      </c>
      <c r="CL33" s="69">
        <v>19.974556816177216</v>
      </c>
      <c r="CM33" s="69">
        <v>14.392490217505786</v>
      </c>
      <c r="CN33" s="69">
        <v>13.492787449992374</v>
      </c>
      <c r="CO33" s="69">
        <v>8.4409588015513908</v>
      </c>
      <c r="CP33" s="69">
        <v>6.3014960579092349</v>
      </c>
      <c r="CQ33" s="69"/>
      <c r="CR33" s="69">
        <f t="shared" ref="CR33" si="76">CP33-CN33</f>
        <v>-7.1912913920831389</v>
      </c>
      <c r="CS33" s="69">
        <f>'RD T1'!E293</f>
        <v>2.1659133574061777</v>
      </c>
      <c r="CT33" s="69">
        <f t="shared" ref="CT33" si="77">SUM(CR33:CS33)</f>
        <v>-5.0253780346769616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16.813263699746315</v>
      </c>
      <c r="C35" s="67">
        <f t="shared" ref="C35:F35" si="78">SUM(C8:C33)</f>
        <v>20.507209121684753</v>
      </c>
      <c r="D35" s="67">
        <f t="shared" si="78"/>
        <v>23.14805198273724</v>
      </c>
      <c r="E35" s="67">
        <f t="shared" si="78"/>
        <v>28.020996887206543</v>
      </c>
      <c r="F35" s="67">
        <f t="shared" si="78"/>
        <v>36.055985895001712</v>
      </c>
      <c r="G35" s="11"/>
      <c r="H35" s="67">
        <f>F35-D35</f>
        <v>12.907933912264472</v>
      </c>
      <c r="I35" s="67">
        <f>SUM(I8:I33)</f>
        <v>14.695430317674981</v>
      </c>
      <c r="J35" s="67">
        <f>SUM(H35:I35)</f>
        <v>27.603364229939451</v>
      </c>
      <c r="L35" s="24" t="str">
        <f>A35</f>
        <v>All occupations</v>
      </c>
      <c r="M35" s="67">
        <f>SUM(M8:M33)</f>
        <v>110.70966395467092</v>
      </c>
      <c r="N35" s="67">
        <f t="shared" ref="N35:Q35" si="79">SUM(N8:N33)</f>
        <v>137.07480649882018</v>
      </c>
      <c r="O35" s="67">
        <f t="shared" si="79"/>
        <v>152.94418646530008</v>
      </c>
      <c r="P35" s="67">
        <f t="shared" si="79"/>
        <v>184.65304009793431</v>
      </c>
      <c r="Q35" s="67">
        <f t="shared" si="79"/>
        <v>241.53854075672359</v>
      </c>
      <c r="R35" s="11"/>
      <c r="S35" s="67">
        <f t="shared" si="29"/>
        <v>88.594354291423514</v>
      </c>
      <c r="T35" s="67">
        <f>SUM(T8:T33)</f>
        <v>103.30030448478334</v>
      </c>
      <c r="U35" s="67">
        <f>SUM(S35:T35)</f>
        <v>191.89465877620685</v>
      </c>
      <c r="W35" s="24" t="str">
        <f>A35</f>
        <v>All occupations</v>
      </c>
      <c r="X35" s="67">
        <f>SUM(X8:X33)</f>
        <v>239.96794314221836</v>
      </c>
      <c r="Y35" s="67">
        <f t="shared" ref="Y35:AB35" si="80">SUM(Y8:Y33)</f>
        <v>297.0484170101837</v>
      </c>
      <c r="Z35" s="67">
        <f t="shared" si="80"/>
        <v>294.58986399155401</v>
      </c>
      <c r="AA35" s="67">
        <f t="shared" si="80"/>
        <v>329.38101234581046</v>
      </c>
      <c r="AB35" s="67">
        <f t="shared" si="80"/>
        <v>399.36265325388194</v>
      </c>
      <c r="AC35" s="69"/>
      <c r="AD35" s="67">
        <f t="shared" ref="AD35" si="81">AB35-Z35</f>
        <v>104.77278926232793</v>
      </c>
      <c r="AE35" s="67">
        <f>SUM(AE8:AE33)</f>
        <v>185.92422490895922</v>
      </c>
      <c r="AF35" s="67">
        <f>SUM(AD35:AE35)</f>
        <v>290.69701417128715</v>
      </c>
      <c r="AH35" s="24" t="str">
        <f>L35</f>
        <v>All occupations</v>
      </c>
      <c r="AI35" s="67">
        <f>SUM(AI8:AI33)</f>
        <v>73.857947575616279</v>
      </c>
      <c r="AJ35" s="67">
        <f t="shared" ref="AJ35:AM35" si="82">SUM(AJ8:AJ33)</f>
        <v>81.230368497527792</v>
      </c>
      <c r="AK35" s="67">
        <f t="shared" si="82"/>
        <v>78.88851364517005</v>
      </c>
      <c r="AL35" s="67">
        <f t="shared" si="82"/>
        <v>81.562452607876978</v>
      </c>
      <c r="AM35" s="67">
        <f t="shared" si="82"/>
        <v>93.879179127329508</v>
      </c>
      <c r="AN35" s="69"/>
      <c r="AO35" s="67">
        <f t="shared" ref="AO35" si="83">AM35-AK35</f>
        <v>14.990665482159457</v>
      </c>
      <c r="AP35" s="67">
        <f>SUM(AP8:AP33)</f>
        <v>44.943843140384139</v>
      </c>
      <c r="AQ35" s="67">
        <f>SUM(AO35:AP35)</f>
        <v>59.934508622543596</v>
      </c>
      <c r="AS35" s="24" t="str">
        <f>W35</f>
        <v>All occupations</v>
      </c>
      <c r="AT35" s="67">
        <f>SUM(AT8:AT33)</f>
        <v>67.111481723675709</v>
      </c>
      <c r="AU35" s="67">
        <f t="shared" ref="AU35:AX35" si="84">SUM(AU8:AU33)</f>
        <v>82.024507973098309</v>
      </c>
      <c r="AV35" s="67">
        <f t="shared" si="84"/>
        <v>81.517967639630754</v>
      </c>
      <c r="AW35" s="67">
        <f t="shared" si="84"/>
        <v>88.247670487597119</v>
      </c>
      <c r="AX35" s="67">
        <f t="shared" si="84"/>
        <v>107.01100807500465</v>
      </c>
      <c r="AY35" s="69"/>
      <c r="AZ35" s="67">
        <f t="shared" ref="AZ35" si="85">AX35-AV35</f>
        <v>25.493040435373899</v>
      </c>
      <c r="BA35" s="67">
        <f>SUM(BA8:BA33)</f>
        <v>47.568135558201234</v>
      </c>
      <c r="BB35" s="67">
        <f>SUM(AZ35:BA35)</f>
        <v>73.061175993575134</v>
      </c>
      <c r="BD35" s="24" t="str">
        <f>AH35</f>
        <v>All occupations</v>
      </c>
      <c r="BE35" s="67">
        <f>SUM(BE8:BE33)</f>
        <v>288.41368223505907</v>
      </c>
      <c r="BF35" s="67">
        <f t="shared" ref="BF35:BI35" si="86">SUM(BF8:BF33)</f>
        <v>315.66937368540312</v>
      </c>
      <c r="BG35" s="67">
        <f t="shared" si="86"/>
        <v>313.23678932024092</v>
      </c>
      <c r="BH35" s="67">
        <f t="shared" si="86"/>
        <v>307.59431628251991</v>
      </c>
      <c r="BI35" s="67">
        <f t="shared" si="86"/>
        <v>305.63766782310995</v>
      </c>
      <c r="BJ35" s="69"/>
      <c r="BK35" s="67">
        <f t="shared" ref="BK35" si="87">BI35-BG35</f>
        <v>-7.599121497130966</v>
      </c>
      <c r="BL35" s="67">
        <f>SUM(BL8:BL33)</f>
        <v>140.80825168822528</v>
      </c>
      <c r="BM35" s="67">
        <f>SUM(BK35:BL35)</f>
        <v>133.20913019109432</v>
      </c>
      <c r="BO35" s="24" t="str">
        <f>AS35</f>
        <v>All occupations</v>
      </c>
      <c r="BP35" s="67">
        <f>SUM(BP8:BP33)</f>
        <v>307.81657688593168</v>
      </c>
      <c r="BQ35" s="67">
        <f t="shared" ref="BQ35:BT35" si="88">SUM(BQ8:BQ33)</f>
        <v>322.83703834233734</v>
      </c>
      <c r="BR35" s="67">
        <f t="shared" si="88"/>
        <v>291.30515464753802</v>
      </c>
      <c r="BS35" s="67">
        <f t="shared" si="88"/>
        <v>292.12359151083456</v>
      </c>
      <c r="BT35" s="67">
        <f t="shared" si="88"/>
        <v>253.50307195188446</v>
      </c>
      <c r="BU35" s="69"/>
      <c r="BV35" s="67">
        <f t="shared" ref="BV35" si="89">BT35-BR35</f>
        <v>-37.802082695653553</v>
      </c>
      <c r="BW35" s="67">
        <f>SUM(BW8:BW33)</f>
        <v>124.00040208330503</v>
      </c>
      <c r="BX35" s="67">
        <f>SUM(BV35:BW35)</f>
        <v>86.19831938765148</v>
      </c>
      <c r="BZ35" s="24" t="str">
        <f>BD35</f>
        <v>All occupations</v>
      </c>
      <c r="CA35" s="67">
        <f>SUM(CA8:CA33)</f>
        <v>185.19640958588516</v>
      </c>
      <c r="CB35" s="67">
        <f t="shared" ref="CB35:CE35" si="90">SUM(CB8:CB33)</f>
        <v>196.48640543387151</v>
      </c>
      <c r="CC35" s="67">
        <f t="shared" si="90"/>
        <v>181.00090015350634</v>
      </c>
      <c r="CD35" s="67">
        <f t="shared" si="90"/>
        <v>157.07548144901483</v>
      </c>
      <c r="CE35" s="67">
        <f t="shared" si="90"/>
        <v>105.10286325648215</v>
      </c>
      <c r="CF35" s="69"/>
      <c r="CG35" s="67">
        <f t="shared" ref="CG35" si="91">CE35-CC35</f>
        <v>-75.898036897024184</v>
      </c>
      <c r="CH35" s="67">
        <f>SUM(CH8:CH33)</f>
        <v>58.641482368422814</v>
      </c>
      <c r="CI35" s="67">
        <f>SUM(CG35:CH35)</f>
        <v>-17.25655452860137</v>
      </c>
      <c r="CK35" s="24" t="str">
        <f>BO35</f>
        <v>All occupations</v>
      </c>
      <c r="CL35" s="67">
        <f>SUM(CL8:CL33)</f>
        <v>82.893031197197104</v>
      </c>
      <c r="CM35" s="67">
        <f t="shared" ref="CM35:CP35" si="92">SUM(CM8:CM33)</f>
        <v>70.069873437073753</v>
      </c>
      <c r="CN35" s="67">
        <f t="shared" si="92"/>
        <v>71.013572154322503</v>
      </c>
      <c r="CO35" s="67">
        <f t="shared" si="92"/>
        <v>63.435438331205603</v>
      </c>
      <c r="CP35" s="67">
        <f t="shared" si="92"/>
        <v>56.971029860583016</v>
      </c>
      <c r="CQ35" s="69"/>
      <c r="CR35" s="67">
        <f t="shared" ref="CR35" si="93">CP35-CN35</f>
        <v>-14.042542293739487</v>
      </c>
      <c r="CS35" s="67">
        <f>SUM(CS8:CS33)</f>
        <v>19.68220684676638</v>
      </c>
      <c r="CT35" s="67">
        <f>SUM(CR35:CS35)</f>
        <v>5.6396645530268934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Manchester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Manchester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Manchester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Manchester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Manchester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Manchester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Manchester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Manchester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Manchester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5.1403183217682846</v>
      </c>
      <c r="C45" s="18">
        <f t="shared" si="104"/>
        <v>5.4395276126952909</v>
      </c>
      <c r="D45" s="18">
        <f t="shared" si="104"/>
        <v>6.0254705553304673</v>
      </c>
      <c r="E45" s="18">
        <f t="shared" si="104"/>
        <v>5.2830897174209666</v>
      </c>
      <c r="F45" s="18">
        <f t="shared" si="104"/>
        <v>5.2974758867964331</v>
      </c>
      <c r="H45" s="68">
        <f t="shared" ref="H45:H70" si="105">IF(D8&gt;0,(H8/D8)*100,0)</f>
        <v>36.943349545952699</v>
      </c>
      <c r="I45" s="69">
        <f t="shared" ref="I45:I70" si="106">IF(D8&gt;0,I8/D8*100,0)</f>
        <v>62.265130305336037</v>
      </c>
      <c r="J45" s="69">
        <f t="shared" ref="J45:J70" si="107">IF(D8&gt;0,(J8/D8)*100,0)</f>
        <v>99.208479851288729</v>
      </c>
      <c r="L45" t="str">
        <f>A45</f>
        <v>11 Corporate managers and directors</v>
      </c>
      <c r="M45" s="18">
        <f t="shared" ref="M45:Q54" si="108">M8/M$35*100</f>
        <v>6.7390505617607124</v>
      </c>
      <c r="N45" s="18">
        <f t="shared" si="108"/>
        <v>7.1278405631184798</v>
      </c>
      <c r="O45" s="18">
        <f t="shared" si="108"/>
        <v>7.1101347237171622</v>
      </c>
      <c r="P45" s="18">
        <f t="shared" si="108"/>
        <v>6.120883553104397</v>
      </c>
      <c r="Q45" s="18">
        <f t="shared" si="108"/>
        <v>5.9249869206554733</v>
      </c>
      <c r="S45" s="68">
        <f t="shared" ref="S45:S70" si="109">IF(O8&gt;0,(S8/O8)*100,0)</f>
        <v>31.602163973485535</v>
      </c>
      <c r="T45" s="69">
        <f t="shared" ref="T45:T70" si="110">IF(O8&gt;0,T8/O8*100,0)</f>
        <v>62.619292168563589</v>
      </c>
      <c r="U45" s="69">
        <f t="shared" ref="U45:U70" si="111">IF(O8&gt;0,(U8/O8)*100,0)</f>
        <v>94.221456142049135</v>
      </c>
      <c r="W45" t="str">
        <f>A45</f>
        <v>11 Corporate managers and directors</v>
      </c>
      <c r="X45" s="18">
        <f t="shared" ref="X45:AB54" si="112">X8/X$35*100</f>
        <v>8.3994338557085744</v>
      </c>
      <c r="Y45" s="18">
        <f t="shared" si="112"/>
        <v>9.224213771425152</v>
      </c>
      <c r="Z45" s="18">
        <f t="shared" si="112"/>
        <v>9.1605636437193265</v>
      </c>
      <c r="AA45" s="18">
        <f t="shared" si="112"/>
        <v>7.8953774210293144</v>
      </c>
      <c r="AB45" s="18">
        <f t="shared" si="112"/>
        <v>7.8691019196206096</v>
      </c>
      <c r="AD45" s="68">
        <f t="shared" ref="AD45:AD70" si="113">IF(Z8&gt;0,(AD8/Z8)*100,0)</f>
        <v>16.45352071737339</v>
      </c>
      <c r="AE45" s="69">
        <f t="shared" ref="AE45:AE70" si="114">IF(Z8&gt;0,AE8/Z8*100,0)</f>
        <v>58.441441575562969</v>
      </c>
      <c r="AF45" s="69">
        <f t="shared" ref="AF45:AF70" si="115">IF(Z8&gt;0,(AF8/Z8)*100,0)</f>
        <v>74.894962292936356</v>
      </c>
      <c r="AH45" t="str">
        <f>L45</f>
        <v>11 Corporate managers and directors</v>
      </c>
      <c r="AI45" s="18">
        <f t="shared" ref="AI45:AM54" si="116">AI8/AI$35*100</f>
        <v>5.3620213470063742</v>
      </c>
      <c r="AJ45" s="18">
        <f t="shared" si="116"/>
        <v>6.0891501113220681</v>
      </c>
      <c r="AK45" s="18">
        <f t="shared" si="116"/>
        <v>6.3828651642777334</v>
      </c>
      <c r="AL45" s="18">
        <f t="shared" si="116"/>
        <v>5.6141494948858011</v>
      </c>
      <c r="AM45" s="18">
        <f t="shared" si="116"/>
        <v>5.4977811658233788</v>
      </c>
      <c r="AO45" s="68">
        <f t="shared" ref="AO45:AO70" si="117">IF(AK8&gt;0,(AO8/AK8)*100,0)</f>
        <v>2.5008080120860212</v>
      </c>
      <c r="AP45" s="69">
        <f t="shared" ref="AP45:AP70" si="118">IF(AK8&gt;0,AP8/AK8*100,0)</f>
        <v>49.959194591390705</v>
      </c>
      <c r="AQ45" s="69">
        <f t="shared" ref="AQ45:AQ70" si="119">IF(AK8&gt;0,(AQ8/AK8)*100,0)</f>
        <v>52.460002603476717</v>
      </c>
      <c r="AS45" t="str">
        <f>W45</f>
        <v>11 Corporate managers and directors</v>
      </c>
      <c r="AT45" s="18">
        <f t="shared" ref="AT45:AX54" si="120">AT8/AT$35*100</f>
        <v>8.5132343718412304</v>
      </c>
      <c r="AU45" s="18">
        <f t="shared" si="120"/>
        <v>8.9636579212504763</v>
      </c>
      <c r="AV45" s="18">
        <f t="shared" si="120"/>
        <v>9.1726664465449996</v>
      </c>
      <c r="AW45" s="18">
        <f t="shared" si="120"/>
        <v>7.5770311288628278</v>
      </c>
      <c r="AX45" s="18">
        <f t="shared" si="120"/>
        <v>7.3092716505583297</v>
      </c>
      <c r="AZ45" s="68">
        <f t="shared" ref="AZ45:AZ70" si="121">IF(AV8&gt;0,(AZ8/AV8)*100,0)</f>
        <v>4.6052817010979394</v>
      </c>
      <c r="BA45" s="69">
        <f t="shared" ref="BA45:BA70" si="122">IF(AV8&gt;0,BA8/AV8*100,0)</f>
        <v>49.731086884853255</v>
      </c>
      <c r="BB45" s="69">
        <f t="shared" ref="BB45:BB70" si="123">IF(AV8&gt;0,(BB8/AV8)*100,0)</f>
        <v>54.336368585951192</v>
      </c>
      <c r="BD45" t="str">
        <f>AH45</f>
        <v>11 Corporate managers and directors</v>
      </c>
      <c r="BE45" s="18">
        <f t="shared" ref="BE45:BI54" si="124">BE8/BE$35*100</f>
        <v>5.1239519998515641</v>
      </c>
      <c r="BF45" s="18">
        <f t="shared" si="124"/>
        <v>5.4321641581706146</v>
      </c>
      <c r="BG45" s="18">
        <f t="shared" si="124"/>
        <v>5.6120982709583247</v>
      </c>
      <c r="BH45" s="18">
        <f t="shared" si="124"/>
        <v>4.7336851570090017</v>
      </c>
      <c r="BI45" s="18">
        <f t="shared" si="124"/>
        <v>4.7298693738311819</v>
      </c>
      <c r="BK45" s="68">
        <f t="shared" ref="BK45:BK70" si="125">IF(BG8&gt;0,(BK8/BG8)*100,0)</f>
        <v>-17.764754544974373</v>
      </c>
      <c r="BL45" s="69">
        <f t="shared" ref="BL45:BL70" si="126">IF(BG8&gt;0,BL8/BG8*100,0)</f>
        <v>37.516914195166393</v>
      </c>
      <c r="BM45" s="69">
        <f t="shared" ref="BM45:BM70" si="127">IF(BG8&gt;0,(BM8/BG8)*100,0)</f>
        <v>19.75215965019202</v>
      </c>
      <c r="BO45" t="str">
        <f>AS45</f>
        <v>11 Corporate managers and directors</v>
      </c>
      <c r="BP45" s="18">
        <f t="shared" ref="BP45:BT54" si="128">BP8/BP$35*100</f>
        <v>4.1946387685402966</v>
      </c>
      <c r="BQ45" s="18">
        <f t="shared" si="128"/>
        <v>4.3042130499547522</v>
      </c>
      <c r="BR45" s="18">
        <f t="shared" si="128"/>
        <v>4.5573789359390586</v>
      </c>
      <c r="BS45" s="18">
        <f t="shared" si="128"/>
        <v>3.6825310258294435</v>
      </c>
      <c r="BT45" s="18">
        <f t="shared" si="128"/>
        <v>3.4900141864031289</v>
      </c>
      <c r="BV45" s="68">
        <f t="shared" ref="BV45:BV70" si="129">IF(BR8&gt;0,(BV8/BR8)*100,0)</f>
        <v>-33.358140206997902</v>
      </c>
      <c r="BW45" s="69">
        <f t="shared" ref="BW45:BW70" si="130">IF(BR8&gt;0,BW8/BR8*100,0)</f>
        <v>35.397010738316901</v>
      </c>
      <c r="BX45" s="69">
        <f t="shared" ref="BX45:BX70" si="131">IF(BR8&gt;0,(BX8/BR8)*100,0)</f>
        <v>2.0388705313189885</v>
      </c>
      <c r="BZ45" t="str">
        <f>BD45</f>
        <v>11 Corporate managers and directors</v>
      </c>
      <c r="CA45" s="18">
        <f t="shared" ref="CA45:CE54" si="132">CA8/CA$35*100</f>
        <v>4.1318669385254516</v>
      </c>
      <c r="CB45" s="18">
        <f t="shared" si="132"/>
        <v>4.5647704522005217</v>
      </c>
      <c r="CC45" s="18">
        <f t="shared" si="132"/>
        <v>5.1261873352921645</v>
      </c>
      <c r="CD45" s="18">
        <f t="shared" si="132"/>
        <v>4.611550917542476</v>
      </c>
      <c r="CE45" s="18">
        <f t="shared" si="132"/>
        <v>5.3263314166580029</v>
      </c>
      <c r="CG45" s="68">
        <f t="shared" ref="CG45:CG70" si="133">IF(CC8&gt;0,(CG8/CC8)*100,0)</f>
        <v>-39.665248945929079</v>
      </c>
      <c r="CH45" s="69">
        <f t="shared" ref="CH45:CH70" si="134">IF(CC8&gt;0,CH8/CC8*100,0)</f>
        <v>34.156117062589317</v>
      </c>
      <c r="CI45" s="69">
        <f t="shared" ref="CI45:CI70" si="135">IF(CC8&gt;0,(CI8/CC8)*100,0)</f>
        <v>-5.509131883339764</v>
      </c>
      <c r="CK45" t="str">
        <f>BO45</f>
        <v>11 Corporate managers and directors</v>
      </c>
      <c r="CL45" s="18">
        <f t="shared" ref="CL45:CP54" si="136">CL8/CL$35*100</f>
        <v>2.3217886188404426</v>
      </c>
      <c r="CM45" s="18">
        <f t="shared" si="136"/>
        <v>2.7531526520438918</v>
      </c>
      <c r="CN45" s="18">
        <f t="shared" si="136"/>
        <v>3.1335439884417058</v>
      </c>
      <c r="CO45" s="18">
        <f t="shared" si="136"/>
        <v>3.3747694150680423</v>
      </c>
      <c r="CP45" s="18">
        <f t="shared" si="136"/>
        <v>4.8645382080449258</v>
      </c>
      <c r="CR45" s="68">
        <f t="shared" ref="CR45:CR70" si="137">IF(CN8&gt;0,(CR8/CN8)*100,0)</f>
        <v>24.542773836341272</v>
      </c>
      <c r="CS45" s="69">
        <f t="shared" ref="CS45:CS70" si="138">IF(CN8&gt;0,CS8/CN8*100,0)</f>
        <v>35.738455843967728</v>
      </c>
      <c r="CT45" s="69">
        <f t="shared" ref="CT45:CT70" si="139">IF(CN8&gt;0,(CT8/CN8)*100,0)</f>
        <v>60.281229680309004</v>
      </c>
    </row>
    <row r="46" spans="1:98" x14ac:dyDescent="0.2">
      <c r="A46" t="str">
        <f t="shared" si="103"/>
        <v>12 Other managers and proprietors</v>
      </c>
      <c r="B46" s="18">
        <f t="shared" si="104"/>
        <v>2.2050803096013869</v>
      </c>
      <c r="C46" s="18">
        <f t="shared" si="104"/>
        <v>2.0933050600585812</v>
      </c>
      <c r="D46" s="18">
        <f t="shared" si="104"/>
        <v>2.1345326623468659</v>
      </c>
      <c r="E46" s="18">
        <f t="shared" si="104"/>
        <v>2.146215025456859</v>
      </c>
      <c r="F46" s="18">
        <f t="shared" si="104"/>
        <v>2.2477334364474126</v>
      </c>
      <c r="H46" s="68">
        <f t="shared" si="105"/>
        <v>64.023066693482903</v>
      </c>
      <c r="I46" s="69">
        <f t="shared" si="106"/>
        <v>82.418179578071786</v>
      </c>
      <c r="J46" s="69">
        <f t="shared" si="107"/>
        <v>146.44124627155469</v>
      </c>
      <c r="L46" t="str">
        <f t="shared" ref="L46:L69" si="140">A46</f>
        <v>12 Other managers and proprietors</v>
      </c>
      <c r="M46" s="18">
        <f t="shared" si="108"/>
        <v>3.038257963452891</v>
      </c>
      <c r="N46" s="18">
        <f t="shared" si="108"/>
        <v>2.9307528260985558</v>
      </c>
      <c r="O46" s="18">
        <f t="shared" si="108"/>
        <v>2.9837823676205919</v>
      </c>
      <c r="P46" s="18">
        <f t="shared" si="108"/>
        <v>2.8863703410402781</v>
      </c>
      <c r="Q46" s="18">
        <f t="shared" si="108"/>
        <v>2.9772573845223587</v>
      </c>
      <c r="S46" s="68">
        <f t="shared" si="109"/>
        <v>57.580582809332093</v>
      </c>
      <c r="T46" s="69">
        <f t="shared" si="110"/>
        <v>79.110154181218078</v>
      </c>
      <c r="U46" s="69">
        <f t="shared" si="111"/>
        <v>136.69073699055019</v>
      </c>
      <c r="W46" t="str">
        <f t="shared" ref="W46:W69" si="141">A46</f>
        <v>12 Other managers and proprietors</v>
      </c>
      <c r="X46" s="18">
        <f t="shared" si="112"/>
        <v>3.4225921302742117</v>
      </c>
      <c r="Y46" s="18">
        <f t="shared" si="112"/>
        <v>3.3522975838927769</v>
      </c>
      <c r="Z46" s="18">
        <f t="shared" si="112"/>
        <v>3.4414758848306977</v>
      </c>
      <c r="AA46" s="18">
        <f t="shared" si="112"/>
        <v>3.447491842788049</v>
      </c>
      <c r="AB46" s="18">
        <f t="shared" si="112"/>
        <v>3.746227849395404</v>
      </c>
      <c r="AD46" s="68">
        <f t="shared" si="113"/>
        <v>47.570349710282812</v>
      </c>
      <c r="AE46" s="69">
        <f t="shared" si="114"/>
        <v>75.397032450052563</v>
      </c>
      <c r="AF46" s="69">
        <f t="shared" si="115"/>
        <v>122.96738216033536</v>
      </c>
      <c r="AH46" t="str">
        <f t="shared" ref="AH46:AH69" si="142">L46</f>
        <v>12 Other managers and proprietors</v>
      </c>
      <c r="AI46" s="18">
        <f t="shared" si="116"/>
        <v>2.9380805911740921</v>
      </c>
      <c r="AJ46" s="18">
        <f t="shared" si="116"/>
        <v>3.0827522215591139</v>
      </c>
      <c r="AK46" s="18">
        <f t="shared" si="116"/>
        <v>3.4958090499528289</v>
      </c>
      <c r="AL46" s="18">
        <f t="shared" si="116"/>
        <v>3.4962569768846707</v>
      </c>
      <c r="AM46" s="18">
        <f t="shared" si="116"/>
        <v>3.879703772505203</v>
      </c>
      <c r="AO46" s="68">
        <f t="shared" si="117"/>
        <v>32.070668098196165</v>
      </c>
      <c r="AP46" s="69">
        <f t="shared" si="118"/>
        <v>69.344638739160175</v>
      </c>
      <c r="AQ46" s="69">
        <f t="shared" si="119"/>
        <v>101.41530683735634</v>
      </c>
      <c r="AS46" t="str">
        <f t="shared" ref="AS46:AS69" si="143">W46</f>
        <v>12 Other managers and proprietors</v>
      </c>
      <c r="AT46" s="18">
        <f t="shared" si="120"/>
        <v>3.9432967154260958</v>
      </c>
      <c r="AU46" s="18">
        <f t="shared" si="120"/>
        <v>3.9732061130834024</v>
      </c>
      <c r="AV46" s="18">
        <f t="shared" si="120"/>
        <v>4.0784287383313496</v>
      </c>
      <c r="AW46" s="18">
        <f t="shared" si="120"/>
        <v>4.206354383668117</v>
      </c>
      <c r="AX46" s="18">
        <f t="shared" si="120"/>
        <v>4.3691839618940858</v>
      </c>
      <c r="AZ46" s="68">
        <f t="shared" si="121"/>
        <v>40.631485464490609</v>
      </c>
      <c r="BA46" s="69">
        <f t="shared" si="122"/>
        <v>70.407969983969068</v>
      </c>
      <c r="BB46" s="69">
        <f t="shared" si="123"/>
        <v>111.03945544845968</v>
      </c>
      <c r="BD46" t="str">
        <f t="shared" ref="BD46:BD69" si="144">AH46</f>
        <v>12 Other managers and proprietors</v>
      </c>
      <c r="BE46" s="18">
        <f t="shared" si="124"/>
        <v>2.8744682790583447</v>
      </c>
      <c r="BF46" s="18">
        <f t="shared" si="124"/>
        <v>2.6171526378876382</v>
      </c>
      <c r="BG46" s="18">
        <f t="shared" si="124"/>
        <v>2.7516654718754521</v>
      </c>
      <c r="BH46" s="18">
        <f t="shared" si="124"/>
        <v>2.539232285854335</v>
      </c>
      <c r="BI46" s="18">
        <f t="shared" si="124"/>
        <v>2.5926418864342535</v>
      </c>
      <c r="BK46" s="68">
        <f t="shared" si="125"/>
        <v>-8.0649721031145045</v>
      </c>
      <c r="BL46" s="69">
        <f t="shared" si="126"/>
        <v>44.212480949587722</v>
      </c>
      <c r="BM46" s="69">
        <f t="shared" si="127"/>
        <v>36.147508846473222</v>
      </c>
      <c r="BO46" t="str">
        <f t="shared" ref="BO46:BO69" si="145">AS46</f>
        <v>12 Other managers and proprietors</v>
      </c>
      <c r="BP46" s="18">
        <f t="shared" si="128"/>
        <v>2.565928710741932</v>
      </c>
      <c r="BQ46" s="18">
        <f t="shared" si="128"/>
        <v>2.5202949455957886</v>
      </c>
      <c r="BR46" s="18">
        <f t="shared" si="128"/>
        <v>2.8049162033660524</v>
      </c>
      <c r="BS46" s="18">
        <f t="shared" si="128"/>
        <v>2.7718323027755258</v>
      </c>
      <c r="BT46" s="18">
        <f t="shared" si="128"/>
        <v>3.0248024307754569</v>
      </c>
      <c r="BV46" s="68">
        <f t="shared" si="129"/>
        <v>-6.1547751880894044</v>
      </c>
      <c r="BW46" s="69">
        <f t="shared" si="130"/>
        <v>50.959546312130499</v>
      </c>
      <c r="BX46" s="69">
        <f t="shared" si="131"/>
        <v>44.804771124041096</v>
      </c>
      <c r="BZ46" t="str">
        <f t="shared" ref="BZ46:BZ69" si="146">BD46</f>
        <v>12 Other managers and proprietors</v>
      </c>
      <c r="CA46" s="18">
        <f t="shared" si="132"/>
        <v>2.6986986339018517</v>
      </c>
      <c r="CB46" s="18">
        <f t="shared" si="132"/>
        <v>2.6378268664329312</v>
      </c>
      <c r="CC46" s="18">
        <f t="shared" si="132"/>
        <v>2.9442654314406176</v>
      </c>
      <c r="CD46" s="18">
        <f t="shared" si="132"/>
        <v>2.9404574434981292</v>
      </c>
      <c r="CE46" s="18">
        <f t="shared" si="132"/>
        <v>3.3242215807895983</v>
      </c>
      <c r="CG46" s="68">
        <f t="shared" si="133"/>
        <v>-34.438811581088771</v>
      </c>
      <c r="CH46" s="69">
        <f t="shared" si="134"/>
        <v>39.136615010161435</v>
      </c>
      <c r="CI46" s="69">
        <f t="shared" si="135"/>
        <v>4.6978034290726676</v>
      </c>
      <c r="CK46" t="str">
        <f t="shared" ref="CK46:CK69" si="147">BO46</f>
        <v>12 Other managers and proprietors</v>
      </c>
      <c r="CL46" s="18">
        <f t="shared" si="136"/>
        <v>2.9265267256750378</v>
      </c>
      <c r="CM46" s="18">
        <f t="shared" si="136"/>
        <v>2.8322120658363712</v>
      </c>
      <c r="CN46" s="18">
        <f t="shared" si="136"/>
        <v>3.2792790273209484</v>
      </c>
      <c r="CO46" s="18">
        <f t="shared" si="136"/>
        <v>3.8265456947361205</v>
      </c>
      <c r="CP46" s="18">
        <f t="shared" si="136"/>
        <v>5.3217708118799489</v>
      </c>
      <c r="CR46" s="68">
        <f t="shared" si="137"/>
        <v>30.193861053709288</v>
      </c>
      <c r="CS46" s="69">
        <f t="shared" si="138"/>
        <v>43.388637775007908</v>
      </c>
      <c r="CT46" s="69">
        <f t="shared" si="139"/>
        <v>73.582498828717192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18.813392545603186</v>
      </c>
      <c r="C47" s="18">
        <f t="shared" si="104"/>
        <v>18.48273798870331</v>
      </c>
      <c r="D47" s="18">
        <f t="shared" si="104"/>
        <v>18.76074217239038</v>
      </c>
      <c r="E47" s="18">
        <f t="shared" si="104"/>
        <v>20.462290065449697</v>
      </c>
      <c r="F47" s="18">
        <f t="shared" si="104"/>
        <v>20.200025695767849</v>
      </c>
      <c r="H47" s="68">
        <f t="shared" si="105"/>
        <v>67.71226841193274</v>
      </c>
      <c r="I47" s="69">
        <f t="shared" si="106"/>
        <v>55.992735473651834</v>
      </c>
      <c r="J47" s="69">
        <f t="shared" si="107"/>
        <v>123.70500388558456</v>
      </c>
      <c r="L47" t="str">
        <f t="shared" si="140"/>
        <v>21 Science, research, engineering and technology professionals</v>
      </c>
      <c r="M47" s="18">
        <f t="shared" si="108"/>
        <v>10.345720444637449</v>
      </c>
      <c r="N47" s="18">
        <f t="shared" si="108"/>
        <v>10.496423271415797</v>
      </c>
      <c r="O47" s="18">
        <f t="shared" si="108"/>
        <v>10.674666054630293</v>
      </c>
      <c r="P47" s="18">
        <f t="shared" si="108"/>
        <v>12.547358741617415</v>
      </c>
      <c r="Q47" s="18">
        <f t="shared" si="108"/>
        <v>12.711199185718247</v>
      </c>
      <c r="S47" s="68">
        <f t="shared" si="109"/>
        <v>88.055349127654026</v>
      </c>
      <c r="T47" s="69">
        <f t="shared" si="110"/>
        <v>63.488783394492962</v>
      </c>
      <c r="U47" s="69">
        <f t="shared" si="111"/>
        <v>151.54413252214701</v>
      </c>
      <c r="W47" t="str">
        <f t="shared" si="141"/>
        <v>21 Science, research, engineering and technology professionals</v>
      </c>
      <c r="X47" s="18">
        <f t="shared" si="112"/>
        <v>9.8515702805540162</v>
      </c>
      <c r="Y47" s="18">
        <f t="shared" si="112"/>
        <v>10.02951442577022</v>
      </c>
      <c r="Z47" s="18">
        <f t="shared" si="112"/>
        <v>9.9324347450263506</v>
      </c>
      <c r="AA47" s="18">
        <f t="shared" si="112"/>
        <v>10.988546335371415</v>
      </c>
      <c r="AB47" s="18">
        <f t="shared" si="112"/>
        <v>10.624764831815559</v>
      </c>
      <c r="AD47" s="68">
        <f t="shared" si="113"/>
        <v>45.015109477678735</v>
      </c>
      <c r="AE47" s="69">
        <f t="shared" si="114"/>
        <v>49.136966172675265</v>
      </c>
      <c r="AF47" s="69">
        <f t="shared" si="115"/>
        <v>94.152075650354007</v>
      </c>
      <c r="AH47" t="str">
        <f t="shared" si="142"/>
        <v>21 Science, research, engineering and technology professionals</v>
      </c>
      <c r="AI47" s="18">
        <f t="shared" si="116"/>
        <v>3.1791477888581339</v>
      </c>
      <c r="AJ47" s="18">
        <f t="shared" si="116"/>
        <v>3.5540770922674101</v>
      </c>
      <c r="AK47" s="18">
        <f t="shared" si="116"/>
        <v>3.7660833278863071</v>
      </c>
      <c r="AL47" s="18">
        <f t="shared" si="116"/>
        <v>4.4313480136091314</v>
      </c>
      <c r="AM47" s="18">
        <f t="shared" si="116"/>
        <v>4.6278035157259945</v>
      </c>
      <c r="AO47" s="68">
        <f t="shared" si="117"/>
        <v>46.23135247433963</v>
      </c>
      <c r="AP47" s="69">
        <f t="shared" si="118"/>
        <v>46.980930673348368</v>
      </c>
      <c r="AQ47" s="69">
        <f t="shared" si="119"/>
        <v>93.212283147687998</v>
      </c>
      <c r="AS47" t="str">
        <f t="shared" si="143"/>
        <v>21 Science, research, engineering and technology professionals</v>
      </c>
      <c r="AT47" s="18">
        <f t="shared" si="120"/>
        <v>9.8581549506456625</v>
      </c>
      <c r="AU47" s="18">
        <f t="shared" si="120"/>
        <v>9.5358044748365351</v>
      </c>
      <c r="AV47" s="18">
        <f t="shared" si="120"/>
        <v>9.3983608975279278</v>
      </c>
      <c r="AW47" s="18">
        <f t="shared" si="120"/>
        <v>9.501405189550189</v>
      </c>
      <c r="AX47" s="18">
        <f t="shared" si="120"/>
        <v>8.6061241302994027</v>
      </c>
      <c r="AZ47" s="68">
        <f t="shared" si="121"/>
        <v>20.207232773652386</v>
      </c>
      <c r="BA47" s="69">
        <f t="shared" si="122"/>
        <v>38.68681775052773</v>
      </c>
      <c r="BB47" s="69">
        <f t="shared" si="123"/>
        <v>58.894050524180116</v>
      </c>
      <c r="BD47" t="str">
        <f t="shared" si="144"/>
        <v>21 Science, research, engineering and technology professionals</v>
      </c>
      <c r="BE47" s="18">
        <f t="shared" si="124"/>
        <v>3.6335995642646077</v>
      </c>
      <c r="BF47" s="18">
        <f t="shared" si="124"/>
        <v>3.513726341238367</v>
      </c>
      <c r="BG47" s="18">
        <f t="shared" si="124"/>
        <v>3.5066176191861289</v>
      </c>
      <c r="BH47" s="18">
        <f t="shared" si="124"/>
        <v>3.7510322368039972</v>
      </c>
      <c r="BI47" s="18">
        <f t="shared" si="124"/>
        <v>3.4057342903964241</v>
      </c>
      <c r="BK47" s="68">
        <f t="shared" si="125"/>
        <v>-5.2331457220907085</v>
      </c>
      <c r="BL47" s="69">
        <f t="shared" si="126"/>
        <v>30.032952942478719</v>
      </c>
      <c r="BM47" s="69">
        <f t="shared" si="127"/>
        <v>24.799807220388015</v>
      </c>
      <c r="BO47" t="str">
        <f t="shared" si="145"/>
        <v>21 Science, research, engineering and technology professionals</v>
      </c>
      <c r="BP47" s="18">
        <f t="shared" si="128"/>
        <v>2.6253386554334028</v>
      </c>
      <c r="BQ47" s="18">
        <f t="shared" si="128"/>
        <v>2.517620720000024</v>
      </c>
      <c r="BR47" s="18">
        <f t="shared" si="128"/>
        <v>2.7343377099741892</v>
      </c>
      <c r="BS47" s="18">
        <f t="shared" si="128"/>
        <v>3.0441950600601135</v>
      </c>
      <c r="BT47" s="18">
        <f t="shared" si="128"/>
        <v>3.221985899596135</v>
      </c>
      <c r="BV47" s="68">
        <f t="shared" si="129"/>
        <v>2.5431231178130109</v>
      </c>
      <c r="BW47" s="69">
        <f t="shared" si="130"/>
        <v>37.006682300342042</v>
      </c>
      <c r="BX47" s="69">
        <f t="shared" si="131"/>
        <v>39.549805418155046</v>
      </c>
      <c r="BZ47" t="str">
        <f t="shared" si="146"/>
        <v>21 Science, research, engineering and technology professionals</v>
      </c>
      <c r="CA47" s="18">
        <f t="shared" si="132"/>
        <v>2.2465893844838241</v>
      </c>
      <c r="CB47" s="18">
        <f t="shared" si="132"/>
        <v>2.4149992380094054</v>
      </c>
      <c r="CC47" s="18">
        <f t="shared" si="132"/>
        <v>2.6316864844227443</v>
      </c>
      <c r="CD47" s="18">
        <f t="shared" si="132"/>
        <v>3.1770206776920351</v>
      </c>
      <c r="CE47" s="18">
        <f t="shared" si="132"/>
        <v>3.3970620751282201</v>
      </c>
      <c r="CG47" s="68">
        <f t="shared" si="133"/>
        <v>-25.044562131079935</v>
      </c>
      <c r="CH47" s="69">
        <f t="shared" si="134"/>
        <v>30.527942201849335</v>
      </c>
      <c r="CI47" s="69">
        <f t="shared" si="135"/>
        <v>5.4833800707693996</v>
      </c>
      <c r="CK47" t="str">
        <f t="shared" si="147"/>
        <v>21 Science, research, engineering and technology professionals</v>
      </c>
      <c r="CL47" s="18">
        <f t="shared" si="136"/>
        <v>1.1990966111357126</v>
      </c>
      <c r="CM47" s="18">
        <f t="shared" si="136"/>
        <v>1.4923812058096004</v>
      </c>
      <c r="CN47" s="18">
        <f t="shared" si="136"/>
        <v>1.7264066734262939</v>
      </c>
      <c r="CO47" s="18">
        <f t="shared" si="136"/>
        <v>2.9862514134938718</v>
      </c>
      <c r="CP47" s="18">
        <f t="shared" si="136"/>
        <v>4.5789250652812923</v>
      </c>
      <c r="CR47" s="68">
        <f t="shared" si="137"/>
        <v>112.78114481098925</v>
      </c>
      <c r="CS47" s="69">
        <f t="shared" si="138"/>
        <v>52.017458585374698</v>
      </c>
      <c r="CT47" s="69">
        <f t="shared" si="139"/>
        <v>164.79860339636392</v>
      </c>
    </row>
    <row r="48" spans="1:98" x14ac:dyDescent="0.2">
      <c r="A48" t="str">
        <f t="shared" si="103"/>
        <v>22 Health professionals</v>
      </c>
      <c r="B48" s="18">
        <f t="shared" si="104"/>
        <v>18.045969079619674</v>
      </c>
      <c r="C48" s="18">
        <f t="shared" si="104"/>
        <v>17.606655753471554</v>
      </c>
      <c r="D48" s="18">
        <f t="shared" si="104"/>
        <v>17.785640153783817</v>
      </c>
      <c r="E48" s="18">
        <f t="shared" si="104"/>
        <v>17.983378795770157</v>
      </c>
      <c r="F48" s="18">
        <f t="shared" si="104"/>
        <v>18.108141498658277</v>
      </c>
      <c r="H48" s="68">
        <f t="shared" si="105"/>
        <v>58.58689804254449</v>
      </c>
      <c r="I48" s="69">
        <f t="shared" si="106"/>
        <v>65.62078405217099</v>
      </c>
      <c r="J48" s="69">
        <f t="shared" si="107"/>
        <v>124.20768209471547</v>
      </c>
      <c r="L48" t="str">
        <f t="shared" si="140"/>
        <v>22 Health professionals</v>
      </c>
      <c r="M48" s="18">
        <f t="shared" si="108"/>
        <v>7.7239920337451418</v>
      </c>
      <c r="N48" s="18">
        <f t="shared" si="108"/>
        <v>7.5885113239631652</v>
      </c>
      <c r="O48" s="18">
        <f t="shared" si="108"/>
        <v>7.6683208233848745</v>
      </c>
      <c r="P48" s="18">
        <f t="shared" si="108"/>
        <v>7.0752122116162042</v>
      </c>
      <c r="Q48" s="18">
        <f t="shared" si="108"/>
        <v>6.8076448806270466</v>
      </c>
      <c r="S48" s="68">
        <f t="shared" si="109"/>
        <v>40.200667996822489</v>
      </c>
      <c r="T48" s="69">
        <f t="shared" si="110"/>
        <v>62.496588573054602</v>
      </c>
      <c r="U48" s="69">
        <f t="shared" si="111"/>
        <v>102.6972565698771</v>
      </c>
      <c r="W48" t="str">
        <f t="shared" si="141"/>
        <v>22 Health professionals</v>
      </c>
      <c r="X48" s="18">
        <f t="shared" si="112"/>
        <v>8.0510468147234437</v>
      </c>
      <c r="Y48" s="18">
        <f t="shared" si="112"/>
        <v>8.0308024698229712</v>
      </c>
      <c r="Z48" s="18">
        <f t="shared" si="112"/>
        <v>8.1939127317018219</v>
      </c>
      <c r="AA48" s="18">
        <f t="shared" si="112"/>
        <v>7.6407251061987331</v>
      </c>
      <c r="AB48" s="18">
        <f t="shared" si="112"/>
        <v>7.1790124843622047</v>
      </c>
      <c r="AD48" s="68">
        <f t="shared" si="113"/>
        <v>18.77444873912215</v>
      </c>
      <c r="AE48" s="69">
        <f t="shared" si="114"/>
        <v>60.67249181457607</v>
      </c>
      <c r="AF48" s="69">
        <f t="shared" si="115"/>
        <v>79.446940553698226</v>
      </c>
      <c r="AH48" t="str">
        <f t="shared" si="142"/>
        <v>22 Health professionals</v>
      </c>
      <c r="AI48" s="18">
        <f t="shared" si="116"/>
        <v>14.011355132838949</v>
      </c>
      <c r="AJ48" s="18">
        <f t="shared" si="116"/>
        <v>10.489250683162897</v>
      </c>
      <c r="AK48" s="18">
        <f t="shared" si="116"/>
        <v>9.6687932694119887</v>
      </c>
      <c r="AL48" s="18">
        <f t="shared" si="116"/>
        <v>4.8756049819879248</v>
      </c>
      <c r="AM48" s="18">
        <f t="shared" si="116"/>
        <v>1.5795042005750877</v>
      </c>
      <c r="AO48" s="68">
        <f t="shared" si="117"/>
        <v>-80.559652640025462</v>
      </c>
      <c r="AP48" s="69">
        <f t="shared" si="118"/>
        <v>16.952732533279917</v>
      </c>
      <c r="AQ48" s="69">
        <f t="shared" si="119"/>
        <v>-63.606920106745534</v>
      </c>
      <c r="AS48" t="str">
        <f t="shared" si="143"/>
        <v>22 Health professionals</v>
      </c>
      <c r="AT48" s="18">
        <f t="shared" si="120"/>
        <v>1.7895994498679635</v>
      </c>
      <c r="AU48" s="18">
        <f t="shared" si="120"/>
        <v>1.8752112818323625</v>
      </c>
      <c r="AV48" s="18">
        <f t="shared" si="120"/>
        <v>1.9866585634398317</v>
      </c>
      <c r="AW48" s="18">
        <f t="shared" si="120"/>
        <v>1.9456022651104132</v>
      </c>
      <c r="AX48" s="18">
        <f t="shared" si="120"/>
        <v>1.9117237678668728</v>
      </c>
      <c r="AZ48" s="68">
        <f t="shared" si="121"/>
        <v>26.32142544783812</v>
      </c>
      <c r="BA48" s="69">
        <f t="shared" si="122"/>
        <v>54.653810075820275</v>
      </c>
      <c r="BB48" s="69">
        <f t="shared" si="123"/>
        <v>80.975235523658384</v>
      </c>
      <c r="BD48" t="str">
        <f t="shared" si="144"/>
        <v>22 Health professionals</v>
      </c>
      <c r="BE48" s="18">
        <f t="shared" si="124"/>
        <v>1.6324041457264558</v>
      </c>
      <c r="BF48" s="18">
        <f t="shared" si="124"/>
        <v>1.9751876277385134</v>
      </c>
      <c r="BG48" s="18">
        <f t="shared" si="124"/>
        <v>2.1220375629447221</v>
      </c>
      <c r="BH48" s="18">
        <f t="shared" si="124"/>
        <v>2.1336596636197211</v>
      </c>
      <c r="BI48" s="18">
        <f t="shared" si="124"/>
        <v>2.3541433895219814</v>
      </c>
      <c r="BK48" s="68">
        <f t="shared" si="125"/>
        <v>8.2465237014822232</v>
      </c>
      <c r="BL48" s="69">
        <f t="shared" si="126"/>
        <v>54.861425134853313</v>
      </c>
      <c r="BM48" s="69">
        <f t="shared" si="127"/>
        <v>63.107948836335538</v>
      </c>
      <c r="BO48" t="str">
        <f t="shared" si="145"/>
        <v>22 Health professionals</v>
      </c>
      <c r="BP48" s="18">
        <f t="shared" si="128"/>
        <v>1.2252650345190568</v>
      </c>
      <c r="BQ48" s="18">
        <f t="shared" si="128"/>
        <v>1.4285729738993251</v>
      </c>
      <c r="BR48" s="18">
        <f t="shared" si="128"/>
        <v>1.5249748710786386</v>
      </c>
      <c r="BS48" s="18">
        <f t="shared" si="128"/>
        <v>1.4744582462066649</v>
      </c>
      <c r="BT48" s="18">
        <f t="shared" si="128"/>
        <v>1.3855591002683572</v>
      </c>
      <c r="BV48" s="68">
        <f t="shared" si="129"/>
        <v>-20.932606054589854</v>
      </c>
      <c r="BW48" s="69">
        <f t="shared" si="130"/>
        <v>41.213592801171231</v>
      </c>
      <c r="BX48" s="69">
        <f t="shared" si="131"/>
        <v>20.280986746581377</v>
      </c>
      <c r="BZ48" t="str">
        <f t="shared" si="146"/>
        <v>22 Health professionals</v>
      </c>
      <c r="CA48" s="18">
        <f t="shared" si="132"/>
        <v>1.1882320899388676</v>
      </c>
      <c r="CB48" s="18">
        <f t="shared" si="132"/>
        <v>1.3719325154194928</v>
      </c>
      <c r="CC48" s="18">
        <f t="shared" si="132"/>
        <v>1.4227988058113488</v>
      </c>
      <c r="CD48" s="18">
        <f t="shared" si="132"/>
        <v>1.4244374928751231</v>
      </c>
      <c r="CE48" s="18">
        <f t="shared" si="132"/>
        <v>1.5363529455047977</v>
      </c>
      <c r="CG48" s="68">
        <f t="shared" si="133"/>
        <v>-37.298010915179361</v>
      </c>
      <c r="CH48" s="69">
        <f t="shared" si="134"/>
        <v>36.057720298634422</v>
      </c>
      <c r="CI48" s="69">
        <f t="shared" si="135"/>
        <v>-1.2402906165449377</v>
      </c>
      <c r="CK48" t="str">
        <f t="shared" si="147"/>
        <v>22 Health professionals</v>
      </c>
      <c r="CL48" s="18">
        <f t="shared" si="136"/>
        <v>0.36895534285878501</v>
      </c>
      <c r="CM48" s="18">
        <f t="shared" si="136"/>
        <v>0.49752531268247335</v>
      </c>
      <c r="CN48" s="18">
        <f t="shared" si="136"/>
        <v>0.62758938568739664</v>
      </c>
      <c r="CO48" s="18">
        <f t="shared" si="136"/>
        <v>0.77229393130789958</v>
      </c>
      <c r="CP48" s="18">
        <f t="shared" si="136"/>
        <v>1.2342774714593991</v>
      </c>
      <c r="CR48" s="68">
        <f t="shared" si="137"/>
        <v>57.779263066645292</v>
      </c>
      <c r="CS48" s="69">
        <f t="shared" si="138"/>
        <v>46.228940610104665</v>
      </c>
      <c r="CT48" s="69">
        <f t="shared" si="139"/>
        <v>104.00820367674997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32.163749025622465</v>
      </c>
      <c r="C49" s="18">
        <f t="shared" si="104"/>
        <v>32.108117478853728</v>
      </c>
      <c r="D49" s="18">
        <f t="shared" si="104"/>
        <v>30.901135975270932</v>
      </c>
      <c r="E49" s="18">
        <f t="shared" si="104"/>
        <v>28.922792670415941</v>
      </c>
      <c r="F49" s="18">
        <f t="shared" si="104"/>
        <v>27.255264596671925</v>
      </c>
      <c r="H49" s="68">
        <f t="shared" si="105"/>
        <v>37.384862581317677</v>
      </c>
      <c r="I49" s="69">
        <f t="shared" si="106"/>
        <v>59.572188107197398</v>
      </c>
      <c r="J49" s="69">
        <f t="shared" si="107"/>
        <v>96.957050688515068</v>
      </c>
      <c r="L49" t="str">
        <f t="shared" si="140"/>
        <v>23 Teaching and other educational professionals</v>
      </c>
      <c r="M49" s="18">
        <f t="shared" si="108"/>
        <v>27.126645773014229</v>
      </c>
      <c r="N49" s="18">
        <f t="shared" si="108"/>
        <v>26.737683918902128</v>
      </c>
      <c r="O49" s="18">
        <f t="shared" si="108"/>
        <v>26.35336944314145</v>
      </c>
      <c r="P49" s="18">
        <f t="shared" si="108"/>
        <v>24.578479882981878</v>
      </c>
      <c r="Q49" s="18">
        <f t="shared" si="108"/>
        <v>22.929007666145264</v>
      </c>
      <c r="S49" s="68">
        <f t="shared" si="109"/>
        <v>37.405011752843848</v>
      </c>
      <c r="T49" s="69">
        <f t="shared" si="110"/>
        <v>61.595039112525249</v>
      </c>
      <c r="U49" s="69">
        <f t="shared" si="111"/>
        <v>99.00005086536909</v>
      </c>
      <c r="W49" t="str">
        <f t="shared" si="141"/>
        <v>23 Teaching and other educational professionals</v>
      </c>
      <c r="X49" s="18">
        <f t="shared" si="112"/>
        <v>8.7861333457263182</v>
      </c>
      <c r="Y49" s="18">
        <f t="shared" si="112"/>
        <v>7.4022308334445812</v>
      </c>
      <c r="Z49" s="18">
        <f t="shared" si="112"/>
        <v>7.3296851935025362</v>
      </c>
      <c r="AA49" s="18">
        <f t="shared" si="112"/>
        <v>5.6201548015622258</v>
      </c>
      <c r="AB49" s="18">
        <f t="shared" si="112"/>
        <v>3.6988438322328032</v>
      </c>
      <c r="AD49" s="68">
        <f t="shared" si="113"/>
        <v>-31.588309498704358</v>
      </c>
      <c r="AE49" s="69">
        <f t="shared" si="114"/>
        <v>41.907435265571451</v>
      </c>
      <c r="AF49" s="69">
        <f t="shared" si="115"/>
        <v>10.319125766867094</v>
      </c>
      <c r="AH49" t="str">
        <f t="shared" si="142"/>
        <v>23 Teaching and other educational professionals</v>
      </c>
      <c r="AI49" s="18">
        <f t="shared" si="116"/>
        <v>3.7076011281469423</v>
      </c>
      <c r="AJ49" s="18">
        <f t="shared" si="116"/>
        <v>2.5008095701760626</v>
      </c>
      <c r="AK49" s="18">
        <f t="shared" si="116"/>
        <v>2.3225220426712387</v>
      </c>
      <c r="AL49" s="18">
        <f t="shared" si="116"/>
        <v>1.4141084575859326</v>
      </c>
      <c r="AM49" s="18">
        <f t="shared" si="116"/>
        <v>1.3013860423415851</v>
      </c>
      <c r="AO49" s="68">
        <f t="shared" si="117"/>
        <v>-33.319045172334732</v>
      </c>
      <c r="AP49" s="69">
        <f t="shared" si="118"/>
        <v>21.024851921533369</v>
      </c>
      <c r="AQ49" s="69">
        <f t="shared" si="119"/>
        <v>-12.294193250801362</v>
      </c>
      <c r="AS49" t="str">
        <f t="shared" si="143"/>
        <v>23 Teaching and other educational professionals</v>
      </c>
      <c r="AT49" s="18">
        <f t="shared" si="120"/>
        <v>1.1487223178561146</v>
      </c>
      <c r="AU49" s="18">
        <f t="shared" si="120"/>
        <v>1.1827587109346422</v>
      </c>
      <c r="AV49" s="18">
        <f t="shared" si="120"/>
        <v>1.145867797258231</v>
      </c>
      <c r="AW49" s="18">
        <f t="shared" si="120"/>
        <v>0.93267811713157267</v>
      </c>
      <c r="AX49" s="18">
        <f t="shared" si="120"/>
        <v>0.74736877444347605</v>
      </c>
      <c r="AZ49" s="68">
        <f t="shared" si="121"/>
        <v>-14.379936412516681</v>
      </c>
      <c r="BA49" s="69">
        <f t="shared" si="122"/>
        <v>41.855987064486797</v>
      </c>
      <c r="BB49" s="69">
        <f t="shared" si="123"/>
        <v>27.47605065197012</v>
      </c>
      <c r="BD49" t="str">
        <f t="shared" si="144"/>
        <v>23 Teaching and other educational professionals</v>
      </c>
      <c r="BE49" s="18">
        <f t="shared" si="124"/>
        <v>1.1486346673864383</v>
      </c>
      <c r="BF49" s="18">
        <f t="shared" si="124"/>
        <v>1.2090286080300801</v>
      </c>
      <c r="BG49" s="18">
        <f t="shared" si="124"/>
        <v>1.353087086066969</v>
      </c>
      <c r="BH49" s="18">
        <f t="shared" si="124"/>
        <v>1.266888916812674</v>
      </c>
      <c r="BI49" s="18">
        <f t="shared" si="124"/>
        <v>1.4171593963688855</v>
      </c>
      <c r="BK49" s="68">
        <f t="shared" si="125"/>
        <v>2.1943921627638785</v>
      </c>
      <c r="BL49" s="69">
        <f t="shared" si="126"/>
        <v>41.263857070633861</v>
      </c>
      <c r="BM49" s="69">
        <f t="shared" si="127"/>
        <v>43.458249233397737</v>
      </c>
      <c r="BO49" t="str">
        <f t="shared" si="145"/>
        <v>23 Teaching and other educational professionals</v>
      </c>
      <c r="BP49" s="18">
        <f t="shared" si="128"/>
        <v>0.75324986473981947</v>
      </c>
      <c r="BQ49" s="18">
        <f t="shared" si="128"/>
        <v>0.81774846029222925</v>
      </c>
      <c r="BR49" s="18">
        <f t="shared" si="128"/>
        <v>0.89653687025658069</v>
      </c>
      <c r="BS49" s="18">
        <f t="shared" si="128"/>
        <v>0.81642903546171541</v>
      </c>
      <c r="BT49" s="18">
        <f t="shared" si="128"/>
        <v>0.83305754288622214</v>
      </c>
      <c r="BV49" s="68">
        <f t="shared" si="129"/>
        <v>-19.138479531302391</v>
      </c>
      <c r="BW49" s="69">
        <f t="shared" si="130"/>
        <v>40.054955728292889</v>
      </c>
      <c r="BX49" s="69">
        <f t="shared" si="131"/>
        <v>20.916476196990498</v>
      </c>
      <c r="BZ49" t="str">
        <f t="shared" si="146"/>
        <v>23 Teaching and other educational professionals</v>
      </c>
      <c r="CA49" s="18">
        <f t="shared" si="132"/>
        <v>0.90740358686423672</v>
      </c>
      <c r="CB49" s="18">
        <f t="shared" si="132"/>
        <v>0.96236181169494817</v>
      </c>
      <c r="CC49" s="18">
        <f t="shared" si="132"/>
        <v>1.1095000801530321</v>
      </c>
      <c r="CD49" s="18">
        <f t="shared" si="132"/>
        <v>1.0902940149302138</v>
      </c>
      <c r="CE49" s="18">
        <f t="shared" si="132"/>
        <v>1.203334406972929</v>
      </c>
      <c r="CG49" s="68">
        <f t="shared" si="133"/>
        <v>-37.021427943344449</v>
      </c>
      <c r="CH49" s="69">
        <f t="shared" si="134"/>
        <v>35.535932095845681</v>
      </c>
      <c r="CI49" s="69">
        <f t="shared" si="135"/>
        <v>-1.4854958474987652</v>
      </c>
      <c r="CK49" t="str">
        <f t="shared" si="147"/>
        <v>23 Teaching and other educational professionals</v>
      </c>
      <c r="CL49" s="18">
        <f t="shared" si="136"/>
        <v>0.46464775965402055</v>
      </c>
      <c r="CM49" s="18">
        <f t="shared" si="136"/>
        <v>0.57458321778735932</v>
      </c>
      <c r="CN49" s="18">
        <f t="shared" si="136"/>
        <v>0.8365119618615644</v>
      </c>
      <c r="CO49" s="18">
        <f t="shared" si="136"/>
        <v>1.0483044781032558</v>
      </c>
      <c r="CP49" s="18">
        <f t="shared" si="136"/>
        <v>1.4570782097369028</v>
      </c>
      <c r="CR49" s="68">
        <f t="shared" si="137"/>
        <v>39.740862297314692</v>
      </c>
      <c r="CS49" s="69">
        <f t="shared" si="138"/>
        <v>47.196314726125102</v>
      </c>
      <c r="CT49" s="69">
        <f t="shared" si="139"/>
        <v>86.937177023439787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6.1180634606646818</v>
      </c>
      <c r="C50" s="18">
        <f t="shared" si="104"/>
        <v>6.3741520010558688</v>
      </c>
      <c r="D50" s="18">
        <f t="shared" si="104"/>
        <v>6.7361691514625983</v>
      </c>
      <c r="E50" s="18">
        <f t="shared" si="104"/>
        <v>6.6348560472132538</v>
      </c>
      <c r="F50" s="18">
        <f t="shared" si="104"/>
        <v>6.69410186300468</v>
      </c>
      <c r="H50" s="68">
        <f t="shared" si="105"/>
        <v>54.789771339134155</v>
      </c>
      <c r="I50" s="69">
        <f t="shared" si="106"/>
        <v>65.881558131072865</v>
      </c>
      <c r="J50" s="69">
        <f t="shared" si="107"/>
        <v>120.67132947020703</v>
      </c>
      <c r="L50" t="str">
        <f t="shared" si="140"/>
        <v>24 Business, media and public service professionals</v>
      </c>
      <c r="M50" s="18">
        <f t="shared" si="108"/>
        <v>11.724243233056795</v>
      </c>
      <c r="N50" s="18">
        <f t="shared" si="108"/>
        <v>12.008232018863122</v>
      </c>
      <c r="O50" s="18">
        <f t="shared" si="108"/>
        <v>12.689099833319014</v>
      </c>
      <c r="P50" s="18">
        <f t="shared" si="108"/>
        <v>12.169795673629016</v>
      </c>
      <c r="Q50" s="18">
        <f t="shared" si="108"/>
        <v>11.748875628717832</v>
      </c>
      <c r="S50" s="68">
        <f t="shared" si="109"/>
        <v>46.224099889624419</v>
      </c>
      <c r="T50" s="69">
        <f t="shared" si="110"/>
        <v>63.349412859230455</v>
      </c>
      <c r="U50" s="69">
        <f t="shared" si="111"/>
        <v>109.5735127488549</v>
      </c>
      <c r="W50" t="str">
        <f t="shared" si="141"/>
        <v>24 Business, media and public service professionals</v>
      </c>
      <c r="X50" s="18">
        <f t="shared" si="112"/>
        <v>10.787957321239931</v>
      </c>
      <c r="Y50" s="18">
        <f t="shared" si="112"/>
        <v>11.001366097764887</v>
      </c>
      <c r="Z50" s="18">
        <f t="shared" si="112"/>
        <v>11.744683283308904</v>
      </c>
      <c r="AA50" s="18">
        <f t="shared" si="112"/>
        <v>10.9464890900118</v>
      </c>
      <c r="AB50" s="18">
        <f t="shared" si="112"/>
        <v>10.119141779466821</v>
      </c>
      <c r="AD50" s="68">
        <f t="shared" si="113"/>
        <v>16.802468225719679</v>
      </c>
      <c r="AE50" s="69">
        <f t="shared" si="114"/>
        <v>54.97561969927068</v>
      </c>
      <c r="AF50" s="69">
        <f t="shared" si="115"/>
        <v>71.778087924990359</v>
      </c>
      <c r="AH50" t="str">
        <f t="shared" si="142"/>
        <v>24 Business, media and public service professionals</v>
      </c>
      <c r="AI50" s="18">
        <f t="shared" si="116"/>
        <v>3.3482028513066977</v>
      </c>
      <c r="AJ50" s="18">
        <f t="shared" si="116"/>
        <v>3.3089138534858975</v>
      </c>
      <c r="AK50" s="18">
        <f t="shared" si="116"/>
        <v>3.5943266403587195</v>
      </c>
      <c r="AL50" s="18">
        <f t="shared" si="116"/>
        <v>3.2915481012788241</v>
      </c>
      <c r="AM50" s="18">
        <f t="shared" si="116"/>
        <v>3.2518791789105461</v>
      </c>
      <c r="AO50" s="68">
        <f t="shared" si="117"/>
        <v>7.6644607553728452</v>
      </c>
      <c r="AP50" s="69">
        <f t="shared" si="118"/>
        <v>34.914758458559668</v>
      </c>
      <c r="AQ50" s="69">
        <f t="shared" si="119"/>
        <v>42.579219213932511</v>
      </c>
      <c r="AS50" t="str">
        <f t="shared" si="143"/>
        <v>24 Business, media and public service professionals</v>
      </c>
      <c r="AT50" s="18">
        <f t="shared" si="120"/>
        <v>6.0082017561820207</v>
      </c>
      <c r="AU50" s="18">
        <f t="shared" si="120"/>
        <v>6.256497240095797</v>
      </c>
      <c r="AV50" s="18">
        <f t="shared" si="120"/>
        <v>6.8914290680543315</v>
      </c>
      <c r="AW50" s="18">
        <f t="shared" si="120"/>
        <v>6.8617143622194554</v>
      </c>
      <c r="AX50" s="18">
        <f t="shared" si="120"/>
        <v>6.9049577050230155</v>
      </c>
      <c r="AZ50" s="68">
        <f t="shared" si="121"/>
        <v>31.530612963456395</v>
      </c>
      <c r="BA50" s="69">
        <f t="shared" si="122"/>
        <v>54.789016373695596</v>
      </c>
      <c r="BB50" s="69">
        <f t="shared" si="123"/>
        <v>86.319629337151994</v>
      </c>
      <c r="BD50" t="str">
        <f t="shared" si="144"/>
        <v>24 Business, media and public service professionals</v>
      </c>
      <c r="BE50" s="18">
        <f t="shared" si="124"/>
        <v>3.3684741928653583</v>
      </c>
      <c r="BF50" s="18">
        <f t="shared" si="124"/>
        <v>3.5899045810275392</v>
      </c>
      <c r="BG50" s="18">
        <f t="shared" si="124"/>
        <v>3.9348427372672905</v>
      </c>
      <c r="BH50" s="18">
        <f t="shared" si="124"/>
        <v>3.9182935296964052</v>
      </c>
      <c r="BI50" s="18">
        <f t="shared" si="124"/>
        <v>3.8690765979270498</v>
      </c>
      <c r="BK50" s="68">
        <f t="shared" si="125"/>
        <v>-4.0568305028516001</v>
      </c>
      <c r="BL50" s="69">
        <f t="shared" si="126"/>
        <v>40.481730003245801</v>
      </c>
      <c r="BM50" s="69">
        <f t="shared" si="127"/>
        <v>36.424899500394197</v>
      </c>
      <c r="BO50" t="str">
        <f t="shared" si="145"/>
        <v>24 Business, media and public service professionals</v>
      </c>
      <c r="BP50" s="18">
        <f t="shared" si="128"/>
        <v>2.3441666822082441</v>
      </c>
      <c r="BQ50" s="18">
        <f t="shared" si="128"/>
        <v>2.3908937577963991</v>
      </c>
      <c r="BR50" s="18">
        <f t="shared" si="128"/>
        <v>2.7969283235393383</v>
      </c>
      <c r="BS50" s="18">
        <f t="shared" si="128"/>
        <v>2.6519155352136869</v>
      </c>
      <c r="BT50" s="18">
        <f t="shared" si="128"/>
        <v>2.6320927546677719</v>
      </c>
      <c r="BV50" s="68">
        <f t="shared" si="129"/>
        <v>-18.105467184114957</v>
      </c>
      <c r="BW50" s="69">
        <f t="shared" si="130"/>
        <v>36.584469719073432</v>
      </c>
      <c r="BX50" s="69">
        <f t="shared" si="131"/>
        <v>18.479002534958479</v>
      </c>
      <c r="BZ50" t="str">
        <f t="shared" si="146"/>
        <v>24 Business, media and public service professionals</v>
      </c>
      <c r="CA50" s="18">
        <f t="shared" si="132"/>
        <v>2.1076614148686228</v>
      </c>
      <c r="CB50" s="18">
        <f t="shared" si="132"/>
        <v>2.3290276729653416</v>
      </c>
      <c r="CC50" s="18">
        <f t="shared" si="132"/>
        <v>2.7449193740454354</v>
      </c>
      <c r="CD50" s="18">
        <f t="shared" si="132"/>
        <v>2.7119593220953946</v>
      </c>
      <c r="CE50" s="18">
        <f t="shared" si="132"/>
        <v>2.7498608441267001</v>
      </c>
      <c r="CG50" s="68">
        <f t="shared" si="133"/>
        <v>-41.82787385182214</v>
      </c>
      <c r="CH50" s="69">
        <f t="shared" si="134"/>
        <v>31.676438923366941</v>
      </c>
      <c r="CI50" s="69">
        <f t="shared" si="135"/>
        <v>-10.151434928455199</v>
      </c>
      <c r="CK50" t="str">
        <f t="shared" si="147"/>
        <v>24 Business, media and public service professionals</v>
      </c>
      <c r="CL50" s="18">
        <f t="shared" si="136"/>
        <v>1.2426487385846756</v>
      </c>
      <c r="CM50" s="18">
        <f t="shared" si="136"/>
        <v>1.6547225339083438</v>
      </c>
      <c r="CN50" s="18">
        <f t="shared" si="136"/>
        <v>2.0047541159864934</v>
      </c>
      <c r="CO50" s="18">
        <f t="shared" si="136"/>
        <v>2.5632582709799561</v>
      </c>
      <c r="CP50" s="18">
        <f t="shared" si="136"/>
        <v>3.6893602081742425</v>
      </c>
      <c r="CR50" s="68">
        <f t="shared" si="137"/>
        <v>47.63953086042126</v>
      </c>
      <c r="CS50" s="69">
        <f t="shared" si="138"/>
        <v>44.477054955386201</v>
      </c>
      <c r="CT50" s="69">
        <f t="shared" si="139"/>
        <v>92.116585815807468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2.3442852846516109</v>
      </c>
      <c r="C51" s="18">
        <f t="shared" si="104"/>
        <v>2.6230588839037154</v>
      </c>
      <c r="D51" s="18">
        <f t="shared" si="104"/>
        <v>2.9072931155116466</v>
      </c>
      <c r="E51" s="18">
        <f t="shared" si="104"/>
        <v>2.7374663532263681</v>
      </c>
      <c r="F51" s="18">
        <f t="shared" si="104"/>
        <v>3.0276421410407282</v>
      </c>
      <c r="H51" s="68">
        <f t="shared" si="105"/>
        <v>62.210382269698847</v>
      </c>
      <c r="I51" s="69">
        <f t="shared" si="106"/>
        <v>61.698540146174437</v>
      </c>
      <c r="J51" s="69">
        <f t="shared" si="107"/>
        <v>123.90892241587331</v>
      </c>
      <c r="L51" t="str">
        <f t="shared" si="140"/>
        <v>31 Science, engineering and technology associate professionals</v>
      </c>
      <c r="M51" s="18">
        <f t="shared" si="108"/>
        <v>2.0909829005905007</v>
      </c>
      <c r="N51" s="18">
        <f t="shared" si="108"/>
        <v>2.1571994851629572</v>
      </c>
      <c r="O51" s="18">
        <f t="shared" si="108"/>
        <v>2.3121745009996864</v>
      </c>
      <c r="P51" s="18">
        <f t="shared" si="108"/>
        <v>2.0733630564052499</v>
      </c>
      <c r="Q51" s="18">
        <f t="shared" si="108"/>
        <v>2.0756570363844613</v>
      </c>
      <c r="S51" s="68">
        <f t="shared" si="109"/>
        <v>41.771342881280674</v>
      </c>
      <c r="T51" s="69">
        <f t="shared" si="110"/>
        <v>53.174871768225294</v>
      </c>
      <c r="U51" s="69">
        <f t="shared" si="111"/>
        <v>94.946214649505976</v>
      </c>
      <c r="W51" t="str">
        <f t="shared" si="141"/>
        <v>31 Science, engineering and technology associate professionals</v>
      </c>
      <c r="X51" s="18">
        <f t="shared" si="112"/>
        <v>2.5565210069956734</v>
      </c>
      <c r="Y51" s="18">
        <f t="shared" si="112"/>
        <v>2.8487546952083589</v>
      </c>
      <c r="Z51" s="18">
        <f t="shared" si="112"/>
        <v>2.9948697481743882</v>
      </c>
      <c r="AA51" s="18">
        <f t="shared" si="112"/>
        <v>2.6923342610300156</v>
      </c>
      <c r="AB51" s="18">
        <f t="shared" si="112"/>
        <v>2.6401304184675012</v>
      </c>
      <c r="AD51" s="68">
        <f t="shared" si="113"/>
        <v>19.508030989578572</v>
      </c>
      <c r="AE51" s="69">
        <f t="shared" si="114"/>
        <v>46.545012257879556</v>
      </c>
      <c r="AF51" s="69">
        <f t="shared" si="115"/>
        <v>66.053043247458135</v>
      </c>
      <c r="AH51" t="str">
        <f t="shared" si="142"/>
        <v>31 Science, engineering and technology associate professionals</v>
      </c>
      <c r="AI51" s="18">
        <f t="shared" si="116"/>
        <v>1.4033358471780215</v>
      </c>
      <c r="AJ51" s="18">
        <f t="shared" si="116"/>
        <v>1.7017830866440886</v>
      </c>
      <c r="AK51" s="18">
        <f t="shared" si="116"/>
        <v>1.8520627156175373</v>
      </c>
      <c r="AL51" s="18">
        <f t="shared" si="116"/>
        <v>1.9510947868102948</v>
      </c>
      <c r="AM51" s="18">
        <f t="shared" si="116"/>
        <v>2.2569050565603952</v>
      </c>
      <c r="AO51" s="68">
        <f t="shared" si="117"/>
        <v>45.015061344690828</v>
      </c>
      <c r="AP51" s="69">
        <f t="shared" si="118"/>
        <v>53.804324424195329</v>
      </c>
      <c r="AQ51" s="69">
        <f t="shared" si="119"/>
        <v>98.819385768886136</v>
      </c>
      <c r="AS51" t="str">
        <f t="shared" si="143"/>
        <v>31 Science, engineering and technology associate professionals</v>
      </c>
      <c r="AT51" s="18">
        <f t="shared" si="120"/>
        <v>4.0885215207966725</v>
      </c>
      <c r="AU51" s="18">
        <f t="shared" si="120"/>
        <v>3.9731499528133214</v>
      </c>
      <c r="AV51" s="18">
        <f t="shared" si="120"/>
        <v>4.1341427128645698</v>
      </c>
      <c r="AW51" s="18">
        <f t="shared" si="120"/>
        <v>3.389657983764629</v>
      </c>
      <c r="AX51" s="18">
        <f t="shared" si="120"/>
        <v>2.8402630684496852</v>
      </c>
      <c r="AZ51" s="68">
        <f t="shared" si="121"/>
        <v>-9.812112620169442</v>
      </c>
      <c r="BA51" s="69">
        <f t="shared" si="122"/>
        <v>34.146810993139489</v>
      </c>
      <c r="BB51" s="69">
        <f t="shared" si="123"/>
        <v>24.334698372970042</v>
      </c>
      <c r="BD51" t="str">
        <f t="shared" si="144"/>
        <v>31 Science, engineering and technology associate professionals</v>
      </c>
      <c r="BE51" s="18">
        <f t="shared" si="124"/>
        <v>1.7015232548848105</v>
      </c>
      <c r="BF51" s="18">
        <f t="shared" si="124"/>
        <v>1.7226348109213414</v>
      </c>
      <c r="BG51" s="18">
        <f t="shared" si="124"/>
        <v>1.8092055996235878</v>
      </c>
      <c r="BH51" s="18">
        <f t="shared" si="124"/>
        <v>1.4323444661549438</v>
      </c>
      <c r="BI51" s="18">
        <f t="shared" si="124"/>
        <v>1.1289684577699819</v>
      </c>
      <c r="BK51" s="68">
        <f t="shared" si="125"/>
        <v>-39.112520209492807</v>
      </c>
      <c r="BL51" s="69">
        <f t="shared" si="126"/>
        <v>24.979670488382162</v>
      </c>
      <c r="BM51" s="69">
        <f t="shared" si="127"/>
        <v>-14.132849721110647</v>
      </c>
      <c r="BO51" t="str">
        <f t="shared" si="145"/>
        <v>31 Science, engineering and technology associate professionals</v>
      </c>
      <c r="BP51" s="18">
        <f t="shared" si="128"/>
        <v>1.2424412520216126</v>
      </c>
      <c r="BQ51" s="18">
        <f t="shared" si="128"/>
        <v>1.305503538731654</v>
      </c>
      <c r="BR51" s="18">
        <f t="shared" si="128"/>
        <v>1.4480246174616582</v>
      </c>
      <c r="BS51" s="18">
        <f t="shared" si="128"/>
        <v>1.2581009716428817</v>
      </c>
      <c r="BT51" s="18">
        <f t="shared" si="128"/>
        <v>1.3237666271294835</v>
      </c>
      <c r="BV51" s="68">
        <f t="shared" si="129"/>
        <v>-20.444439512318976</v>
      </c>
      <c r="BW51" s="69">
        <f t="shared" si="130"/>
        <v>31.950495749609786</v>
      </c>
      <c r="BX51" s="69">
        <f t="shared" si="131"/>
        <v>11.50605623729081</v>
      </c>
      <c r="BZ51" t="str">
        <f t="shared" si="146"/>
        <v>31 Science, engineering and technology associate professionals</v>
      </c>
      <c r="CA51" s="18">
        <f t="shared" si="132"/>
        <v>1.4026241186688093</v>
      </c>
      <c r="CB51" s="18">
        <f t="shared" si="132"/>
        <v>1.6344637614576896</v>
      </c>
      <c r="CC51" s="18">
        <f t="shared" si="132"/>
        <v>1.899794604566555</v>
      </c>
      <c r="CD51" s="18">
        <f t="shared" si="132"/>
        <v>1.8176461841001961</v>
      </c>
      <c r="CE51" s="18">
        <f t="shared" si="132"/>
        <v>2.1399608924083822</v>
      </c>
      <c r="CG51" s="68">
        <f t="shared" si="133"/>
        <v>-34.591679247076833</v>
      </c>
      <c r="CH51" s="69">
        <f t="shared" si="134"/>
        <v>29.049319469242977</v>
      </c>
      <c r="CI51" s="69">
        <f t="shared" si="135"/>
        <v>-5.5423597778338536</v>
      </c>
      <c r="CK51" t="str">
        <f t="shared" si="147"/>
        <v>31 Science, engineering and technology associate professionals</v>
      </c>
      <c r="CL51" s="18">
        <f t="shared" si="136"/>
        <v>0.66076660326671066</v>
      </c>
      <c r="CM51" s="18">
        <f t="shared" si="136"/>
        <v>0.95429098270852641</v>
      </c>
      <c r="CN51" s="18">
        <f t="shared" si="136"/>
        <v>1.2774844761008537</v>
      </c>
      <c r="CO51" s="18">
        <f t="shared" si="136"/>
        <v>1.6915076139405036</v>
      </c>
      <c r="CP51" s="18">
        <f t="shared" si="136"/>
        <v>2.8625392136884726</v>
      </c>
      <c r="CR51" s="68">
        <f t="shared" si="137"/>
        <v>79.766401270047311</v>
      </c>
      <c r="CS51" s="69">
        <f t="shared" si="138"/>
        <v>51.841032677976138</v>
      </c>
      <c r="CT51" s="69">
        <f t="shared" si="139"/>
        <v>131.60743394802347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0.51342563926659057</v>
      </c>
      <c r="C52" s="18">
        <f t="shared" si="104"/>
        <v>0.55532879887341147</v>
      </c>
      <c r="D52" s="18">
        <f t="shared" si="104"/>
        <v>0.54775697798217871</v>
      </c>
      <c r="E52" s="18">
        <f t="shared" si="104"/>
        <v>0.84972399147415223</v>
      </c>
      <c r="F52" s="18">
        <f t="shared" si="104"/>
        <v>1.063898548194784</v>
      </c>
      <c r="H52" s="68">
        <f t="shared" si="105"/>
        <v>202.53472036966653</v>
      </c>
      <c r="I52" s="69">
        <f t="shared" si="106"/>
        <v>131.84955601250437</v>
      </c>
      <c r="J52" s="69">
        <f t="shared" si="107"/>
        <v>334.38427638217092</v>
      </c>
      <c r="L52" t="str">
        <f t="shared" si="140"/>
        <v>32 Health and social care associate professionals</v>
      </c>
      <c r="M52" s="18">
        <f t="shared" si="108"/>
        <v>1.9101949689994469</v>
      </c>
      <c r="N52" s="18">
        <f t="shared" si="108"/>
        <v>1.9098340231673294</v>
      </c>
      <c r="O52" s="18">
        <f t="shared" si="108"/>
        <v>2.0054210676587272</v>
      </c>
      <c r="P52" s="18">
        <f t="shared" si="108"/>
        <v>3.1409985109740477</v>
      </c>
      <c r="Q52" s="18">
        <f t="shared" si="108"/>
        <v>3.6602343713922134</v>
      </c>
      <c r="S52" s="68">
        <f t="shared" si="109"/>
        <v>188.24168396461636</v>
      </c>
      <c r="T52" s="69">
        <f t="shared" si="110"/>
        <v>124.78590906295346</v>
      </c>
      <c r="U52" s="69">
        <f t="shared" si="111"/>
        <v>313.02759302756982</v>
      </c>
      <c r="W52" t="str">
        <f t="shared" si="141"/>
        <v>32 Health and social care associate professionals</v>
      </c>
      <c r="X52" s="18">
        <f t="shared" si="112"/>
        <v>2.8744221751259134</v>
      </c>
      <c r="Y52" s="18">
        <f t="shared" si="112"/>
        <v>2.8662133332504776</v>
      </c>
      <c r="Z52" s="18">
        <f t="shared" si="112"/>
        <v>2.9855304716343558</v>
      </c>
      <c r="AA52" s="18">
        <f t="shared" si="112"/>
        <v>4.7236347273363979</v>
      </c>
      <c r="AB52" s="18">
        <f t="shared" si="112"/>
        <v>5.2604018971780242</v>
      </c>
      <c r="AD52" s="68">
        <f t="shared" si="113"/>
        <v>138.86200128261788</v>
      </c>
      <c r="AE52" s="69">
        <f t="shared" si="114"/>
        <v>119.97354955561757</v>
      </c>
      <c r="AF52" s="69">
        <f t="shared" si="115"/>
        <v>258.83555083823546</v>
      </c>
      <c r="AH52" t="str">
        <f t="shared" si="142"/>
        <v>32 Health and social care associate professionals</v>
      </c>
      <c r="AI52" s="18">
        <f t="shared" si="116"/>
        <v>6.7884581500677932</v>
      </c>
      <c r="AJ52" s="18">
        <f t="shared" si="116"/>
        <v>5.5972097810117898</v>
      </c>
      <c r="AK52" s="18">
        <f t="shared" si="116"/>
        <v>5.5487274687836194</v>
      </c>
      <c r="AL52" s="18">
        <f t="shared" si="116"/>
        <v>6.1990979663624062</v>
      </c>
      <c r="AM52" s="18">
        <f t="shared" si="116"/>
        <v>3.3830809451241626</v>
      </c>
      <c r="AO52" s="68">
        <f t="shared" si="117"/>
        <v>-27.443804136153933</v>
      </c>
      <c r="AP52" s="69">
        <f t="shared" si="118"/>
        <v>43.901272510938391</v>
      </c>
      <c r="AQ52" s="69">
        <f t="shared" si="119"/>
        <v>16.457468374784465</v>
      </c>
      <c r="AS52" t="str">
        <f t="shared" si="143"/>
        <v>32 Health and social care associate professionals</v>
      </c>
      <c r="AT52" s="18">
        <f t="shared" si="120"/>
        <v>1.5219652203219021</v>
      </c>
      <c r="AU52" s="18">
        <f t="shared" si="120"/>
        <v>1.546540418232442</v>
      </c>
      <c r="AV52" s="18">
        <f t="shared" si="120"/>
        <v>1.6750124965688482</v>
      </c>
      <c r="AW52" s="18">
        <f t="shared" si="120"/>
        <v>2.3779685344095149</v>
      </c>
      <c r="AX52" s="18">
        <f t="shared" si="120"/>
        <v>2.4825944349807614</v>
      </c>
      <c r="AZ52" s="68">
        <f t="shared" si="121"/>
        <v>94.564157480729833</v>
      </c>
      <c r="BA52" s="69">
        <f t="shared" si="122"/>
        <v>91.791235697146391</v>
      </c>
      <c r="BB52" s="69">
        <f t="shared" si="123"/>
        <v>186.35539317787621</v>
      </c>
      <c r="BD52" t="str">
        <f t="shared" si="144"/>
        <v>32 Health and social care associate professionals</v>
      </c>
      <c r="BE52" s="18">
        <f t="shared" si="124"/>
        <v>1.475441041660432</v>
      </c>
      <c r="BF52" s="18">
        <f t="shared" si="124"/>
        <v>1.6955666758291521</v>
      </c>
      <c r="BG52" s="18">
        <f t="shared" si="124"/>
        <v>1.9156048533634396</v>
      </c>
      <c r="BH52" s="18">
        <f t="shared" si="124"/>
        <v>3.178658768569397</v>
      </c>
      <c r="BI52" s="18">
        <f t="shared" si="124"/>
        <v>4.0965610522207836</v>
      </c>
      <c r="BK52" s="68">
        <f t="shared" si="125"/>
        <v>108.66404224567165</v>
      </c>
      <c r="BL52" s="69">
        <f t="shared" si="126"/>
        <v>99.502763429862682</v>
      </c>
      <c r="BM52" s="69">
        <f t="shared" si="127"/>
        <v>208.16680567553431</v>
      </c>
      <c r="BO52" t="str">
        <f t="shared" si="145"/>
        <v>32 Health and social care associate professionals</v>
      </c>
      <c r="BP52" s="18">
        <f t="shared" si="128"/>
        <v>1.1694476125781612</v>
      </c>
      <c r="BQ52" s="18">
        <f t="shared" si="128"/>
        <v>1.284886173778512</v>
      </c>
      <c r="BR52" s="18">
        <f t="shared" si="128"/>
        <v>1.4023898043286247</v>
      </c>
      <c r="BS52" s="18">
        <f t="shared" si="128"/>
        <v>2.1894161598707642</v>
      </c>
      <c r="BT52" s="18">
        <f t="shared" si="128"/>
        <v>2.3413147344701728</v>
      </c>
      <c r="BV52" s="68">
        <f t="shared" si="129"/>
        <v>45.286783659713493</v>
      </c>
      <c r="BW52" s="69">
        <f t="shared" si="130"/>
        <v>75.124493857414834</v>
      </c>
      <c r="BX52" s="69">
        <f t="shared" si="131"/>
        <v>120.41127751712833</v>
      </c>
      <c r="BZ52" t="str">
        <f t="shared" si="146"/>
        <v>32 Health and social care associate professionals</v>
      </c>
      <c r="CA52" s="18">
        <f t="shared" si="132"/>
        <v>0.73955655408318322</v>
      </c>
      <c r="CB52" s="18">
        <f t="shared" si="132"/>
        <v>0.66383497822039561</v>
      </c>
      <c r="CC52" s="18">
        <f t="shared" si="132"/>
        <v>0.68618509313664733</v>
      </c>
      <c r="CD52" s="18">
        <f t="shared" si="132"/>
        <v>0.99558406853881476</v>
      </c>
      <c r="CE52" s="18">
        <f t="shared" si="132"/>
        <v>1.10590551515713</v>
      </c>
      <c r="CG52" s="68">
        <f t="shared" si="133"/>
        <v>-6.4140706350927879</v>
      </c>
      <c r="CH52" s="69">
        <f t="shared" si="134"/>
        <v>52.881090544138644</v>
      </c>
      <c r="CI52" s="69">
        <f t="shared" si="135"/>
        <v>46.46701990904586</v>
      </c>
      <c r="CK52" t="str">
        <f t="shared" si="147"/>
        <v>32 Health and social care associate professionals</v>
      </c>
      <c r="CL52" s="18">
        <f t="shared" si="136"/>
        <v>0.27083925322557251</v>
      </c>
      <c r="CM52" s="18">
        <f t="shared" si="136"/>
        <v>0.31227935154734093</v>
      </c>
      <c r="CN52" s="18">
        <f t="shared" si="136"/>
        <v>0.38348371245076956</v>
      </c>
      <c r="CO52" s="18">
        <f t="shared" si="136"/>
        <v>0.71575416668294856</v>
      </c>
      <c r="CP52" s="18">
        <f t="shared" si="136"/>
        <v>1.2626329374826772</v>
      </c>
      <c r="CR52" s="68">
        <f t="shared" si="137"/>
        <v>164.1453088920093</v>
      </c>
      <c r="CS52" s="69">
        <f t="shared" si="138"/>
        <v>77.968127045777763</v>
      </c>
      <c r="CT52" s="69">
        <f t="shared" si="139"/>
        <v>242.11343593778705</v>
      </c>
    </row>
    <row r="53" spans="1:98" x14ac:dyDescent="0.2">
      <c r="A53" t="str">
        <f t="shared" si="103"/>
        <v>33 Protective service occupations</v>
      </c>
      <c r="B53" s="18">
        <f t="shared" si="104"/>
        <v>0.19967763077585637</v>
      </c>
      <c r="C53" s="18">
        <f t="shared" si="104"/>
        <v>0.20054761722531877</v>
      </c>
      <c r="D53" s="18">
        <f t="shared" si="104"/>
        <v>0.20196361685672951</v>
      </c>
      <c r="E53" s="18">
        <f t="shared" si="104"/>
        <v>0.18355811889776869</v>
      </c>
      <c r="F53" s="18">
        <f t="shared" si="104"/>
        <v>0.19402267560173456</v>
      </c>
      <c r="H53" s="68">
        <f t="shared" si="105"/>
        <v>49.638131231279473</v>
      </c>
      <c r="I53" s="69">
        <f t="shared" si="106"/>
        <v>44.045484845190465</v>
      </c>
      <c r="J53" s="69">
        <f t="shared" si="107"/>
        <v>93.683616076469946</v>
      </c>
      <c r="L53" t="str">
        <f t="shared" si="140"/>
        <v>33 Protective service occupations</v>
      </c>
      <c r="M53" s="18">
        <f t="shared" si="108"/>
        <v>0.48227907541399634</v>
      </c>
      <c r="N53" s="18">
        <f t="shared" si="108"/>
        <v>0.47040843198218563</v>
      </c>
      <c r="O53" s="18">
        <f t="shared" si="108"/>
        <v>0.49475299714649085</v>
      </c>
      <c r="P53" s="18">
        <f t="shared" si="108"/>
        <v>0.38596392892067266</v>
      </c>
      <c r="Q53" s="18">
        <f t="shared" si="108"/>
        <v>0.39004839642069844</v>
      </c>
      <c r="S53" s="68">
        <f t="shared" si="109"/>
        <v>24.504063926759827</v>
      </c>
      <c r="T53" s="69">
        <f t="shared" si="110"/>
        <v>34.407213885874981</v>
      </c>
      <c r="U53" s="69">
        <f t="shared" si="111"/>
        <v>58.911277812634808</v>
      </c>
      <c r="W53" t="str">
        <f t="shared" si="141"/>
        <v>33 Protective service occupations</v>
      </c>
      <c r="X53" s="18">
        <f t="shared" si="112"/>
        <v>1.0368017920216532</v>
      </c>
      <c r="Y53" s="18">
        <f t="shared" si="112"/>
        <v>1.0992367502810736</v>
      </c>
      <c r="Z53" s="18">
        <f t="shared" si="112"/>
        <v>1.1742438590046245</v>
      </c>
      <c r="AA53" s="18">
        <f t="shared" si="112"/>
        <v>0.95076506893848367</v>
      </c>
      <c r="AB53" s="18">
        <f t="shared" si="112"/>
        <v>1.0706187529372373</v>
      </c>
      <c r="AD53" s="68">
        <f t="shared" si="113"/>
        <v>23.602199102279631</v>
      </c>
      <c r="AE53" s="69">
        <f t="shared" si="114"/>
        <v>39.52269915934685</v>
      </c>
      <c r="AF53" s="69">
        <f t="shared" si="115"/>
        <v>63.124898261626491</v>
      </c>
      <c r="AH53" t="str">
        <f t="shared" si="142"/>
        <v>33 Protective service occupations</v>
      </c>
      <c r="AI53" s="18">
        <f t="shared" si="116"/>
        <v>0.96649471113597496</v>
      </c>
      <c r="AJ53" s="18">
        <f t="shared" si="116"/>
        <v>1.139062041708427</v>
      </c>
      <c r="AK53" s="18">
        <f t="shared" si="116"/>
        <v>1.2579875417406152</v>
      </c>
      <c r="AL53" s="18">
        <f t="shared" si="116"/>
        <v>1.1084292228672625</v>
      </c>
      <c r="AM53" s="18">
        <f t="shared" si="116"/>
        <v>1.3065458486984916</v>
      </c>
      <c r="AO53" s="68">
        <f t="shared" si="117"/>
        <v>23.595831673595267</v>
      </c>
      <c r="AP53" s="69">
        <f t="shared" si="118"/>
        <v>35.427144663417714</v>
      </c>
      <c r="AQ53" s="69">
        <f t="shared" si="119"/>
        <v>59.022976337012977</v>
      </c>
      <c r="AS53" t="str">
        <f t="shared" si="143"/>
        <v>33 Protective service occupations</v>
      </c>
      <c r="AT53" s="18">
        <f t="shared" si="120"/>
        <v>1.0091567943322113</v>
      </c>
      <c r="AU53" s="18">
        <f t="shared" si="120"/>
        <v>0.8770025198260627</v>
      </c>
      <c r="AV53" s="18">
        <f t="shared" si="120"/>
        <v>0.90078980075810522</v>
      </c>
      <c r="AW53" s="18">
        <f t="shared" si="120"/>
        <v>0.63126867849570223</v>
      </c>
      <c r="AX53" s="18">
        <f t="shared" si="120"/>
        <v>0.56063936013912341</v>
      </c>
      <c r="AZ53" s="68">
        <f t="shared" si="121"/>
        <v>-18.297520627054979</v>
      </c>
      <c r="BA53" s="69">
        <f t="shared" si="122"/>
        <v>27.234527342142407</v>
      </c>
      <c r="BB53" s="69">
        <f t="shared" si="123"/>
        <v>8.9370067150874277</v>
      </c>
      <c r="BD53" t="str">
        <f t="shared" si="144"/>
        <v>33 Protective service occupations</v>
      </c>
      <c r="BE53" s="18">
        <f t="shared" si="124"/>
        <v>1.03122480680699</v>
      </c>
      <c r="BF53" s="18">
        <f t="shared" si="124"/>
        <v>0.96063412747910848</v>
      </c>
      <c r="BG53" s="18">
        <f t="shared" si="124"/>
        <v>0.96275520150347194</v>
      </c>
      <c r="BH53" s="18">
        <f t="shared" si="124"/>
        <v>0.74208709746027957</v>
      </c>
      <c r="BI53" s="18">
        <f t="shared" si="124"/>
        <v>0.58573968781169117</v>
      </c>
      <c r="BK53" s="68">
        <f t="shared" si="125"/>
        <v>-40.636036271239256</v>
      </c>
      <c r="BL53" s="69">
        <f t="shared" si="126"/>
        <v>17.749867279397414</v>
      </c>
      <c r="BM53" s="69">
        <f t="shared" si="127"/>
        <v>-22.886168991841842</v>
      </c>
      <c r="BO53" t="str">
        <f t="shared" si="145"/>
        <v>33 Protective service occupations</v>
      </c>
      <c r="BP53" s="18">
        <f t="shared" si="128"/>
        <v>1.1106974933674567</v>
      </c>
      <c r="BQ53" s="18">
        <f t="shared" si="128"/>
        <v>1.0496612307837607</v>
      </c>
      <c r="BR53" s="18">
        <f t="shared" si="128"/>
        <v>1.1193454749750202</v>
      </c>
      <c r="BS53" s="18">
        <f t="shared" si="128"/>
        <v>0.8384394157148789</v>
      </c>
      <c r="BT53" s="18">
        <f t="shared" si="128"/>
        <v>0.72135925044642835</v>
      </c>
      <c r="BV53" s="68">
        <f t="shared" si="129"/>
        <v>-43.918126379095732</v>
      </c>
      <c r="BW53" s="69">
        <f t="shared" si="130"/>
        <v>19.819884034978394</v>
      </c>
      <c r="BX53" s="69">
        <f t="shared" si="131"/>
        <v>-24.098242344117335</v>
      </c>
      <c r="BZ53" t="str">
        <f t="shared" si="146"/>
        <v>33 Protective service occupations</v>
      </c>
      <c r="CA53" s="18">
        <f t="shared" si="132"/>
        <v>0.8582066244472365</v>
      </c>
      <c r="CB53" s="18">
        <f t="shared" si="132"/>
        <v>0.84907516817872686</v>
      </c>
      <c r="CC53" s="18">
        <f t="shared" si="132"/>
        <v>0.9480288154877814</v>
      </c>
      <c r="CD53" s="18">
        <f t="shared" si="132"/>
        <v>0.7904261892131712</v>
      </c>
      <c r="CE53" s="18">
        <f t="shared" si="132"/>
        <v>0.99919266279761765</v>
      </c>
      <c r="CG53" s="68">
        <f t="shared" si="133"/>
        <v>-38.798578276996771</v>
      </c>
      <c r="CH53" s="69">
        <f t="shared" si="134"/>
        <v>24.566934225794604</v>
      </c>
      <c r="CI53" s="69">
        <f t="shared" si="135"/>
        <v>-14.231644051202167</v>
      </c>
      <c r="CK53" t="str">
        <f t="shared" si="147"/>
        <v>33 Protective service occupations</v>
      </c>
      <c r="CL53" s="18">
        <f t="shared" si="136"/>
        <v>0.37454141736298835</v>
      </c>
      <c r="CM53" s="18">
        <f t="shared" si="136"/>
        <v>0.33905028538007015</v>
      </c>
      <c r="CN53" s="18">
        <f t="shared" si="136"/>
        <v>0.37179823674698342</v>
      </c>
      <c r="CO53" s="18">
        <f t="shared" si="136"/>
        <v>0.3105891676589646</v>
      </c>
      <c r="CP53" s="18">
        <f t="shared" si="136"/>
        <v>0.33182433740134282</v>
      </c>
      <c r="CR53" s="68">
        <f t="shared" si="137"/>
        <v>-28.399901292334224</v>
      </c>
      <c r="CS53" s="69">
        <f t="shared" si="138"/>
        <v>15.361342250350033</v>
      </c>
      <c r="CT53" s="69">
        <f t="shared" si="139"/>
        <v>-13.038559041984191</v>
      </c>
    </row>
    <row r="54" spans="1:98" x14ac:dyDescent="0.2">
      <c r="A54" t="str">
        <f t="shared" si="103"/>
        <v>34 Culture, media and sports occupations</v>
      </c>
      <c r="B54" s="18">
        <f t="shared" si="104"/>
        <v>1.046073078566524</v>
      </c>
      <c r="C54" s="18">
        <f t="shared" si="104"/>
        <v>1.0970931786391138</v>
      </c>
      <c r="D54" s="18">
        <f t="shared" si="104"/>
        <v>0.97987813393111944</v>
      </c>
      <c r="E54" s="18">
        <f t="shared" si="104"/>
        <v>0.90180367394941485</v>
      </c>
      <c r="F54" s="18">
        <f t="shared" si="104"/>
        <v>0.90205752710822129</v>
      </c>
      <c r="H54" s="68">
        <f t="shared" si="105"/>
        <v>43.392056884782626</v>
      </c>
      <c r="I54" s="69">
        <f t="shared" si="106"/>
        <v>64.83839556636687</v>
      </c>
      <c r="J54" s="69">
        <f t="shared" si="107"/>
        <v>108.23045245114949</v>
      </c>
      <c r="L54" t="str">
        <f t="shared" si="140"/>
        <v>34 Culture, media and sports occupations</v>
      </c>
      <c r="M54" s="18">
        <f t="shared" si="108"/>
        <v>2.2969077600252716</v>
      </c>
      <c r="N54" s="18">
        <f t="shared" si="108"/>
        <v>2.3762010623069871</v>
      </c>
      <c r="O54" s="18">
        <f t="shared" si="108"/>
        <v>2.2894077554136749</v>
      </c>
      <c r="P54" s="18">
        <f t="shared" si="108"/>
        <v>1.9072053643783382</v>
      </c>
      <c r="Q54" s="18">
        <f t="shared" si="108"/>
        <v>1.9260390196207189</v>
      </c>
      <c r="S54" s="68">
        <f t="shared" si="109"/>
        <v>32.860351179025429</v>
      </c>
      <c r="T54" s="69">
        <f t="shared" si="110"/>
        <v>56.112484398898843</v>
      </c>
      <c r="U54" s="69">
        <f t="shared" si="111"/>
        <v>88.972835577924272</v>
      </c>
      <c r="W54" t="str">
        <f t="shared" si="141"/>
        <v>34 Culture, media and sports occupations</v>
      </c>
      <c r="X54" s="18">
        <f t="shared" si="112"/>
        <v>2.6059668677484904</v>
      </c>
      <c r="Y54" s="18">
        <f t="shared" si="112"/>
        <v>2.8302865028384074</v>
      </c>
      <c r="Z54" s="18">
        <f t="shared" si="112"/>
        <v>2.6219014884700553</v>
      </c>
      <c r="AA54" s="18">
        <f t="shared" si="112"/>
        <v>2.0983867821488458</v>
      </c>
      <c r="AB54" s="18">
        <f t="shared" si="112"/>
        <v>1.9595107968203165</v>
      </c>
      <c r="AD54" s="68">
        <f t="shared" si="113"/>
        <v>1.3166775729793734</v>
      </c>
      <c r="AE54" s="69">
        <f t="shared" si="114"/>
        <v>45.717195341961208</v>
      </c>
      <c r="AF54" s="69">
        <f t="shared" si="115"/>
        <v>47.033872914940581</v>
      </c>
      <c r="AH54" t="str">
        <f t="shared" si="142"/>
        <v>34 Culture, media and sports occupations</v>
      </c>
      <c r="AI54" s="18">
        <f t="shared" si="116"/>
        <v>0.9973767282354431</v>
      </c>
      <c r="AJ54" s="18">
        <f t="shared" si="116"/>
        <v>1.1375503536250082</v>
      </c>
      <c r="AK54" s="18">
        <f t="shared" si="116"/>
        <v>1.3075721555206179</v>
      </c>
      <c r="AL54" s="18">
        <f t="shared" si="116"/>
        <v>1.1412914662996054</v>
      </c>
      <c r="AM54" s="18">
        <f t="shared" si="116"/>
        <v>1.3060478060986349</v>
      </c>
      <c r="AO54" s="68">
        <f t="shared" si="117"/>
        <v>18.863611131707952</v>
      </c>
      <c r="AP54" s="69">
        <f t="shared" si="118"/>
        <v>46.22455620250647</v>
      </c>
      <c r="AQ54" s="69">
        <f t="shared" si="119"/>
        <v>65.088167334214432</v>
      </c>
      <c r="AS54" t="str">
        <f t="shared" si="143"/>
        <v>34 Culture, media and sports occupations</v>
      </c>
      <c r="AT54" s="18">
        <f t="shared" si="120"/>
        <v>1.6054873140105583</v>
      </c>
      <c r="AU54" s="18">
        <f t="shared" si="120"/>
        <v>1.5702061526593898</v>
      </c>
      <c r="AV54" s="18">
        <f t="shared" si="120"/>
        <v>1.5308956951595387</v>
      </c>
      <c r="AW54" s="18">
        <f t="shared" si="120"/>
        <v>1.1897895068212063</v>
      </c>
      <c r="AX54" s="18">
        <f t="shared" si="120"/>
        <v>1.0147239593673216</v>
      </c>
      <c r="AZ54" s="68">
        <f t="shared" si="121"/>
        <v>-12.988345880003948</v>
      </c>
      <c r="BA54" s="69">
        <f t="shared" si="122"/>
        <v>39.426079069996049</v>
      </c>
      <c r="BB54" s="69">
        <f t="shared" si="123"/>
        <v>26.437733189992102</v>
      </c>
      <c r="BD54" t="str">
        <f t="shared" si="144"/>
        <v>34 Culture, media and sports occupations</v>
      </c>
      <c r="BE54" s="18">
        <f t="shared" si="124"/>
        <v>0.91385579137578254</v>
      </c>
      <c r="BF54" s="18">
        <f t="shared" si="124"/>
        <v>0.99494577107549009</v>
      </c>
      <c r="BG54" s="18">
        <f t="shared" si="124"/>
        <v>0.92526887254465384</v>
      </c>
      <c r="BH54" s="18">
        <f t="shared" si="124"/>
        <v>0.69135300897555596</v>
      </c>
      <c r="BI54" s="18">
        <f t="shared" si="124"/>
        <v>0.63273294060105789</v>
      </c>
      <c r="BK54" s="68">
        <f t="shared" si="125"/>
        <v>-33.275303658718805</v>
      </c>
      <c r="BL54" s="69">
        <f t="shared" si="126"/>
        <v>28.167529767827936</v>
      </c>
      <c r="BM54" s="69">
        <f t="shared" si="127"/>
        <v>-5.1077738908908747</v>
      </c>
      <c r="BO54" t="str">
        <f t="shared" si="145"/>
        <v>34 Culture, media and sports occupations</v>
      </c>
      <c r="BP54" s="18">
        <f t="shared" si="128"/>
        <v>0.54376077622113927</v>
      </c>
      <c r="BQ54" s="18">
        <f t="shared" si="128"/>
        <v>0.50487370386833896</v>
      </c>
      <c r="BR54" s="18">
        <f t="shared" si="128"/>
        <v>0.48971389873251725</v>
      </c>
      <c r="BS54" s="18">
        <f t="shared" si="128"/>
        <v>0.35687110204817069</v>
      </c>
      <c r="BT54" s="18">
        <f t="shared" si="128"/>
        <v>0.2837422728024509</v>
      </c>
      <c r="BV54" s="68">
        <f t="shared" si="129"/>
        <v>-49.578394512101468</v>
      </c>
      <c r="BW54" s="69">
        <f t="shared" si="130"/>
        <v>24.39126727002489</v>
      </c>
      <c r="BX54" s="69">
        <f t="shared" si="131"/>
        <v>-25.187127242076574</v>
      </c>
      <c r="BZ54" t="str">
        <f t="shared" si="146"/>
        <v>34 Culture, media and sports occupations</v>
      </c>
      <c r="CA54" s="18">
        <f t="shared" si="132"/>
        <v>0.69402825514060695</v>
      </c>
      <c r="CB54" s="18">
        <f t="shared" si="132"/>
        <v>0.70383911522923592</v>
      </c>
      <c r="CC54" s="18">
        <f t="shared" si="132"/>
        <v>0.74303615478336427</v>
      </c>
      <c r="CD54" s="18">
        <f t="shared" si="132"/>
        <v>0.5802137746981304</v>
      </c>
      <c r="CE54" s="18">
        <f t="shared" si="132"/>
        <v>0.55465199624508388</v>
      </c>
      <c r="CG54" s="68">
        <f t="shared" si="133"/>
        <v>-56.654457097238634</v>
      </c>
      <c r="CH54" s="69">
        <f t="shared" si="134"/>
        <v>24.448384291010949</v>
      </c>
      <c r="CI54" s="69">
        <f t="shared" si="135"/>
        <v>-32.206072806227688</v>
      </c>
      <c r="CK54" t="str">
        <f t="shared" si="147"/>
        <v>34 Culture, media and sports occupations</v>
      </c>
      <c r="CL54" s="18">
        <f t="shared" si="136"/>
        <v>0.52375288421735922</v>
      </c>
      <c r="CM54" s="18">
        <f t="shared" si="136"/>
        <v>0.66580426704199436</v>
      </c>
      <c r="CN54" s="18">
        <f t="shared" si="136"/>
        <v>0.70617152263777616</v>
      </c>
      <c r="CO54" s="18">
        <f t="shared" si="136"/>
        <v>0.77696557462542648</v>
      </c>
      <c r="CP54" s="18">
        <f t="shared" si="136"/>
        <v>1.1665801770714832</v>
      </c>
      <c r="CR54" s="68">
        <f t="shared" si="137"/>
        <v>32.530886630929238</v>
      </c>
      <c r="CS54" s="69">
        <f t="shared" si="138"/>
        <v>36.974974421035817</v>
      </c>
      <c r="CT54" s="69">
        <f t="shared" si="139"/>
        <v>69.505861051965056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4.3696872383091447</v>
      </c>
      <c r="C55" s="18">
        <f t="shared" si="148"/>
        <v>4.3965978760771538</v>
      </c>
      <c r="D55" s="18">
        <f t="shared" si="148"/>
        <v>4.4110096686250406</v>
      </c>
      <c r="E55" s="18">
        <f t="shared" si="148"/>
        <v>4.3780983366702966</v>
      </c>
      <c r="F55" s="18">
        <f t="shared" si="148"/>
        <v>4.4603872714180861</v>
      </c>
      <c r="H55" s="68">
        <f t="shared" si="105"/>
        <v>57.506138508784801</v>
      </c>
      <c r="I55" s="69">
        <f t="shared" si="106"/>
        <v>64.908388762230061</v>
      </c>
      <c r="J55" s="69">
        <f t="shared" si="107"/>
        <v>122.41452727101488</v>
      </c>
      <c r="L55" t="str">
        <f t="shared" si="140"/>
        <v>35 Business and public service associate professionals</v>
      </c>
      <c r="M55" s="18">
        <f t="shared" ref="M55:Q64" si="149">M18/M$35*100</f>
        <v>7.2810281246334281</v>
      </c>
      <c r="N55" s="18">
        <f t="shared" si="149"/>
        <v>7.2278564756394106</v>
      </c>
      <c r="O55" s="18">
        <f t="shared" si="149"/>
        <v>7.2268659178870722</v>
      </c>
      <c r="P55" s="18">
        <f t="shared" si="149"/>
        <v>7.1379145138620261</v>
      </c>
      <c r="Q55" s="18">
        <f t="shared" si="149"/>
        <v>7.0533466613054943</v>
      </c>
      <c r="S55" s="68">
        <f t="shared" si="109"/>
        <v>54.1340878102611</v>
      </c>
      <c r="T55" s="69">
        <f t="shared" si="110"/>
        <v>66.326875395080762</v>
      </c>
      <c r="U55" s="69">
        <f t="shared" si="111"/>
        <v>120.46096320534187</v>
      </c>
      <c r="W55" t="str">
        <f t="shared" si="141"/>
        <v>35 Business and public service associate professionals</v>
      </c>
      <c r="X55" s="18">
        <f t="shared" ref="X55:AB64" si="150">X18/X$35*100</f>
        <v>7.8709572363779259</v>
      </c>
      <c r="Y55" s="18">
        <f t="shared" si="150"/>
        <v>7.7164361566077861</v>
      </c>
      <c r="Z55" s="18">
        <f t="shared" si="150"/>
        <v>7.6586523505291364</v>
      </c>
      <c r="AA55" s="18">
        <f t="shared" si="150"/>
        <v>7.2270155585819058</v>
      </c>
      <c r="AB55" s="18">
        <f t="shared" si="150"/>
        <v>6.7579537812581858</v>
      </c>
      <c r="AD55" s="68">
        <f t="shared" si="113"/>
        <v>19.62239967923594</v>
      </c>
      <c r="AE55" s="69">
        <f t="shared" si="114"/>
        <v>55.12627683565897</v>
      </c>
      <c r="AF55" s="69">
        <f t="shared" si="115"/>
        <v>74.748676514894896</v>
      </c>
      <c r="AH55" t="str">
        <f t="shared" si="142"/>
        <v>35 Business and public service associate professionals</v>
      </c>
      <c r="AI55" s="18">
        <f t="shared" ref="AI55:AM64" si="151">AI18/AI$35*100</f>
        <v>6.7704244292479094</v>
      </c>
      <c r="AJ55" s="18">
        <f t="shared" si="151"/>
        <v>7.3204525546399779</v>
      </c>
      <c r="AK55" s="18">
        <f t="shared" si="151"/>
        <v>7.7612498666321876</v>
      </c>
      <c r="AL55" s="18">
        <f t="shared" si="151"/>
        <v>7.9570527025360205</v>
      </c>
      <c r="AM55" s="18">
        <f t="shared" si="151"/>
        <v>8.2125061180413059</v>
      </c>
      <c r="AO55" s="68">
        <f t="shared" si="117"/>
        <v>25.921402076664013</v>
      </c>
      <c r="AP55" s="69">
        <f t="shared" si="118"/>
        <v>53.21342258232913</v>
      </c>
      <c r="AQ55" s="69">
        <f t="shared" si="119"/>
        <v>79.134824658993139</v>
      </c>
      <c r="AS55" t="str">
        <f t="shared" si="143"/>
        <v>35 Business and public service associate professionals</v>
      </c>
      <c r="AT55" s="18">
        <f t="shared" ref="AT55:AX64" si="152">AT18/AT$35*100</f>
        <v>6.6994459278844749</v>
      </c>
      <c r="AU55" s="18">
        <f t="shared" si="152"/>
        <v>6.5182799893618499</v>
      </c>
      <c r="AV55" s="18">
        <f t="shared" si="152"/>
        <v>6.6978282467114738</v>
      </c>
      <c r="AW55" s="18">
        <f t="shared" si="152"/>
        <v>6.5039793522812275</v>
      </c>
      <c r="AX55" s="18">
        <f t="shared" si="152"/>
        <v>6.2552987370259636</v>
      </c>
      <c r="AZ55" s="68">
        <f t="shared" si="121"/>
        <v>22.599630239252757</v>
      </c>
      <c r="BA55" s="69">
        <f t="shared" si="122"/>
        <v>51.453375191654679</v>
      </c>
      <c r="BB55" s="69">
        <f t="shared" si="123"/>
        <v>74.053005430907447</v>
      </c>
      <c r="BD55" t="str">
        <f t="shared" si="144"/>
        <v>35 Business and public service associate professionals</v>
      </c>
      <c r="BE55" s="18">
        <f t="shared" ref="BE55:BI64" si="153">BE18/BE$35*100</f>
        <v>5.0634216547456239</v>
      </c>
      <c r="BF55" s="18">
        <f t="shared" si="153"/>
        <v>4.9594781711847737</v>
      </c>
      <c r="BG55" s="18">
        <f t="shared" si="153"/>
        <v>5.2240583711349142</v>
      </c>
      <c r="BH55" s="18">
        <f t="shared" si="153"/>
        <v>4.8111823702070229</v>
      </c>
      <c r="BI55" s="18">
        <f t="shared" si="153"/>
        <v>4.4618215682682383</v>
      </c>
      <c r="BK55" s="68">
        <f t="shared" si="125"/>
        <v>-16.662917780975125</v>
      </c>
      <c r="BL55" s="69">
        <f t="shared" si="126"/>
        <v>37.701045618964166</v>
      </c>
      <c r="BM55" s="69">
        <f t="shared" si="127"/>
        <v>21.038127837989041</v>
      </c>
      <c r="BO55" t="str">
        <f t="shared" si="145"/>
        <v>35 Business and public service associate professionals</v>
      </c>
      <c r="BP55" s="18">
        <f t="shared" ref="BP55:BT64" si="154">BP18/BP$35*100</f>
        <v>4.1322708955595822</v>
      </c>
      <c r="BQ55" s="18">
        <f t="shared" si="154"/>
        <v>4.0256792653851576</v>
      </c>
      <c r="BR55" s="18">
        <f t="shared" si="154"/>
        <v>4.3237814424432326</v>
      </c>
      <c r="BS55" s="18">
        <f t="shared" si="154"/>
        <v>3.9629486248956818</v>
      </c>
      <c r="BT55" s="18">
        <f t="shared" si="154"/>
        <v>3.7485734211321646</v>
      </c>
      <c r="BV55" s="68">
        <f t="shared" si="129"/>
        <v>-24.553804390911907</v>
      </c>
      <c r="BW55" s="69">
        <f t="shared" si="130"/>
        <v>34.362777285733301</v>
      </c>
      <c r="BX55" s="69">
        <f t="shared" si="131"/>
        <v>9.8089728948213946</v>
      </c>
      <c r="BZ55" t="str">
        <f t="shared" si="146"/>
        <v>35 Business and public service associate professionals</v>
      </c>
      <c r="CA55" s="18">
        <f t="shared" ref="CA55:CE64" si="155">CA18/CA$35*100</f>
        <v>3.7318179799049491</v>
      </c>
      <c r="CB55" s="18">
        <f t="shared" si="155"/>
        <v>3.8327442886351406</v>
      </c>
      <c r="CC55" s="18">
        <f t="shared" si="155"/>
        <v>4.1107636061476081</v>
      </c>
      <c r="CD55" s="18">
        <f t="shared" si="155"/>
        <v>3.8293928552355161</v>
      </c>
      <c r="CE55" s="18">
        <f t="shared" si="155"/>
        <v>3.7436413758170208</v>
      </c>
      <c r="CG55" s="68">
        <f t="shared" si="133"/>
        <v>-47.118282916447988</v>
      </c>
      <c r="CH55" s="69">
        <f t="shared" si="134"/>
        <v>27.571628765285734</v>
      </c>
      <c r="CI55" s="69">
        <f t="shared" si="135"/>
        <v>-19.546654151162258</v>
      </c>
      <c r="CK55" t="str">
        <f t="shared" si="147"/>
        <v>35 Business and public service associate professionals</v>
      </c>
      <c r="CL55" s="18">
        <f t="shared" ref="CL55:CP64" si="156">CL18/CL$35*100</f>
        <v>2.113341262536093</v>
      </c>
      <c r="CM55" s="18">
        <f t="shared" si="156"/>
        <v>2.4284135890150651</v>
      </c>
      <c r="CN55" s="18">
        <f t="shared" si="156"/>
        <v>2.6925369133680399</v>
      </c>
      <c r="CO55" s="18">
        <f t="shared" si="156"/>
        <v>2.8135732596697332</v>
      </c>
      <c r="CP55" s="18">
        <f t="shared" si="156"/>
        <v>4.1604937851355528</v>
      </c>
      <c r="CR55" s="68">
        <f t="shared" si="137"/>
        <v>23.964097403044114</v>
      </c>
      <c r="CS55" s="69">
        <f t="shared" si="138"/>
        <v>34.595799977469916</v>
      </c>
      <c r="CT55" s="69">
        <f t="shared" si="139"/>
        <v>58.559897380514037</v>
      </c>
    </row>
    <row r="56" spans="1:98" x14ac:dyDescent="0.2">
      <c r="A56" t="str">
        <f t="shared" si="103"/>
        <v>41 Administrative occupations</v>
      </c>
      <c r="B56" s="18">
        <f t="shared" si="148"/>
        <v>3.8652473628702904</v>
      </c>
      <c r="C56" s="18">
        <f t="shared" si="148"/>
        <v>3.9340399631359944</v>
      </c>
      <c r="D56" s="18">
        <f t="shared" si="148"/>
        <v>4.0247098220680115</v>
      </c>
      <c r="E56" s="18">
        <f t="shared" si="148"/>
        <v>4.3726779663303672</v>
      </c>
      <c r="F56" s="18">
        <f t="shared" si="148"/>
        <v>4.8004547118035328</v>
      </c>
      <c r="H56" s="68">
        <f t="shared" si="105"/>
        <v>85.785035360118172</v>
      </c>
      <c r="I56" s="69">
        <f t="shared" si="106"/>
        <v>75.94217488094236</v>
      </c>
      <c r="J56" s="69">
        <f t="shared" si="107"/>
        <v>161.72721024106053</v>
      </c>
      <c r="L56" t="str">
        <f t="shared" si="140"/>
        <v>41 Administrative occupations</v>
      </c>
      <c r="M56" s="18">
        <f t="shared" si="149"/>
        <v>6.816059850906238</v>
      </c>
      <c r="N56" s="18">
        <f t="shared" si="149"/>
        <v>6.4668242879612219</v>
      </c>
      <c r="O56" s="18">
        <f t="shared" si="149"/>
        <v>6.6944215607568189</v>
      </c>
      <c r="P56" s="18">
        <f t="shared" si="149"/>
        <v>7.4115981668873374</v>
      </c>
      <c r="Q56" s="18">
        <f t="shared" si="149"/>
        <v>8.0618955723521228</v>
      </c>
      <c r="S56" s="68">
        <f t="shared" si="109"/>
        <v>90.185575706651065</v>
      </c>
      <c r="T56" s="69">
        <f t="shared" si="110"/>
        <v>80.736831911589775</v>
      </c>
      <c r="U56" s="69">
        <f t="shared" si="111"/>
        <v>170.92240761824084</v>
      </c>
      <c r="W56" t="str">
        <f t="shared" si="141"/>
        <v>41 Administrative occupations</v>
      </c>
      <c r="X56" s="18">
        <f t="shared" si="150"/>
        <v>11.467500887820199</v>
      </c>
      <c r="Y56" s="18">
        <f t="shared" si="150"/>
        <v>10.745974572321897</v>
      </c>
      <c r="Z56" s="18">
        <f t="shared" si="150"/>
        <v>11.186241986869854</v>
      </c>
      <c r="AA56" s="18">
        <f t="shared" si="150"/>
        <v>12.166914695016978</v>
      </c>
      <c r="AB56" s="18">
        <f t="shared" si="150"/>
        <v>12.845916174376839</v>
      </c>
      <c r="AD56" s="68">
        <f t="shared" si="113"/>
        <v>55.679175491536284</v>
      </c>
      <c r="AE56" s="69">
        <f t="shared" si="114"/>
        <v>70.769217729573143</v>
      </c>
      <c r="AF56" s="69">
        <f t="shared" si="115"/>
        <v>126.44839322110941</v>
      </c>
      <c r="AH56" t="str">
        <f t="shared" si="142"/>
        <v>41 Administrative occupations</v>
      </c>
      <c r="AI56" s="18">
        <f t="shared" si="151"/>
        <v>12.186208384385674</v>
      </c>
      <c r="AJ56" s="18">
        <f t="shared" si="151"/>
        <v>12.488971736626942</v>
      </c>
      <c r="AK56" s="18">
        <f t="shared" si="151"/>
        <v>12.88703787903521</v>
      </c>
      <c r="AL56" s="18">
        <f t="shared" si="151"/>
        <v>14.490484214750404</v>
      </c>
      <c r="AM56" s="18">
        <f t="shared" si="151"/>
        <v>15.307513366636789</v>
      </c>
      <c r="AO56" s="68">
        <f t="shared" si="117"/>
        <v>41.353658159894756</v>
      </c>
      <c r="AP56" s="69">
        <f t="shared" si="118"/>
        <v>71.995109176793548</v>
      </c>
      <c r="AQ56" s="69">
        <f t="shared" si="119"/>
        <v>113.34876733668831</v>
      </c>
      <c r="AS56" t="str">
        <f t="shared" si="143"/>
        <v>41 Administrative occupations</v>
      </c>
      <c r="AT56" s="18">
        <f t="shared" si="152"/>
        <v>13.412334182626656</v>
      </c>
      <c r="AU56" s="18">
        <f t="shared" si="152"/>
        <v>12.751235891868101</v>
      </c>
      <c r="AV56" s="18">
        <f t="shared" si="152"/>
        <v>13.48893561072104</v>
      </c>
      <c r="AW56" s="18">
        <f t="shared" si="152"/>
        <v>13.943687414416511</v>
      </c>
      <c r="AX56" s="18">
        <f t="shared" si="152"/>
        <v>14.052546097268751</v>
      </c>
      <c r="AZ56" s="68">
        <f t="shared" si="121"/>
        <v>36.75790800473316</v>
      </c>
      <c r="BA56" s="69">
        <f t="shared" si="122"/>
        <v>63.944723413781524</v>
      </c>
      <c r="BB56" s="69">
        <f t="shared" si="123"/>
        <v>100.70263141851467</v>
      </c>
      <c r="BD56" t="str">
        <f t="shared" si="144"/>
        <v>41 Administrative occupations</v>
      </c>
      <c r="BE56" s="18">
        <f t="shared" si="153"/>
        <v>11.19123288837239</v>
      </c>
      <c r="BF56" s="18">
        <f t="shared" si="153"/>
        <v>10.580535628263094</v>
      </c>
      <c r="BG56" s="18">
        <f t="shared" si="153"/>
        <v>11.558160302906977</v>
      </c>
      <c r="BH56" s="18">
        <f t="shared" si="153"/>
        <v>11.317365658833667</v>
      </c>
      <c r="BI56" s="18">
        <f t="shared" si="153"/>
        <v>10.389210705676367</v>
      </c>
      <c r="BK56" s="68">
        <f t="shared" si="125"/>
        <v>-12.29427272003187</v>
      </c>
      <c r="BL56" s="69">
        <f t="shared" si="126"/>
        <v>42.948899049572148</v>
      </c>
      <c r="BM56" s="69">
        <f t="shared" si="127"/>
        <v>30.654626329540278</v>
      </c>
      <c r="BO56" t="str">
        <f t="shared" si="145"/>
        <v>41 Administrative occupations</v>
      </c>
      <c r="BP56" s="18">
        <f t="shared" si="154"/>
        <v>12.54743725981843</v>
      </c>
      <c r="BQ56" s="18">
        <f t="shared" si="154"/>
        <v>12.130132311233423</v>
      </c>
      <c r="BR56" s="18">
        <f t="shared" si="154"/>
        <v>13.094842925810701</v>
      </c>
      <c r="BS56" s="18">
        <f t="shared" si="154"/>
        <v>13.110351953838101</v>
      </c>
      <c r="BT56" s="18">
        <f t="shared" si="154"/>
        <v>11.340676361922425</v>
      </c>
      <c r="BV56" s="68">
        <f t="shared" si="129"/>
        <v>-24.634302929215803</v>
      </c>
      <c r="BW56" s="69">
        <f t="shared" si="130"/>
        <v>38.595172203647351</v>
      </c>
      <c r="BX56" s="69">
        <f t="shared" si="131"/>
        <v>13.960869274431548</v>
      </c>
      <c r="BZ56" t="str">
        <f t="shared" si="146"/>
        <v>41 Administrative occupations</v>
      </c>
      <c r="CA56" s="18">
        <f t="shared" si="155"/>
        <v>10.252939678545259</v>
      </c>
      <c r="CB56" s="18">
        <f t="shared" si="155"/>
        <v>9.0426246522960074</v>
      </c>
      <c r="CC56" s="18">
        <f t="shared" si="155"/>
        <v>9.6580395360483813</v>
      </c>
      <c r="CD56" s="18">
        <f t="shared" si="155"/>
        <v>8.5492056103709828</v>
      </c>
      <c r="CE56" s="18">
        <f t="shared" si="155"/>
        <v>5.2788721230611966</v>
      </c>
      <c r="CG56" s="68">
        <f t="shared" si="133"/>
        <v>-68.261530850513367</v>
      </c>
      <c r="CH56" s="69">
        <f t="shared" si="134"/>
        <v>23.911115687233405</v>
      </c>
      <c r="CI56" s="69">
        <f t="shared" si="135"/>
        <v>-44.350415163279969</v>
      </c>
      <c r="CK56" t="str">
        <f t="shared" si="147"/>
        <v>41 Administrative occupations</v>
      </c>
      <c r="CL56" s="18">
        <f t="shared" si="156"/>
        <v>6.3654444479566861</v>
      </c>
      <c r="CM56" s="18">
        <f t="shared" si="156"/>
        <v>6.324891639517662</v>
      </c>
      <c r="CN56" s="18">
        <f t="shared" si="156"/>
        <v>7.922843233814393</v>
      </c>
      <c r="CO56" s="18">
        <f t="shared" si="156"/>
        <v>8.5632490134508892</v>
      </c>
      <c r="CP56" s="18">
        <f t="shared" si="156"/>
        <v>9.320605965751005</v>
      </c>
      <c r="CR56" s="68">
        <f t="shared" si="137"/>
        <v>-5.6209076308319261</v>
      </c>
      <c r="CS56" s="69">
        <f t="shared" si="138"/>
        <v>29.463375407481873</v>
      </c>
      <c r="CT56" s="69">
        <f t="shared" si="139"/>
        <v>23.842467776649947</v>
      </c>
    </row>
    <row r="57" spans="1:98" x14ac:dyDescent="0.2">
      <c r="A57" t="str">
        <f t="shared" si="103"/>
        <v>42 Secretarial and related occupations</v>
      </c>
      <c r="B57" s="18">
        <f t="shared" si="148"/>
        <v>0.2840138468742357</v>
      </c>
      <c r="C57" s="18">
        <f t="shared" si="148"/>
        <v>0.27233462352460586</v>
      </c>
      <c r="D57" s="18">
        <f t="shared" si="148"/>
        <v>0.27078203907558984</v>
      </c>
      <c r="E57" s="18">
        <f t="shared" si="148"/>
        <v>0.30807821821096454</v>
      </c>
      <c r="F57" s="18">
        <f t="shared" si="148"/>
        <v>0.43190738572736798</v>
      </c>
      <c r="H57" s="68">
        <f t="shared" si="105"/>
        <v>148.44696885579191</v>
      </c>
      <c r="I57" s="69">
        <f t="shared" si="106"/>
        <v>103.92845689979471</v>
      </c>
      <c r="J57" s="69">
        <f t="shared" si="107"/>
        <v>252.37542575558663</v>
      </c>
      <c r="L57" t="str">
        <f t="shared" si="140"/>
        <v>42 Secretarial and related occupations</v>
      </c>
      <c r="M57" s="18">
        <f t="shared" si="149"/>
        <v>1.0773159541655892</v>
      </c>
      <c r="N57" s="18">
        <f t="shared" si="149"/>
        <v>0.93319055544193175</v>
      </c>
      <c r="O57" s="18">
        <f t="shared" si="149"/>
        <v>0.94388273253433586</v>
      </c>
      <c r="P57" s="18">
        <f t="shared" si="149"/>
        <v>1.0583522899961704</v>
      </c>
      <c r="Q57" s="18">
        <f t="shared" si="149"/>
        <v>1.1810329407060638</v>
      </c>
      <c r="S57" s="68">
        <f t="shared" si="109"/>
        <v>97.604774705821342</v>
      </c>
      <c r="T57" s="69">
        <f t="shared" si="110"/>
        <v>92.714796607955051</v>
      </c>
      <c r="U57" s="69">
        <f t="shared" si="111"/>
        <v>190.31957131377638</v>
      </c>
      <c r="W57" t="str">
        <f t="shared" si="141"/>
        <v>42 Secretarial and related occupations</v>
      </c>
      <c r="X57" s="18">
        <f t="shared" si="150"/>
        <v>1.8466037849964023</v>
      </c>
      <c r="Y57" s="18">
        <f t="shared" si="150"/>
        <v>1.6515306778420558</v>
      </c>
      <c r="Z57" s="18">
        <f t="shared" si="150"/>
        <v>1.5579898107543324</v>
      </c>
      <c r="AA57" s="18">
        <f t="shared" si="150"/>
        <v>1.7525547454869301</v>
      </c>
      <c r="AB57" s="18">
        <f t="shared" si="150"/>
        <v>1.8005736803809882</v>
      </c>
      <c r="AD57" s="68">
        <f t="shared" si="113"/>
        <v>56.673640051172889</v>
      </c>
      <c r="AE57" s="69">
        <f t="shared" si="114"/>
        <v>85.004170364408353</v>
      </c>
      <c r="AF57" s="69">
        <f t="shared" si="115"/>
        <v>141.67781041558123</v>
      </c>
      <c r="AH57" t="str">
        <f t="shared" si="142"/>
        <v>42 Secretarial and related occupations</v>
      </c>
      <c r="AI57" s="18">
        <f t="shared" si="151"/>
        <v>2.6587343552121472</v>
      </c>
      <c r="AJ57" s="18">
        <f t="shared" si="151"/>
        <v>2.5918547231420543</v>
      </c>
      <c r="AK57" s="18">
        <f t="shared" si="151"/>
        <v>2.588267019890234</v>
      </c>
      <c r="AL57" s="18">
        <f t="shared" si="151"/>
        <v>2.7231470104793849</v>
      </c>
      <c r="AM57" s="18">
        <f t="shared" si="151"/>
        <v>2.2670859417321352</v>
      </c>
      <c r="AO57" s="68">
        <f t="shared" si="117"/>
        <v>4.235202716503637</v>
      </c>
      <c r="AP57" s="69">
        <f t="shared" si="118"/>
        <v>63.920148867833234</v>
      </c>
      <c r="AQ57" s="69">
        <f t="shared" si="119"/>
        <v>68.15535158433687</v>
      </c>
      <c r="AS57" t="str">
        <f t="shared" si="143"/>
        <v>42 Secretarial and related occupations</v>
      </c>
      <c r="AT57" s="18">
        <f t="shared" si="152"/>
        <v>2.3928951342977434</v>
      </c>
      <c r="AU57" s="18">
        <f t="shared" si="152"/>
        <v>2.0429375456868808</v>
      </c>
      <c r="AV57" s="18">
        <f t="shared" si="152"/>
        <v>2.010975095326164</v>
      </c>
      <c r="AW57" s="18">
        <f t="shared" si="152"/>
        <v>1.9407609717768535</v>
      </c>
      <c r="AX57" s="18">
        <f t="shared" si="152"/>
        <v>1.3785379229698878</v>
      </c>
      <c r="AZ57" s="68">
        <f t="shared" si="121"/>
        <v>-10.011474162521043</v>
      </c>
      <c r="BA57" s="69">
        <f t="shared" si="122"/>
        <v>57.116324241431457</v>
      </c>
      <c r="BB57" s="69">
        <f t="shared" si="123"/>
        <v>47.104850078910417</v>
      </c>
      <c r="BD57" t="str">
        <f t="shared" si="144"/>
        <v>42 Secretarial and related occupations</v>
      </c>
      <c r="BE57" s="18">
        <f t="shared" si="153"/>
        <v>2.1881824209875478</v>
      </c>
      <c r="BF57" s="18">
        <f t="shared" si="153"/>
        <v>1.9117735277581167</v>
      </c>
      <c r="BG57" s="18">
        <f t="shared" si="153"/>
        <v>2.0019854054223125</v>
      </c>
      <c r="BH57" s="18">
        <f t="shared" si="153"/>
        <v>1.8320329945659215</v>
      </c>
      <c r="BI57" s="18">
        <f t="shared" si="153"/>
        <v>0.5427126385287786</v>
      </c>
      <c r="BK57" s="68">
        <f t="shared" si="125"/>
        <v>-73.548936285848825</v>
      </c>
      <c r="BL57" s="69">
        <f t="shared" si="126"/>
        <v>33.687425315279036</v>
      </c>
      <c r="BM57" s="69">
        <f t="shared" si="127"/>
        <v>-39.861510970569796</v>
      </c>
      <c r="BO57" t="str">
        <f t="shared" si="145"/>
        <v>42 Secretarial and related occupations</v>
      </c>
      <c r="BP57" s="18">
        <f t="shared" si="154"/>
        <v>2.6113883206838757</v>
      </c>
      <c r="BQ57" s="18">
        <f t="shared" si="154"/>
        <v>2.2464715980885237</v>
      </c>
      <c r="BR57" s="18">
        <f t="shared" si="154"/>
        <v>2.1689752629787282</v>
      </c>
      <c r="BS57" s="18">
        <f t="shared" si="154"/>
        <v>1.7143555201621405</v>
      </c>
      <c r="BT57" s="18">
        <f t="shared" si="154"/>
        <v>0.53515549732001877</v>
      </c>
      <c r="BV57" s="68">
        <f t="shared" si="129"/>
        <v>-78.528595730589544</v>
      </c>
      <c r="BW57" s="69">
        <f t="shared" si="130"/>
        <v>26.676836172545137</v>
      </c>
      <c r="BX57" s="69">
        <f t="shared" si="131"/>
        <v>-51.8517595580444</v>
      </c>
      <c r="BZ57" t="str">
        <f t="shared" si="146"/>
        <v>42 Secretarial and related occupations</v>
      </c>
      <c r="CA57" s="18">
        <f t="shared" si="155"/>
        <v>3.8114977507695631</v>
      </c>
      <c r="CB57" s="18">
        <f t="shared" si="155"/>
        <v>3.4211879100272666</v>
      </c>
      <c r="CC57" s="18">
        <f t="shared" si="155"/>
        <v>3.3993941963826053</v>
      </c>
      <c r="CD57" s="18">
        <f t="shared" si="155"/>
        <v>2.4948248438330989</v>
      </c>
      <c r="CE57" s="18">
        <f t="shared" si="155"/>
        <v>0.75009170697152527</v>
      </c>
      <c r="CG57" s="68">
        <f t="shared" si="133"/>
        <v>-87.187123267107083</v>
      </c>
      <c r="CH57" s="69">
        <f t="shared" si="134"/>
        <v>21.653422823350198</v>
      </c>
      <c r="CI57" s="69">
        <f t="shared" si="135"/>
        <v>-65.533700443756885</v>
      </c>
      <c r="CK57" t="str">
        <f t="shared" si="147"/>
        <v>42 Secretarial and related occupations</v>
      </c>
      <c r="CL57" s="18">
        <f t="shared" si="156"/>
        <v>2.2444188022028064</v>
      </c>
      <c r="CM57" s="18">
        <f t="shared" si="156"/>
        <v>2.5352737653919371</v>
      </c>
      <c r="CN57" s="18">
        <f t="shared" si="156"/>
        <v>3.0011452963812477</v>
      </c>
      <c r="CO57" s="18">
        <f t="shared" si="156"/>
        <v>3.4296569943615194</v>
      </c>
      <c r="CP57" s="18">
        <f t="shared" si="156"/>
        <v>3.6314770324332892</v>
      </c>
      <c r="CR57" s="68">
        <f t="shared" si="137"/>
        <v>-2.9246441906984568</v>
      </c>
      <c r="CS57" s="69">
        <f t="shared" si="138"/>
        <v>39.755497327784255</v>
      </c>
      <c r="CT57" s="69">
        <f t="shared" si="139"/>
        <v>36.830853137085803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0.16928613592094888</v>
      </c>
      <c r="C58" s="18">
        <f t="shared" si="148"/>
        <v>0.10749271328737342</v>
      </c>
      <c r="D58" s="18">
        <f t="shared" si="148"/>
        <v>0.12012820175900517</v>
      </c>
      <c r="E58" s="18">
        <f t="shared" si="148"/>
        <v>0.11760475914232306</v>
      </c>
      <c r="F58" s="18">
        <f t="shared" si="148"/>
        <v>0.13379431539392886</v>
      </c>
      <c r="H58" s="68">
        <f t="shared" si="105"/>
        <v>73.48247597364545</v>
      </c>
      <c r="I58" s="69">
        <f t="shared" si="106"/>
        <v>89.922385824145877</v>
      </c>
      <c r="J58" s="69">
        <f t="shared" si="107"/>
        <v>163.40486179779131</v>
      </c>
      <c r="L58" t="str">
        <f t="shared" si="140"/>
        <v>51 Skilled agricultural and related trades</v>
      </c>
      <c r="M58" s="18">
        <f t="shared" si="149"/>
        <v>0.1329782732936137</v>
      </c>
      <c r="N58" s="18">
        <f t="shared" si="149"/>
        <v>0.11753804824541024</v>
      </c>
      <c r="O58" s="18">
        <f t="shared" si="149"/>
        <v>0.10140042027595265</v>
      </c>
      <c r="P58" s="18">
        <f t="shared" si="149"/>
        <v>9.3608757002103707E-2</v>
      </c>
      <c r="Q58" s="18">
        <f t="shared" si="149"/>
        <v>0.10719073046023045</v>
      </c>
      <c r="S58" s="68">
        <f t="shared" si="109"/>
        <v>66.944047995906061</v>
      </c>
      <c r="T58" s="69">
        <f t="shared" si="110"/>
        <v>69.393494148349134</v>
      </c>
      <c r="U58" s="69">
        <f t="shared" si="111"/>
        <v>136.3375421442552</v>
      </c>
      <c r="W58" t="str">
        <f t="shared" si="141"/>
        <v>51 Skilled agricultural and related trades</v>
      </c>
      <c r="X58" s="18">
        <f t="shared" si="150"/>
        <v>0.48877605325078077</v>
      </c>
      <c r="Y58" s="18">
        <f t="shared" si="150"/>
        <v>0.48268573865729442</v>
      </c>
      <c r="Z58" s="18">
        <f t="shared" si="150"/>
        <v>0.52281330896267209</v>
      </c>
      <c r="AA58" s="18">
        <f t="shared" si="150"/>
        <v>0.51531572598780362</v>
      </c>
      <c r="AB58" s="18">
        <f t="shared" si="150"/>
        <v>0.60928430984321114</v>
      </c>
      <c r="AD58" s="68">
        <f t="shared" si="113"/>
        <v>57.987602590834172</v>
      </c>
      <c r="AE58" s="69">
        <f t="shared" si="114"/>
        <v>81.884533766718249</v>
      </c>
      <c r="AF58" s="69">
        <f t="shared" si="115"/>
        <v>139.87213635755242</v>
      </c>
      <c r="AH58" t="str">
        <f t="shared" si="142"/>
        <v>51 Skilled agricultural and related trades</v>
      </c>
      <c r="AI58" s="18">
        <f t="shared" si="151"/>
        <v>0.83196331029039161</v>
      </c>
      <c r="AJ58" s="18">
        <f t="shared" si="151"/>
        <v>1.0556245524305821</v>
      </c>
      <c r="AK58" s="18">
        <f t="shared" si="151"/>
        <v>0.99012430540233709</v>
      </c>
      <c r="AL58" s="18">
        <f t="shared" si="151"/>
        <v>1.0619329226390488</v>
      </c>
      <c r="AM58" s="18">
        <f t="shared" si="151"/>
        <v>1.282835967462888</v>
      </c>
      <c r="AO58" s="68">
        <f t="shared" si="117"/>
        <v>54.18315076025273</v>
      </c>
      <c r="AP58" s="69">
        <f t="shared" si="118"/>
        <v>86.079608779173896</v>
      </c>
      <c r="AQ58" s="69">
        <f t="shared" si="119"/>
        <v>140.26275953942664</v>
      </c>
      <c r="AS58" t="str">
        <f t="shared" si="143"/>
        <v>51 Skilled agricultural and related trades</v>
      </c>
      <c r="AT58" s="18">
        <f t="shared" si="152"/>
        <v>1.1361334606866003</v>
      </c>
      <c r="AU58" s="18">
        <f t="shared" si="152"/>
        <v>1.2840603380540041</v>
      </c>
      <c r="AV58" s="18">
        <f t="shared" si="152"/>
        <v>1.2701450694807679</v>
      </c>
      <c r="AW58" s="18">
        <f t="shared" si="152"/>
        <v>1.2675993031050887</v>
      </c>
      <c r="AX58" s="18">
        <f t="shared" si="152"/>
        <v>1.521096333390884</v>
      </c>
      <c r="AZ58" s="68">
        <f t="shared" si="121"/>
        <v>57.20939793803138</v>
      </c>
      <c r="BA58" s="69">
        <f t="shared" si="122"/>
        <v>79.041951964682113</v>
      </c>
      <c r="BB58" s="69">
        <f t="shared" si="123"/>
        <v>136.25134990271349</v>
      </c>
      <c r="BD58" t="str">
        <f t="shared" si="144"/>
        <v>51 Skilled agricultural and related trades</v>
      </c>
      <c r="BE58" s="18">
        <f t="shared" si="153"/>
        <v>0.58482411031002557</v>
      </c>
      <c r="BF58" s="18">
        <f t="shared" si="153"/>
        <v>0.55793158430492096</v>
      </c>
      <c r="BG58" s="18">
        <f t="shared" si="153"/>
        <v>0.52150294927360341</v>
      </c>
      <c r="BH58" s="18">
        <f t="shared" si="153"/>
        <v>0.49354197765435437</v>
      </c>
      <c r="BI58" s="18">
        <f t="shared" si="153"/>
        <v>0.50468192271214896</v>
      </c>
      <c r="BK58" s="68">
        <f t="shared" si="125"/>
        <v>-5.5732388847288528</v>
      </c>
      <c r="BL58" s="69">
        <f t="shared" si="126"/>
        <v>50.027035986009459</v>
      </c>
      <c r="BM58" s="69">
        <f t="shared" si="127"/>
        <v>44.453797101280607</v>
      </c>
      <c r="BO58" t="str">
        <f t="shared" si="145"/>
        <v>51 Skilled agricultural and related trades</v>
      </c>
      <c r="BP58" s="18">
        <f t="shared" si="154"/>
        <v>0.98952664129386603</v>
      </c>
      <c r="BQ58" s="18">
        <f t="shared" si="154"/>
        <v>0.97425396572724832</v>
      </c>
      <c r="BR58" s="18">
        <f t="shared" si="154"/>
        <v>0.94219342471276302</v>
      </c>
      <c r="BS58" s="18">
        <f t="shared" si="154"/>
        <v>0.90778431228207035</v>
      </c>
      <c r="BT58" s="18">
        <f t="shared" si="154"/>
        <v>1.0401021957212984</v>
      </c>
      <c r="BV58" s="68">
        <f t="shared" si="129"/>
        <v>-3.9337139576950757</v>
      </c>
      <c r="BW58" s="69">
        <f t="shared" si="130"/>
        <v>52.865552388559067</v>
      </c>
      <c r="BX58" s="69">
        <f t="shared" si="131"/>
        <v>48.931838430863991</v>
      </c>
      <c r="BZ58" t="str">
        <f t="shared" si="146"/>
        <v>51 Skilled agricultural and related trades</v>
      </c>
      <c r="CA58" s="18">
        <f t="shared" si="155"/>
        <v>1.1180523492565086</v>
      </c>
      <c r="CB58" s="18">
        <f t="shared" si="155"/>
        <v>1.1237154519611947</v>
      </c>
      <c r="CC58" s="18">
        <f t="shared" si="155"/>
        <v>1.1624043332247351</v>
      </c>
      <c r="CD58" s="18">
        <f t="shared" si="155"/>
        <v>1.1251870764437228</v>
      </c>
      <c r="CE58" s="18">
        <f t="shared" si="155"/>
        <v>1.7282216727236868</v>
      </c>
      <c r="CG58" s="68">
        <f t="shared" si="133"/>
        <v>-13.667157639273528</v>
      </c>
      <c r="CH58" s="69">
        <f t="shared" si="134"/>
        <v>41.877190618703814</v>
      </c>
      <c r="CI58" s="69">
        <f t="shared" si="135"/>
        <v>28.210032979430284</v>
      </c>
      <c r="CK58" t="str">
        <f t="shared" si="147"/>
        <v>51 Skilled agricultural and related trades</v>
      </c>
      <c r="CL58" s="18">
        <f t="shared" si="156"/>
        <v>1.9913792166365019</v>
      </c>
      <c r="CM58" s="18">
        <f t="shared" si="156"/>
        <v>2.4125692251773798</v>
      </c>
      <c r="CN58" s="18">
        <f t="shared" si="156"/>
        <v>2.1413822335866692</v>
      </c>
      <c r="CO58" s="18">
        <f t="shared" si="156"/>
        <v>2.4424004004641144</v>
      </c>
      <c r="CP58" s="18">
        <f t="shared" si="156"/>
        <v>1.7834044990481277</v>
      </c>
      <c r="CR58" s="68">
        <f t="shared" si="137"/>
        <v>-33.185861384756002</v>
      </c>
      <c r="CS58" s="69">
        <f t="shared" si="138"/>
        <v>33.128522770519837</v>
      </c>
      <c r="CT58" s="69">
        <f t="shared" si="139"/>
        <v>-5.7338614236168414E-2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0.24674645211111798</v>
      </c>
      <c r="C59" s="18">
        <f t="shared" si="148"/>
        <v>0.24863211564962276</v>
      </c>
      <c r="D59" s="18">
        <f t="shared" si="148"/>
        <v>0.24137872108006878</v>
      </c>
      <c r="E59" s="18">
        <f t="shared" si="148"/>
        <v>0.23836488380383353</v>
      </c>
      <c r="F59" s="18">
        <f t="shared" si="148"/>
        <v>0.25284154761783378</v>
      </c>
      <c r="H59" s="68">
        <f t="shared" si="105"/>
        <v>63.15950694214073</v>
      </c>
      <c r="I59" s="69">
        <f t="shared" si="106"/>
        <v>60.419123004681005</v>
      </c>
      <c r="J59" s="69">
        <f t="shared" si="107"/>
        <v>123.57862994682174</v>
      </c>
      <c r="L59" t="str">
        <f t="shared" si="140"/>
        <v>52 Skilled metal, electrical and electronic trades</v>
      </c>
      <c r="M59" s="18">
        <f t="shared" si="149"/>
        <v>0.59735771872865351</v>
      </c>
      <c r="N59" s="18">
        <f t="shared" si="149"/>
        <v>0.6713796574619384</v>
      </c>
      <c r="O59" s="18">
        <f t="shared" si="149"/>
        <v>0.50371585573376654</v>
      </c>
      <c r="P59" s="18">
        <f t="shared" si="149"/>
        <v>0.55316256423270249</v>
      </c>
      <c r="Q59" s="18">
        <f t="shared" si="149"/>
        <v>0.58894541247631504</v>
      </c>
      <c r="S59" s="68">
        <f t="shared" si="109"/>
        <v>84.647267915766946</v>
      </c>
      <c r="T59" s="69">
        <f t="shared" si="110"/>
        <v>69.625613049553607</v>
      </c>
      <c r="U59" s="69">
        <f t="shared" si="111"/>
        <v>154.27288096532055</v>
      </c>
      <c r="W59" t="str">
        <f t="shared" si="141"/>
        <v>52 Skilled metal, electrical and electronic trades</v>
      </c>
      <c r="X59" s="18">
        <f t="shared" si="150"/>
        <v>0.95907535831099699</v>
      </c>
      <c r="Y59" s="18">
        <f t="shared" si="150"/>
        <v>1.0867064872888137</v>
      </c>
      <c r="Z59" s="18">
        <f t="shared" si="150"/>
        <v>0.88999791011104434</v>
      </c>
      <c r="AA59" s="18">
        <f t="shared" si="150"/>
        <v>0.93176162045328503</v>
      </c>
      <c r="AB59" s="18">
        <f t="shared" si="150"/>
        <v>1.0369002466886481</v>
      </c>
      <c r="AD59" s="68">
        <f t="shared" si="113"/>
        <v>57.942002519575354</v>
      </c>
      <c r="AE59" s="69">
        <f t="shared" si="114"/>
        <v>59.081995232878093</v>
      </c>
      <c r="AF59" s="69">
        <f t="shared" si="115"/>
        <v>117.02399775245344</v>
      </c>
      <c r="AH59" t="str">
        <f t="shared" si="142"/>
        <v>52 Skilled metal, electrical and electronic trades</v>
      </c>
      <c r="AI59" s="18">
        <f t="shared" si="151"/>
        <v>1.0962811501728602</v>
      </c>
      <c r="AJ59" s="18">
        <f t="shared" si="151"/>
        <v>1.340706806801109</v>
      </c>
      <c r="AK59" s="18">
        <f t="shared" si="151"/>
        <v>1.1807629361742187</v>
      </c>
      <c r="AL59" s="18">
        <f t="shared" si="151"/>
        <v>1.3177820412338117</v>
      </c>
      <c r="AM59" s="18">
        <f t="shared" si="151"/>
        <v>1.5832241832962015</v>
      </c>
      <c r="AO59" s="68">
        <f t="shared" si="117"/>
        <v>59.564109436847843</v>
      </c>
      <c r="AP59" s="69">
        <f t="shared" si="118"/>
        <v>54.832846301166697</v>
      </c>
      <c r="AQ59" s="69">
        <f t="shared" si="119"/>
        <v>114.39695573801454</v>
      </c>
      <c r="AS59" t="str">
        <f t="shared" si="143"/>
        <v>52 Skilled metal, electrical and electronic trades</v>
      </c>
      <c r="AT59" s="18">
        <f t="shared" si="152"/>
        <v>4.9499136373062642</v>
      </c>
      <c r="AU59" s="18">
        <f t="shared" si="152"/>
        <v>5.188432423793417</v>
      </c>
      <c r="AV59" s="18">
        <f t="shared" si="152"/>
        <v>4.5147899988047104</v>
      </c>
      <c r="AW59" s="18">
        <f t="shared" si="152"/>
        <v>4.4620269397478891</v>
      </c>
      <c r="AX59" s="18">
        <f t="shared" si="152"/>
        <v>4.6713564983638749</v>
      </c>
      <c r="AZ59" s="68">
        <f t="shared" si="121"/>
        <v>35.825267642231658</v>
      </c>
      <c r="BA59" s="69">
        <f t="shared" si="122"/>
        <v>48.714761467812998</v>
      </c>
      <c r="BB59" s="69">
        <f t="shared" si="123"/>
        <v>84.540029110044657</v>
      </c>
      <c r="BD59" t="str">
        <f t="shared" si="144"/>
        <v>52 Skilled metal, electrical and electronic trades</v>
      </c>
      <c r="BE59" s="18">
        <f t="shared" si="153"/>
        <v>7.2033893696252056</v>
      </c>
      <c r="BF59" s="18">
        <f t="shared" si="153"/>
        <v>7.269507901544368</v>
      </c>
      <c r="BG59" s="18">
        <f t="shared" si="153"/>
        <v>6.1309391705239147</v>
      </c>
      <c r="BH59" s="18">
        <f t="shared" si="153"/>
        <v>5.9052467205963657</v>
      </c>
      <c r="BI59" s="18">
        <f t="shared" si="153"/>
        <v>5.1113596052776327</v>
      </c>
      <c r="BK59" s="68">
        <f t="shared" si="125"/>
        <v>-18.652625125079616</v>
      </c>
      <c r="BL59" s="69">
        <f t="shared" si="126"/>
        <v>31.486309293827645</v>
      </c>
      <c r="BM59" s="69">
        <f t="shared" si="127"/>
        <v>12.833684168748032</v>
      </c>
      <c r="BO59" t="str">
        <f t="shared" si="145"/>
        <v>52 Skilled metal, electrical and electronic trades</v>
      </c>
      <c r="BP59" s="18">
        <f t="shared" si="154"/>
        <v>4.3781597645110821</v>
      </c>
      <c r="BQ59" s="18">
        <f t="shared" si="154"/>
        <v>4.2807995333241342</v>
      </c>
      <c r="BR59" s="18">
        <f t="shared" si="154"/>
        <v>3.9149912318581519</v>
      </c>
      <c r="BS59" s="18">
        <f t="shared" si="154"/>
        <v>3.634886785455131</v>
      </c>
      <c r="BT59" s="18">
        <f t="shared" si="154"/>
        <v>3.5252629990536555</v>
      </c>
      <c r="BV59" s="68">
        <f t="shared" si="129"/>
        <v>-21.639754872275827</v>
      </c>
      <c r="BW59" s="69">
        <f t="shared" si="130"/>
        <v>32.266211603104942</v>
      </c>
      <c r="BX59" s="69">
        <f t="shared" si="131"/>
        <v>10.626456730829117</v>
      </c>
      <c r="BZ59" t="str">
        <f t="shared" si="146"/>
        <v>52 Skilled metal, electrical and electronic trades</v>
      </c>
      <c r="CA59" s="18">
        <f t="shared" si="155"/>
        <v>3.1009180659783766</v>
      </c>
      <c r="CB59" s="18">
        <f t="shared" si="155"/>
        <v>3.0954000545315581</v>
      </c>
      <c r="CC59" s="18">
        <f t="shared" si="155"/>
        <v>2.7971590274278109</v>
      </c>
      <c r="CD59" s="18">
        <f t="shared" si="155"/>
        <v>2.6972436918493399</v>
      </c>
      <c r="CE59" s="18">
        <f t="shared" si="155"/>
        <v>2.2578773967672232</v>
      </c>
      <c r="CG59" s="68">
        <f t="shared" si="133"/>
        <v>-53.127619496379864</v>
      </c>
      <c r="CH59" s="69">
        <f t="shared" si="134"/>
        <v>26.85104659438467</v>
      </c>
      <c r="CI59" s="69">
        <f t="shared" si="135"/>
        <v>-26.276572901995195</v>
      </c>
      <c r="CK59" t="str">
        <f t="shared" si="147"/>
        <v>52 Skilled metal, electrical and electronic trades</v>
      </c>
      <c r="CL59" s="18">
        <f t="shared" si="156"/>
        <v>3.2490979284626889</v>
      </c>
      <c r="CM59" s="18">
        <f t="shared" si="156"/>
        <v>3.9833201892870598</v>
      </c>
      <c r="CN59" s="18">
        <f t="shared" si="156"/>
        <v>3.3279315450418681</v>
      </c>
      <c r="CO59" s="18">
        <f t="shared" si="156"/>
        <v>3.7002427494041044</v>
      </c>
      <c r="CP59" s="18">
        <f t="shared" si="156"/>
        <v>2.8809761780592855</v>
      </c>
      <c r="CR59" s="68">
        <f t="shared" si="137"/>
        <v>-30.549081478270491</v>
      </c>
      <c r="CS59" s="69">
        <f t="shared" si="138"/>
        <v>29.184501443827838</v>
      </c>
      <c r="CT59" s="69">
        <f t="shared" si="139"/>
        <v>-1.3645800344426489</v>
      </c>
    </row>
    <row r="60" spans="1:98" x14ac:dyDescent="0.2">
      <c r="A60" t="str">
        <f t="shared" si="103"/>
        <v>53 Skilled construction and building trades</v>
      </c>
      <c r="B60" s="18">
        <f t="shared" si="148"/>
        <v>8.6153780432015062E-2</v>
      </c>
      <c r="C60" s="18">
        <f t="shared" si="148"/>
        <v>6.1637084809872358E-2</v>
      </c>
      <c r="D60" s="18">
        <f t="shared" si="148"/>
        <v>5.458635187792138E-2</v>
      </c>
      <c r="E60" s="18">
        <f t="shared" si="148"/>
        <v>7.7787216167536977E-2</v>
      </c>
      <c r="F60" s="18">
        <f t="shared" si="148"/>
        <v>6.0365143544649981E-2</v>
      </c>
      <c r="H60" s="68">
        <f t="shared" si="105"/>
        <v>72.252325345227348</v>
      </c>
      <c r="I60" s="69">
        <f t="shared" si="106"/>
        <v>77.10422843705679</v>
      </c>
      <c r="J60" s="69">
        <f t="shared" si="107"/>
        <v>149.35655378228415</v>
      </c>
      <c r="L60" t="str">
        <f t="shared" si="140"/>
        <v>53 Skilled construction and building trades</v>
      </c>
      <c r="M60" s="18">
        <f t="shared" si="149"/>
        <v>0.26262977618359717</v>
      </c>
      <c r="N60" s="18">
        <f t="shared" si="149"/>
        <v>0.26902918468975445</v>
      </c>
      <c r="O60" s="18">
        <f t="shared" si="149"/>
        <v>0.21554681042572146</v>
      </c>
      <c r="P60" s="18">
        <f t="shared" si="149"/>
        <v>0.22152157604571465</v>
      </c>
      <c r="Q60" s="18">
        <f t="shared" si="149"/>
        <v>0.20268515868140552</v>
      </c>
      <c r="S60" s="68">
        <f t="shared" si="109"/>
        <v>48.502516440928908</v>
      </c>
      <c r="T60" s="69">
        <f t="shared" si="110"/>
        <v>66.098403207622596</v>
      </c>
      <c r="U60" s="69">
        <f t="shared" si="111"/>
        <v>114.60091964855148</v>
      </c>
      <c r="W60" t="str">
        <f t="shared" si="141"/>
        <v>53 Skilled construction and building trades</v>
      </c>
      <c r="X60" s="18">
        <f t="shared" si="150"/>
        <v>0.47544123320330473</v>
      </c>
      <c r="Y60" s="18">
        <f t="shared" si="150"/>
        <v>0.50312745310477269</v>
      </c>
      <c r="Z60" s="18">
        <f t="shared" si="150"/>
        <v>0.43764288664329026</v>
      </c>
      <c r="AA60" s="18">
        <f t="shared" si="150"/>
        <v>0.453567371751189</v>
      </c>
      <c r="AB60" s="18">
        <f t="shared" si="150"/>
        <v>0.49194064027092588</v>
      </c>
      <c r="AD60" s="68">
        <f t="shared" si="113"/>
        <v>52.385090465839248</v>
      </c>
      <c r="AE60" s="69">
        <f t="shared" si="114"/>
        <v>62.550378797326502</v>
      </c>
      <c r="AF60" s="69">
        <f t="shared" si="115"/>
        <v>114.93546926316573</v>
      </c>
      <c r="AH60" t="str">
        <f t="shared" si="142"/>
        <v>53 Skilled construction and building trades</v>
      </c>
      <c r="AI60" s="18">
        <f t="shared" si="151"/>
        <v>0.86695136037732401</v>
      </c>
      <c r="AJ60" s="18">
        <f t="shared" si="151"/>
        <v>1.1582998225657279</v>
      </c>
      <c r="AK60" s="18">
        <f t="shared" si="151"/>
        <v>1.0500216269538791</v>
      </c>
      <c r="AL60" s="18">
        <f t="shared" si="151"/>
        <v>1.2222121618011956</v>
      </c>
      <c r="AM60" s="18">
        <f t="shared" si="151"/>
        <v>1.4645391623641126</v>
      </c>
      <c r="AO60" s="68">
        <f t="shared" si="117"/>
        <v>65.980953528363017</v>
      </c>
      <c r="AP60" s="69">
        <f t="shared" si="118"/>
        <v>68.549881981265699</v>
      </c>
      <c r="AQ60" s="69">
        <f t="shared" si="119"/>
        <v>134.53083550962873</v>
      </c>
      <c r="AS60" t="str">
        <f t="shared" si="143"/>
        <v>53 Skilled construction and building trades</v>
      </c>
      <c r="AT60" s="18">
        <f t="shared" si="152"/>
        <v>1.5761896123901256</v>
      </c>
      <c r="AU60" s="18">
        <f t="shared" si="152"/>
        <v>1.6984916916716088</v>
      </c>
      <c r="AV60" s="18">
        <f t="shared" si="152"/>
        <v>1.4896118805955716</v>
      </c>
      <c r="AW60" s="18">
        <f t="shared" si="152"/>
        <v>1.6066714743551549</v>
      </c>
      <c r="AX60" s="18">
        <f t="shared" si="152"/>
        <v>1.6221652763452419</v>
      </c>
      <c r="AZ60" s="68">
        <f t="shared" si="121"/>
        <v>42.954254504908988</v>
      </c>
      <c r="BA60" s="69">
        <f t="shared" si="122"/>
        <v>61.213172441200506</v>
      </c>
      <c r="BB60" s="69">
        <f t="shared" si="123"/>
        <v>104.1674269461095</v>
      </c>
      <c r="BD60" t="str">
        <f t="shared" si="144"/>
        <v>53 Skilled construction and building trades</v>
      </c>
      <c r="BE60" s="18">
        <f t="shared" si="153"/>
        <v>5.0263415010268897</v>
      </c>
      <c r="BF60" s="18">
        <f t="shared" si="153"/>
        <v>4.8497733150911913</v>
      </c>
      <c r="BG60" s="18">
        <f t="shared" si="153"/>
        <v>4.1441932047765873</v>
      </c>
      <c r="BH60" s="18">
        <f t="shared" si="153"/>
        <v>4.0266333131288388</v>
      </c>
      <c r="BI60" s="18">
        <f t="shared" si="153"/>
        <v>3.5173076399683589</v>
      </c>
      <c r="BK60" s="68">
        <f t="shared" si="125"/>
        <v>-17.1858641511689</v>
      </c>
      <c r="BL60" s="69">
        <f t="shared" si="126"/>
        <v>34.524151013539367</v>
      </c>
      <c r="BM60" s="69">
        <f t="shared" si="127"/>
        <v>17.33828686237047</v>
      </c>
      <c r="BO60" t="str">
        <f t="shared" si="145"/>
        <v>53 Skilled construction and building trades</v>
      </c>
      <c r="BP60" s="18">
        <f t="shared" si="154"/>
        <v>4.3930581700484721</v>
      </c>
      <c r="BQ60" s="18">
        <f t="shared" si="154"/>
        <v>4.5822185178566324</v>
      </c>
      <c r="BR60" s="18">
        <f t="shared" si="154"/>
        <v>4.2398768013299728</v>
      </c>
      <c r="BS60" s="18">
        <f t="shared" si="154"/>
        <v>4.3240707312902336</v>
      </c>
      <c r="BT60" s="18">
        <f t="shared" si="154"/>
        <v>4.757794323777861</v>
      </c>
      <c r="BV60" s="68">
        <f t="shared" si="129"/>
        <v>-2.3465742210244205</v>
      </c>
      <c r="BW60" s="69">
        <f t="shared" si="130"/>
        <v>44.092308384361957</v>
      </c>
      <c r="BX60" s="69">
        <f t="shared" si="131"/>
        <v>41.745734163337531</v>
      </c>
      <c r="BZ60" t="str">
        <f t="shared" si="146"/>
        <v>53 Skilled construction and building trades</v>
      </c>
      <c r="CA60" s="18">
        <f t="shared" si="155"/>
        <v>3.1767390250048209</v>
      </c>
      <c r="CB60" s="18">
        <f t="shared" si="155"/>
        <v>3.2873289216630375</v>
      </c>
      <c r="CC60" s="18">
        <f t="shared" si="155"/>
        <v>3.0990626467932501</v>
      </c>
      <c r="CD60" s="18">
        <f t="shared" si="155"/>
        <v>3.2062817170055471</v>
      </c>
      <c r="CE60" s="18">
        <f t="shared" si="155"/>
        <v>3.9833321532536199</v>
      </c>
      <c r="CG60" s="68">
        <f t="shared" si="133"/>
        <v>-25.363721059303977</v>
      </c>
      <c r="CH60" s="69">
        <f t="shared" si="134"/>
        <v>34.901721750886708</v>
      </c>
      <c r="CI60" s="69">
        <f t="shared" si="135"/>
        <v>9.5380006915827327</v>
      </c>
      <c r="CK60" t="str">
        <f t="shared" si="147"/>
        <v>53 Skilled construction and building trades</v>
      </c>
      <c r="CL60" s="18">
        <f t="shared" si="156"/>
        <v>4.8764920927011994</v>
      </c>
      <c r="CM60" s="18">
        <f t="shared" si="156"/>
        <v>5.0296581952332042</v>
      </c>
      <c r="CN60" s="18">
        <f t="shared" si="156"/>
        <v>4.1899620780657267</v>
      </c>
      <c r="CO60" s="18">
        <f t="shared" si="156"/>
        <v>3.5744103171448089</v>
      </c>
      <c r="CP60" s="18">
        <f t="shared" si="156"/>
        <v>0.95072641697185978</v>
      </c>
      <c r="CR60" s="68">
        <f t="shared" si="137"/>
        <v>-81.796362436590783</v>
      </c>
      <c r="CS60" s="69">
        <f t="shared" si="138"/>
        <v>15.622345016244903</v>
      </c>
      <c r="CT60" s="69">
        <f t="shared" si="139"/>
        <v>-66.174017420345891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0.50949738826600843</v>
      </c>
      <c r="C61" s="18">
        <f t="shared" si="148"/>
        <v>0.41754546789280139</v>
      </c>
      <c r="D61" s="18">
        <f t="shared" si="148"/>
        <v>0.37144180580149133</v>
      </c>
      <c r="E61" s="18">
        <f t="shared" si="148"/>
        <v>0.43941988039124835</v>
      </c>
      <c r="F61" s="18">
        <f t="shared" si="148"/>
        <v>0.49217447427016575</v>
      </c>
      <c r="H61" s="68">
        <f t="shared" si="105"/>
        <v>106.39122570965083</v>
      </c>
      <c r="I61" s="69">
        <f t="shared" si="106"/>
        <v>86.781160858476071</v>
      </c>
      <c r="J61" s="69">
        <f t="shared" si="107"/>
        <v>193.17238656812691</v>
      </c>
      <c r="L61" t="str">
        <f t="shared" si="140"/>
        <v>54 Textiles, printing and other skilled trades</v>
      </c>
      <c r="M61" s="18">
        <f t="shared" si="149"/>
        <v>0.54479066417044231</v>
      </c>
      <c r="N61" s="18">
        <f t="shared" si="149"/>
        <v>0.53644734955022122</v>
      </c>
      <c r="O61" s="18">
        <f t="shared" si="149"/>
        <v>0.49041510221963602</v>
      </c>
      <c r="P61" s="18">
        <f t="shared" si="149"/>
        <v>0.54049279777168224</v>
      </c>
      <c r="Q61" s="18">
        <f t="shared" si="149"/>
        <v>0.62376168435280999</v>
      </c>
      <c r="S61" s="68">
        <f t="shared" si="109"/>
        <v>100.86687483189682</v>
      </c>
      <c r="T61" s="69">
        <f t="shared" si="110"/>
        <v>86.825700984154423</v>
      </c>
      <c r="U61" s="69">
        <f t="shared" si="111"/>
        <v>187.69257581605126</v>
      </c>
      <c r="W61" t="str">
        <f t="shared" si="141"/>
        <v>54 Textiles, printing and other skilled trades</v>
      </c>
      <c r="X61" s="18">
        <f t="shared" si="150"/>
        <v>0.82964251876135298</v>
      </c>
      <c r="Y61" s="18">
        <f t="shared" si="150"/>
        <v>0.75152068600456656</v>
      </c>
      <c r="Z61" s="18">
        <f t="shared" si="150"/>
        <v>0.72206678087888687</v>
      </c>
      <c r="AA61" s="18">
        <f t="shared" si="150"/>
        <v>0.86626847281269326</v>
      </c>
      <c r="AB61" s="18">
        <f t="shared" si="150"/>
        <v>0.98315974553972951</v>
      </c>
      <c r="AD61" s="68">
        <f t="shared" si="113"/>
        <v>84.58498564989894</v>
      </c>
      <c r="AE61" s="69">
        <f t="shared" si="114"/>
        <v>84.089539750989374</v>
      </c>
      <c r="AF61" s="69">
        <f t="shared" si="115"/>
        <v>168.67452540088829</v>
      </c>
      <c r="AH61" t="str">
        <f t="shared" si="142"/>
        <v>54 Textiles, printing and other skilled trades</v>
      </c>
      <c r="AI61" s="18">
        <f t="shared" si="151"/>
        <v>0.97221370294016451</v>
      </c>
      <c r="AJ61" s="18">
        <f t="shared" si="151"/>
        <v>0.86168529022787288</v>
      </c>
      <c r="AK61" s="18">
        <f t="shared" si="151"/>
        <v>0.92189925542518358</v>
      </c>
      <c r="AL61" s="18">
        <f t="shared" si="151"/>
        <v>1.0457336686588441</v>
      </c>
      <c r="AM61" s="18">
        <f t="shared" si="151"/>
        <v>1.2099562551399647</v>
      </c>
      <c r="AO61" s="68">
        <f t="shared" si="117"/>
        <v>56.185860573778612</v>
      </c>
      <c r="AP61" s="69">
        <f t="shared" si="118"/>
        <v>72.753484918462803</v>
      </c>
      <c r="AQ61" s="69">
        <f t="shared" si="119"/>
        <v>128.93934549224142</v>
      </c>
      <c r="AS61" t="str">
        <f t="shared" si="143"/>
        <v>54 Textiles, printing and other skilled trades</v>
      </c>
      <c r="AT61" s="18">
        <f t="shared" si="152"/>
        <v>1.2557818566606509</v>
      </c>
      <c r="AU61" s="18">
        <f t="shared" si="152"/>
        <v>1.0998358433099569</v>
      </c>
      <c r="AV61" s="18">
        <f t="shared" si="152"/>
        <v>1.0695393950421901</v>
      </c>
      <c r="AW61" s="18">
        <f t="shared" si="152"/>
        <v>1.2079672475224601</v>
      </c>
      <c r="AX61" s="18">
        <f t="shared" si="152"/>
        <v>1.3208426097320229</v>
      </c>
      <c r="AZ61" s="68">
        <f t="shared" si="121"/>
        <v>62.117312818390182</v>
      </c>
      <c r="BA61" s="69">
        <f t="shared" si="122"/>
        <v>72.932487085643061</v>
      </c>
      <c r="BB61" s="69">
        <f t="shared" si="123"/>
        <v>135.04979990403322</v>
      </c>
      <c r="BD61" t="str">
        <f t="shared" si="144"/>
        <v>54 Textiles, printing and other skilled trades</v>
      </c>
      <c r="BE61" s="18">
        <f t="shared" si="153"/>
        <v>2.2316236543733217</v>
      </c>
      <c r="BF61" s="18">
        <f t="shared" si="153"/>
        <v>1.9623908079818948</v>
      </c>
      <c r="BG61" s="18">
        <f t="shared" si="153"/>
        <v>1.8534691819364</v>
      </c>
      <c r="BH61" s="18">
        <f t="shared" si="153"/>
        <v>2.0511873071601938</v>
      </c>
      <c r="BI61" s="18">
        <f t="shared" si="153"/>
        <v>2.0673102782081667</v>
      </c>
      <c r="BK61" s="68">
        <f t="shared" si="125"/>
        <v>8.8314480971652696</v>
      </c>
      <c r="BL61" s="69">
        <f t="shared" si="126"/>
        <v>46.585385514518485</v>
      </c>
      <c r="BM61" s="69">
        <f t="shared" si="127"/>
        <v>55.416833611683757</v>
      </c>
      <c r="BO61" t="str">
        <f t="shared" si="145"/>
        <v>54 Textiles, printing and other skilled trades</v>
      </c>
      <c r="BP61" s="18">
        <f t="shared" si="154"/>
        <v>2.5006875443096379</v>
      </c>
      <c r="BQ61" s="18">
        <f t="shared" si="154"/>
        <v>2.0736727181279049</v>
      </c>
      <c r="BR61" s="18">
        <f t="shared" si="154"/>
        <v>2.1697986317258109</v>
      </c>
      <c r="BS61" s="18">
        <f t="shared" si="154"/>
        <v>2.1943316589765169</v>
      </c>
      <c r="BT61" s="18">
        <f t="shared" si="154"/>
        <v>2.3356176269638378</v>
      </c>
      <c r="BV61" s="68">
        <f t="shared" si="129"/>
        <v>-6.3263656814773164</v>
      </c>
      <c r="BW61" s="69">
        <f t="shared" si="130"/>
        <v>37.701482258777617</v>
      </c>
      <c r="BX61" s="69">
        <f t="shared" si="131"/>
        <v>31.375116577300304</v>
      </c>
      <c r="BZ61" t="str">
        <f t="shared" si="146"/>
        <v>54 Textiles, printing and other skilled trades</v>
      </c>
      <c r="CA61" s="18">
        <f t="shared" si="155"/>
        <v>2.9333206934737404</v>
      </c>
      <c r="CB61" s="18">
        <f t="shared" si="155"/>
        <v>2.5099612950283685</v>
      </c>
      <c r="CC61" s="18">
        <f t="shared" si="155"/>
        <v>2.6927898125197984</v>
      </c>
      <c r="CD61" s="18">
        <f t="shared" si="155"/>
        <v>2.9800677168718352</v>
      </c>
      <c r="CE61" s="18">
        <f t="shared" si="155"/>
        <v>3.3876495983942863</v>
      </c>
      <c r="CG61" s="68">
        <f t="shared" si="133"/>
        <v>-26.94838193262024</v>
      </c>
      <c r="CH61" s="69">
        <f t="shared" si="134"/>
        <v>35.325178164654751</v>
      </c>
      <c r="CI61" s="69">
        <f t="shared" si="135"/>
        <v>8.3767962320345113</v>
      </c>
      <c r="CK61" t="str">
        <f t="shared" si="147"/>
        <v>54 Textiles, printing and other skilled trades</v>
      </c>
      <c r="CL61" s="18">
        <f t="shared" si="156"/>
        <v>3.9155748612703039</v>
      </c>
      <c r="CM61" s="18">
        <f t="shared" si="156"/>
        <v>3.3324315104153874</v>
      </c>
      <c r="CN61" s="18">
        <f t="shared" si="156"/>
        <v>3.5471317690444177</v>
      </c>
      <c r="CO61" s="18">
        <f t="shared" si="156"/>
        <v>3.0941847395824831</v>
      </c>
      <c r="CP61" s="18">
        <f t="shared" si="156"/>
        <v>3.1273095978266094</v>
      </c>
      <c r="CR61" s="68">
        <f t="shared" si="137"/>
        <v>-29.269575150855196</v>
      </c>
      <c r="CS61" s="69">
        <f t="shared" si="138"/>
        <v>24.625670520267796</v>
      </c>
      <c r="CT61" s="69">
        <f t="shared" si="139"/>
        <v>-4.6439046305874001</v>
      </c>
    </row>
    <row r="62" spans="1:98" x14ac:dyDescent="0.2">
      <c r="A62" t="str">
        <f t="shared" si="103"/>
        <v>61 Caring personal service occupations</v>
      </c>
      <c r="B62" s="18">
        <f t="shared" si="148"/>
        <v>0.40059352591989517</v>
      </c>
      <c r="C62" s="18">
        <f t="shared" si="148"/>
        <v>0.38833355601833425</v>
      </c>
      <c r="D62" s="18">
        <f t="shared" si="148"/>
        <v>0.36338126917688596</v>
      </c>
      <c r="E62" s="18">
        <f t="shared" si="148"/>
        <v>0.40105655150258718</v>
      </c>
      <c r="F62" s="18">
        <f t="shared" si="148"/>
        <v>0.43042982352653669</v>
      </c>
      <c r="H62" s="68">
        <f t="shared" si="105"/>
        <v>84.502707553920658</v>
      </c>
      <c r="I62" s="69">
        <f t="shared" si="106"/>
        <v>83.122237647485662</v>
      </c>
      <c r="J62" s="69">
        <f t="shared" si="107"/>
        <v>167.62494520140635</v>
      </c>
      <c r="L62" t="str">
        <f t="shared" si="140"/>
        <v>61 Caring personal service occupations</v>
      </c>
      <c r="M62" s="18">
        <f t="shared" si="149"/>
        <v>3.0676187311832286</v>
      </c>
      <c r="N62" s="18">
        <f t="shared" si="149"/>
        <v>2.9959925506228613</v>
      </c>
      <c r="O62" s="18">
        <f t="shared" si="149"/>
        <v>2.8881251641167838</v>
      </c>
      <c r="P62" s="18">
        <f t="shared" si="149"/>
        <v>3.2677027949323749</v>
      </c>
      <c r="Q62" s="18">
        <f t="shared" si="149"/>
        <v>3.5784515892356561</v>
      </c>
      <c r="S62" s="68">
        <f t="shared" si="109"/>
        <v>95.673764438974928</v>
      </c>
      <c r="T62" s="69">
        <f t="shared" si="110"/>
        <v>91.153734353588419</v>
      </c>
      <c r="U62" s="69">
        <f t="shared" si="111"/>
        <v>186.82749879256335</v>
      </c>
      <c r="W62" t="str">
        <f t="shared" si="141"/>
        <v>61 Caring personal service occupations</v>
      </c>
      <c r="X62" s="18">
        <f t="shared" si="150"/>
        <v>4.8054091392064482</v>
      </c>
      <c r="Y62" s="18">
        <f t="shared" si="150"/>
        <v>4.570890678516859</v>
      </c>
      <c r="Z62" s="18">
        <f t="shared" si="150"/>
        <v>4.4479561641916989</v>
      </c>
      <c r="AA62" s="18">
        <f t="shared" si="150"/>
        <v>4.8436862528016</v>
      </c>
      <c r="AB62" s="18">
        <f t="shared" si="150"/>
        <v>5.0703988646336438</v>
      </c>
      <c r="AD62" s="68">
        <f t="shared" si="113"/>
        <v>54.536572316024611</v>
      </c>
      <c r="AE62" s="69">
        <f t="shared" si="114"/>
        <v>85.099320015298304</v>
      </c>
      <c r="AF62" s="69">
        <f t="shared" si="115"/>
        <v>139.63589233132291</v>
      </c>
      <c r="AH62" t="str">
        <f t="shared" si="142"/>
        <v>61 Caring personal service occupations</v>
      </c>
      <c r="AI62" s="18">
        <f t="shared" si="151"/>
        <v>14.603915078327825</v>
      </c>
      <c r="AJ62" s="18">
        <f t="shared" si="151"/>
        <v>13.709076736935094</v>
      </c>
      <c r="AK62" s="18">
        <f t="shared" si="151"/>
        <v>13.577518333053778</v>
      </c>
      <c r="AL62" s="18">
        <f t="shared" si="151"/>
        <v>13.50589918641861</v>
      </c>
      <c r="AM62" s="18">
        <f t="shared" si="151"/>
        <v>12.554790285892597</v>
      </c>
      <c r="AO62" s="68">
        <f t="shared" si="117"/>
        <v>10.038478004106519</v>
      </c>
      <c r="AP62" s="69">
        <f t="shared" si="118"/>
        <v>61.782851501738577</v>
      </c>
      <c r="AQ62" s="69">
        <f t="shared" si="119"/>
        <v>71.8213295058451</v>
      </c>
      <c r="AS62" t="str">
        <f t="shared" si="143"/>
        <v>61 Caring personal service occupations</v>
      </c>
      <c r="AT62" s="18">
        <f t="shared" si="152"/>
        <v>8.4005709046040451</v>
      </c>
      <c r="AU62" s="18">
        <f t="shared" si="152"/>
        <v>7.7207378754058018</v>
      </c>
      <c r="AV62" s="18">
        <f t="shared" si="152"/>
        <v>7.6491013805028221</v>
      </c>
      <c r="AW62" s="18">
        <f t="shared" si="152"/>
        <v>7.6405028757863453</v>
      </c>
      <c r="AX62" s="18">
        <f t="shared" si="152"/>
        <v>7.2320705758602752</v>
      </c>
      <c r="AZ62" s="68">
        <f t="shared" si="121"/>
        <v>24.115879847128202</v>
      </c>
      <c r="BA62" s="69">
        <f t="shared" si="122"/>
        <v>68.174343666174181</v>
      </c>
      <c r="BB62" s="69">
        <f t="shared" si="123"/>
        <v>92.290223513302365</v>
      </c>
      <c r="BD62" t="str">
        <f t="shared" si="144"/>
        <v>61 Caring personal service occupations</v>
      </c>
      <c r="BE62" s="18">
        <f t="shared" si="153"/>
        <v>12.603160389730311</v>
      </c>
      <c r="BF62" s="18">
        <f t="shared" si="153"/>
        <v>12.962565980996214</v>
      </c>
      <c r="BG62" s="18">
        <f t="shared" si="153"/>
        <v>14.083060456394161</v>
      </c>
      <c r="BH62" s="18">
        <f t="shared" si="153"/>
        <v>14.981865049812681</v>
      </c>
      <c r="BI62" s="18">
        <f t="shared" si="153"/>
        <v>17.485955889482046</v>
      </c>
      <c r="BK62" s="68">
        <f t="shared" si="125"/>
        <v>21.150845162952152</v>
      </c>
      <c r="BL62" s="69">
        <f t="shared" si="126"/>
        <v>61.208186522913813</v>
      </c>
      <c r="BM62" s="69">
        <f t="shared" si="127"/>
        <v>82.359031685865958</v>
      </c>
      <c r="BO62" t="str">
        <f t="shared" si="145"/>
        <v>61 Caring personal service occupations</v>
      </c>
      <c r="BP62" s="18">
        <f t="shared" si="154"/>
        <v>9.8243202723924234</v>
      </c>
      <c r="BQ62" s="18">
        <f t="shared" si="154"/>
        <v>9.4866497738475193</v>
      </c>
      <c r="BR62" s="18">
        <f t="shared" si="154"/>
        <v>9.6113822771461557</v>
      </c>
      <c r="BS62" s="18">
        <f t="shared" si="154"/>
        <v>9.6939878970492099</v>
      </c>
      <c r="BT62" s="18">
        <f t="shared" si="154"/>
        <v>9.350418520745821</v>
      </c>
      <c r="BV62" s="68">
        <f t="shared" si="129"/>
        <v>-15.339611685695994</v>
      </c>
      <c r="BW62" s="69">
        <f t="shared" si="130"/>
        <v>46.092972663449935</v>
      </c>
      <c r="BX62" s="69">
        <f t="shared" si="131"/>
        <v>30.753360977753935</v>
      </c>
      <c r="BZ62" t="str">
        <f t="shared" si="146"/>
        <v>61 Caring personal service occupations</v>
      </c>
      <c r="CA62" s="18">
        <f t="shared" si="155"/>
        <v>4.3661978361443472</v>
      </c>
      <c r="CB62" s="18">
        <f t="shared" si="155"/>
        <v>2.4603822882046926</v>
      </c>
      <c r="CC62" s="18">
        <f t="shared" si="155"/>
        <v>2.2661811973872381</v>
      </c>
      <c r="CD62" s="18">
        <f t="shared" si="155"/>
        <v>1.7900583379172101</v>
      </c>
      <c r="CE62" s="18">
        <f t="shared" si="155"/>
        <v>2.1049772943286333</v>
      </c>
      <c r="CG62" s="68">
        <f t="shared" si="133"/>
        <v>-46.063023680686499</v>
      </c>
      <c r="CH62" s="69">
        <f t="shared" si="134"/>
        <v>21.689415577508147</v>
      </c>
      <c r="CI62" s="69">
        <f t="shared" si="135"/>
        <v>-24.373608103178352</v>
      </c>
      <c r="CK62" t="str">
        <f t="shared" si="147"/>
        <v>61 Caring personal service occupations</v>
      </c>
      <c r="CL62" s="18">
        <f t="shared" si="156"/>
        <v>1.8054618577811457</v>
      </c>
      <c r="CM62" s="18">
        <f t="shared" si="156"/>
        <v>1.7308748322923462</v>
      </c>
      <c r="CN62" s="18">
        <f t="shared" si="156"/>
        <v>1.7701985775562683</v>
      </c>
      <c r="CO62" s="18">
        <f t="shared" si="156"/>
        <v>2.2796851982942989</v>
      </c>
      <c r="CP62" s="18">
        <f t="shared" si="156"/>
        <v>3.1103693868264037</v>
      </c>
      <c r="CR62" s="68">
        <f t="shared" si="137"/>
        <v>40.962207525791882</v>
      </c>
      <c r="CS62" s="69">
        <f t="shared" si="138"/>
        <v>33.027902292385676</v>
      </c>
      <c r="CT62" s="69">
        <f t="shared" si="139"/>
        <v>73.990109818177558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0.13460732639127387</v>
      </c>
      <c r="C63" s="18">
        <f t="shared" si="148"/>
        <v>0.19436741111296468</v>
      </c>
      <c r="D63" s="18">
        <f t="shared" si="148"/>
        <v>0.15187356545432368</v>
      </c>
      <c r="E63" s="18">
        <f t="shared" si="148"/>
        <v>0.15389435464300372</v>
      </c>
      <c r="F63" s="18">
        <f t="shared" si="148"/>
        <v>0.16366671032620297</v>
      </c>
      <c r="H63" s="68">
        <f t="shared" si="105"/>
        <v>67.857631436623848</v>
      </c>
      <c r="I63" s="69">
        <f t="shared" si="106"/>
        <v>74.671457390617547</v>
      </c>
      <c r="J63" s="69">
        <f t="shared" si="107"/>
        <v>142.52908882724137</v>
      </c>
      <c r="L63" t="str">
        <f t="shared" si="140"/>
        <v>62 Leisure, travel and related personal service occupations</v>
      </c>
      <c r="M63" s="18">
        <f t="shared" si="149"/>
        <v>0.53082849368992235</v>
      </c>
      <c r="N63" s="18">
        <f t="shared" si="149"/>
        <v>0.52356992564300053</v>
      </c>
      <c r="O63" s="18">
        <f t="shared" si="149"/>
        <v>0.4429324615496209</v>
      </c>
      <c r="P63" s="18">
        <f t="shared" si="149"/>
        <v>0.42020370469741497</v>
      </c>
      <c r="Q63" s="18">
        <f t="shared" si="149"/>
        <v>0.42405275434270423</v>
      </c>
      <c r="S63" s="68">
        <f t="shared" si="109"/>
        <v>51.194447712997736</v>
      </c>
      <c r="T63" s="69">
        <f t="shared" si="110"/>
        <v>70.412402284582498</v>
      </c>
      <c r="U63" s="69">
        <f t="shared" si="111"/>
        <v>121.60684999758024</v>
      </c>
      <c r="W63" t="str">
        <f t="shared" si="141"/>
        <v>62 Leisure, travel and related personal service occupations</v>
      </c>
      <c r="X63" s="18">
        <f t="shared" si="150"/>
        <v>1.0779191044663137</v>
      </c>
      <c r="Y63" s="18">
        <f t="shared" si="150"/>
        <v>1.2091360435216927</v>
      </c>
      <c r="Z63" s="18">
        <f t="shared" si="150"/>
        <v>1.013751942299109</v>
      </c>
      <c r="AA63" s="18">
        <f t="shared" si="150"/>
        <v>1.025387247333259</v>
      </c>
      <c r="AB63" s="18">
        <f t="shared" si="150"/>
        <v>1.0932891710352328</v>
      </c>
      <c r="AD63" s="68">
        <f t="shared" si="113"/>
        <v>46.201893139721591</v>
      </c>
      <c r="AE63" s="69">
        <f t="shared" si="114"/>
        <v>75.166973851236691</v>
      </c>
      <c r="AF63" s="69">
        <f t="shared" si="115"/>
        <v>121.36886699095828</v>
      </c>
      <c r="AH63" t="str">
        <f t="shared" si="142"/>
        <v>62 Leisure, travel and related personal service occupations</v>
      </c>
      <c r="AI63" s="18">
        <f t="shared" si="151"/>
        <v>2.2238352555172551</v>
      </c>
      <c r="AJ63" s="18">
        <f t="shared" si="151"/>
        <v>2.6161118685267737</v>
      </c>
      <c r="AK63" s="18">
        <f t="shared" si="151"/>
        <v>2.2132705449705972</v>
      </c>
      <c r="AL63" s="18">
        <f t="shared" si="151"/>
        <v>2.2891405607811661</v>
      </c>
      <c r="AM63" s="18">
        <f t="shared" si="151"/>
        <v>2.5946992482890101</v>
      </c>
      <c r="AO63" s="68">
        <f t="shared" si="117"/>
        <v>39.510865080693989</v>
      </c>
      <c r="AP63" s="69">
        <f t="shared" si="118"/>
        <v>73.125557943440455</v>
      </c>
      <c r="AQ63" s="69">
        <f t="shared" si="119"/>
        <v>112.63642302413446</v>
      </c>
      <c r="AS63" t="str">
        <f t="shared" si="143"/>
        <v>62 Leisure, travel and related personal service occupations</v>
      </c>
      <c r="AT63" s="18">
        <f t="shared" si="152"/>
        <v>3.0233530178111816</v>
      </c>
      <c r="AU63" s="18">
        <f t="shared" si="152"/>
        <v>3.2029923175688335</v>
      </c>
      <c r="AV63" s="18">
        <f t="shared" si="152"/>
        <v>2.9927762330162215</v>
      </c>
      <c r="AW63" s="18">
        <f t="shared" si="152"/>
        <v>3.0576705463871678</v>
      </c>
      <c r="AX63" s="18">
        <f t="shared" si="152"/>
        <v>3.5217629329629463</v>
      </c>
      <c r="AZ63" s="68">
        <f t="shared" si="121"/>
        <v>54.475988714572978</v>
      </c>
      <c r="BA63" s="69">
        <f t="shared" si="122"/>
        <v>76.399869633444467</v>
      </c>
      <c r="BB63" s="69">
        <f t="shared" si="123"/>
        <v>130.87585834801746</v>
      </c>
      <c r="BD63" t="str">
        <f t="shared" si="144"/>
        <v>62 Leisure, travel and related personal service occupations</v>
      </c>
      <c r="BE63" s="18">
        <f t="shared" si="153"/>
        <v>2.7355243038976664</v>
      </c>
      <c r="BF63" s="18">
        <f t="shared" si="153"/>
        <v>2.6776545989175067</v>
      </c>
      <c r="BG63" s="18">
        <f t="shared" si="153"/>
        <v>2.4449523330903875</v>
      </c>
      <c r="BH63" s="18">
        <f t="shared" si="153"/>
        <v>2.1470805743783914</v>
      </c>
      <c r="BI63" s="18">
        <f t="shared" si="153"/>
        <v>1.8941091097599783</v>
      </c>
      <c r="BK63" s="68">
        <f t="shared" si="125"/>
        <v>-24.409240378398248</v>
      </c>
      <c r="BL63" s="69">
        <f t="shared" si="126"/>
        <v>37.737163607758845</v>
      </c>
      <c r="BM63" s="69">
        <f t="shared" si="127"/>
        <v>13.327923229360596</v>
      </c>
      <c r="BO63" t="str">
        <f t="shared" si="145"/>
        <v>62 Leisure, travel and related personal service occupations</v>
      </c>
      <c r="BP63" s="18">
        <f t="shared" si="154"/>
        <v>2.688203089602645</v>
      </c>
      <c r="BQ63" s="18">
        <f t="shared" si="154"/>
        <v>2.7251485440930105</v>
      </c>
      <c r="BR63" s="18">
        <f t="shared" si="154"/>
        <v>2.3742284020927262</v>
      </c>
      <c r="BS63" s="18">
        <f t="shared" si="154"/>
        <v>2.037904840697871</v>
      </c>
      <c r="BT63" s="18">
        <f t="shared" si="154"/>
        <v>1.8709807012349662</v>
      </c>
      <c r="BV63" s="68">
        <f t="shared" si="129"/>
        <v>-31.422465261225035</v>
      </c>
      <c r="BW63" s="69">
        <f t="shared" si="130"/>
        <v>36.806136819677953</v>
      </c>
      <c r="BX63" s="69">
        <f t="shared" si="131"/>
        <v>5.3836715584529182</v>
      </c>
      <c r="BZ63" t="str">
        <f t="shared" si="146"/>
        <v>62 Leisure, travel and related personal service occupations</v>
      </c>
      <c r="CA63" s="18">
        <f t="shared" si="155"/>
        <v>2.7460150877424301</v>
      </c>
      <c r="CB63" s="18">
        <f t="shared" si="155"/>
        <v>2.8320097697101443</v>
      </c>
      <c r="CC63" s="18">
        <f t="shared" si="155"/>
        <v>2.6428118354035508</v>
      </c>
      <c r="CD63" s="18">
        <f t="shared" si="155"/>
        <v>2.4781102195818172</v>
      </c>
      <c r="CE63" s="18">
        <f t="shared" si="155"/>
        <v>2.7364513421764389</v>
      </c>
      <c r="CG63" s="68">
        <f t="shared" si="133"/>
        <v>-39.874970861013466</v>
      </c>
      <c r="CH63" s="69">
        <f t="shared" si="134"/>
        <v>33.197928178686787</v>
      </c>
      <c r="CI63" s="69">
        <f t="shared" si="135"/>
        <v>-6.6770426823266753</v>
      </c>
      <c r="CK63" t="str">
        <f t="shared" si="147"/>
        <v>62 Leisure, travel and related personal service occupations</v>
      </c>
      <c r="CL63" s="18">
        <f t="shared" si="156"/>
        <v>2.8710979414534541</v>
      </c>
      <c r="CM63" s="18">
        <f t="shared" si="156"/>
        <v>2.7354366158941228</v>
      </c>
      <c r="CN63" s="18">
        <f t="shared" si="156"/>
        <v>2.8020828707868572</v>
      </c>
      <c r="CO63" s="18">
        <f t="shared" si="156"/>
        <v>2.2576929708857678</v>
      </c>
      <c r="CP63" s="18">
        <f t="shared" si="156"/>
        <v>1.723568471075571</v>
      </c>
      <c r="CR63" s="68">
        <f t="shared" si="137"/>
        <v>-50.653054381664205</v>
      </c>
      <c r="CS63" s="69">
        <f t="shared" si="138"/>
        <v>21.067590176918678</v>
      </c>
      <c r="CT63" s="69">
        <f t="shared" si="139"/>
        <v>-29.58546420474552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1.2707071170161307E-2</v>
      </c>
      <c r="C64" s="18">
        <f t="shared" si="148"/>
        <v>1.1832168907660314E-2</v>
      </c>
      <c r="D64" s="18">
        <f t="shared" si="148"/>
        <v>1.2409657706763725E-2</v>
      </c>
      <c r="E64" s="18">
        <f t="shared" si="148"/>
        <v>1.0811783105202699E-2</v>
      </c>
      <c r="F64" s="18">
        <f t="shared" si="148"/>
        <v>1.173929268044669E-2</v>
      </c>
      <c r="H64" s="68">
        <f t="shared" si="105"/>
        <v>47.34827435479145</v>
      </c>
      <c r="I64" s="69">
        <f t="shared" si="106"/>
        <v>63.091929420688722</v>
      </c>
      <c r="J64" s="69">
        <f t="shared" si="107"/>
        <v>110.44020377548016</v>
      </c>
      <c r="L64" t="str">
        <f t="shared" si="140"/>
        <v>63 Community and civil enforcement occupations</v>
      </c>
      <c r="M64" s="18">
        <f t="shared" si="149"/>
        <v>3.2416978060430229E-2</v>
      </c>
      <c r="N64" s="18">
        <f t="shared" si="149"/>
        <v>2.6622062750580065E-2</v>
      </c>
      <c r="O64" s="18">
        <f t="shared" si="149"/>
        <v>3.3444355019699966E-2</v>
      </c>
      <c r="P64" s="18">
        <f t="shared" si="149"/>
        <v>2.2841597143985169E-2</v>
      </c>
      <c r="Q64" s="18">
        <f t="shared" si="149"/>
        <v>2.4960686612307405E-2</v>
      </c>
      <c r="S64" s="68">
        <f t="shared" si="109"/>
        <v>17.865626010199492</v>
      </c>
      <c r="T64" s="69">
        <f t="shared" si="110"/>
        <v>50.884346915039266</v>
      </c>
      <c r="U64" s="69">
        <f t="shared" si="111"/>
        <v>68.749972925238765</v>
      </c>
      <c r="W64" t="str">
        <f t="shared" si="141"/>
        <v>63 Community and civil enforcement occupations</v>
      </c>
      <c r="X64" s="18">
        <f t="shared" si="150"/>
        <v>7.1453638417310644E-2</v>
      </c>
      <c r="Y64" s="18">
        <f t="shared" si="150"/>
        <v>6.8572977563622822E-2</v>
      </c>
      <c r="Z64" s="18">
        <f t="shared" si="150"/>
        <v>7.587541615274962E-2</v>
      </c>
      <c r="AA64" s="18">
        <f t="shared" si="150"/>
        <v>6.642829092442408E-2</v>
      </c>
      <c r="AB64" s="18">
        <f t="shared" si="150"/>
        <v>7.6059792403093102E-2</v>
      </c>
      <c r="AD64" s="68">
        <f t="shared" si="113"/>
        <v>35.895069082198674</v>
      </c>
      <c r="AE64" s="69">
        <f t="shared" si="114"/>
        <v>67.145910486480801</v>
      </c>
      <c r="AF64" s="69">
        <f t="shared" si="115"/>
        <v>103.04097956867948</v>
      </c>
      <c r="AH64" t="str">
        <f t="shared" si="142"/>
        <v>63 Community and civil enforcement occupations</v>
      </c>
      <c r="AI64" s="18">
        <f t="shared" si="151"/>
        <v>6.952105774363937E-2</v>
      </c>
      <c r="AJ64" s="18">
        <f t="shared" si="151"/>
        <v>7.2739547525575168E-2</v>
      </c>
      <c r="AK64" s="18">
        <f t="shared" si="151"/>
        <v>9.2328808630490367E-2</v>
      </c>
      <c r="AL64" s="18">
        <f t="shared" si="151"/>
        <v>6.9365012378843086E-2</v>
      </c>
      <c r="AM64" s="18">
        <f t="shared" si="151"/>
        <v>8.1876890409276468E-2</v>
      </c>
      <c r="AO64" s="68">
        <f t="shared" si="117"/>
        <v>5.5308943349317401</v>
      </c>
      <c r="AP64" s="69">
        <f t="shared" si="118"/>
        <v>49.658539624380566</v>
      </c>
      <c r="AQ64" s="69">
        <f t="shared" si="119"/>
        <v>55.189433959312304</v>
      </c>
      <c r="AS64" t="str">
        <f t="shared" si="143"/>
        <v>63 Community and civil enforcement occupations</v>
      </c>
      <c r="AT64" s="18">
        <f t="shared" si="152"/>
        <v>7.6313147078585872E-2</v>
      </c>
      <c r="AU64" s="18">
        <f t="shared" si="152"/>
        <v>6.2862338570703072E-2</v>
      </c>
      <c r="AV64" s="18">
        <f t="shared" si="152"/>
        <v>7.5488827647797199E-2</v>
      </c>
      <c r="AW64" s="18">
        <f t="shared" si="152"/>
        <v>5.0373666337622747E-2</v>
      </c>
      <c r="AX64" s="18">
        <f t="shared" si="152"/>
        <v>4.9080670307396157E-2</v>
      </c>
      <c r="AZ64" s="68">
        <f t="shared" si="121"/>
        <v>-14.650119711573451</v>
      </c>
      <c r="BA64" s="69">
        <f t="shared" si="122"/>
        <v>45.969197936742248</v>
      </c>
      <c r="BB64" s="69">
        <f t="shared" si="123"/>
        <v>31.319078225168802</v>
      </c>
      <c r="BD64" t="str">
        <f t="shared" si="144"/>
        <v>63 Community and civil enforcement occupations</v>
      </c>
      <c r="BE64" s="18">
        <f t="shared" si="153"/>
        <v>8.5437113338803702E-2</v>
      </c>
      <c r="BF64" s="18">
        <f t="shared" si="153"/>
        <v>5.9988141919204527E-2</v>
      </c>
      <c r="BG64" s="18">
        <f t="shared" si="153"/>
        <v>7.9590998588136536E-2</v>
      </c>
      <c r="BH64" s="18">
        <f t="shared" si="153"/>
        <v>4.9545466736226243E-2</v>
      </c>
      <c r="BI64" s="18">
        <f t="shared" si="153"/>
        <v>5.3032634880365657E-2</v>
      </c>
      <c r="BK64" s="68">
        <f t="shared" si="125"/>
        <v>-34.985030234573706</v>
      </c>
      <c r="BL64" s="69">
        <f t="shared" si="126"/>
        <v>24.19348789121619</v>
      </c>
      <c r="BM64" s="69">
        <f t="shared" si="127"/>
        <v>-10.791542343357515</v>
      </c>
      <c r="BO64" t="str">
        <f t="shared" si="145"/>
        <v>63 Community and civil enforcement occupations</v>
      </c>
      <c r="BP64" s="18">
        <f t="shared" si="154"/>
        <v>0.12154647524741649</v>
      </c>
      <c r="BQ64" s="18">
        <f t="shared" si="154"/>
        <v>0.10098339528281182</v>
      </c>
      <c r="BR64" s="18">
        <f t="shared" si="154"/>
        <v>0.13267201830248027</v>
      </c>
      <c r="BS64" s="18">
        <f t="shared" si="154"/>
        <v>9.0400012873124894E-2</v>
      </c>
      <c r="BT64" s="18">
        <f t="shared" si="154"/>
        <v>0.10460198801430486</v>
      </c>
      <c r="BV64" s="68">
        <f t="shared" si="129"/>
        <v>-31.388698193736158</v>
      </c>
      <c r="BW64" s="69">
        <f t="shared" si="130"/>
        <v>29.633673004527544</v>
      </c>
      <c r="BX64" s="69">
        <f t="shared" si="131"/>
        <v>-1.7550251892086126</v>
      </c>
      <c r="BZ64" t="str">
        <f t="shared" si="146"/>
        <v>63 Community and civil enforcement occupations</v>
      </c>
      <c r="CA64" s="18">
        <f t="shared" si="155"/>
        <v>0.14538330989677994</v>
      </c>
      <c r="CB64" s="18">
        <f t="shared" si="155"/>
        <v>0.13523469121639295</v>
      </c>
      <c r="CC64" s="18">
        <f t="shared" si="155"/>
        <v>0.18153197432905974</v>
      </c>
      <c r="CD64" s="18">
        <f t="shared" si="155"/>
        <v>0.133251561402628</v>
      </c>
      <c r="CE64" s="18">
        <f t="shared" si="155"/>
        <v>0.17689801346700854</v>
      </c>
      <c r="CG64" s="68">
        <f t="shared" si="133"/>
        <v>-43.414698068160604</v>
      </c>
      <c r="CH64" s="69">
        <f t="shared" si="134"/>
        <v>26.433829519803016</v>
      </c>
      <c r="CI64" s="69">
        <f t="shared" si="135"/>
        <v>-16.980868548357588</v>
      </c>
      <c r="CK64" t="str">
        <f t="shared" si="147"/>
        <v>63 Community and civil enforcement occupations</v>
      </c>
      <c r="CL64" s="18">
        <f t="shared" si="156"/>
        <v>0.14049422363487696</v>
      </c>
      <c r="CM64" s="18">
        <f t="shared" si="156"/>
        <v>0.10165566748240409</v>
      </c>
      <c r="CN64" s="18">
        <f t="shared" si="156"/>
        <v>0.13656816026447449</v>
      </c>
      <c r="CO64" s="18">
        <f t="shared" si="156"/>
        <v>7.2807891933137428E-2</v>
      </c>
      <c r="CP64" s="18">
        <f t="shared" si="156"/>
        <v>6.7158406032448853E-2</v>
      </c>
      <c r="CR64" s="68">
        <f t="shared" si="137"/>
        <v>-60.548489870622127</v>
      </c>
      <c r="CS64" s="69">
        <f t="shared" si="138"/>
        <v>12.492489654847553</v>
      </c>
      <c r="CT64" s="69">
        <f t="shared" si="139"/>
        <v>-48.056000215774567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1.4781492402905567</v>
      </c>
      <c r="C65" s="18">
        <f t="shared" si="157"/>
        <v>1.2969406796067653</v>
      </c>
      <c r="D65" s="18">
        <f t="shared" si="157"/>
        <v>1.1223124403468834</v>
      </c>
      <c r="E65" s="18">
        <f t="shared" si="157"/>
        <v>1.1027829986582032</v>
      </c>
      <c r="F65" s="18">
        <f t="shared" si="157"/>
        <v>1.1038584707001133</v>
      </c>
      <c r="H65" s="68">
        <f t="shared" si="105"/>
        <v>53.201332943014634</v>
      </c>
      <c r="I65" s="69">
        <f t="shared" si="106"/>
        <v>64.819536423521882</v>
      </c>
      <c r="J65" s="69">
        <f t="shared" si="107"/>
        <v>118.0208693665365</v>
      </c>
      <c r="L65" t="str">
        <f t="shared" si="140"/>
        <v>71 Sales occupations</v>
      </c>
      <c r="M65" s="18">
        <f t="shared" ref="M65:Q70" si="158">M28/M$35*100</f>
        <v>2.4758953680687217</v>
      </c>
      <c r="N65" s="18">
        <f t="shared" si="158"/>
        <v>2.3829244761614228</v>
      </c>
      <c r="O65" s="18">
        <f t="shared" si="158"/>
        <v>2.2301405532606107</v>
      </c>
      <c r="P65" s="18">
        <f t="shared" si="158"/>
        <v>2.3381160024011765</v>
      </c>
      <c r="Q65" s="18">
        <f t="shared" si="158"/>
        <v>2.56902165140276</v>
      </c>
      <c r="S65" s="68">
        <f t="shared" si="109"/>
        <v>81.92358005601298</v>
      </c>
      <c r="T65" s="69">
        <f t="shared" si="110"/>
        <v>71.920926276010874</v>
      </c>
      <c r="U65" s="69">
        <f t="shared" si="111"/>
        <v>153.84450633202385</v>
      </c>
      <c r="W65" t="str">
        <f t="shared" si="141"/>
        <v>71 Sales occupations</v>
      </c>
      <c r="X65" s="18">
        <f t="shared" ref="X65:AB70" si="159">X28/X$35*100</f>
        <v>5.0348558645879997</v>
      </c>
      <c r="Y65" s="18">
        <f t="shared" si="159"/>
        <v>5.0939623694111278</v>
      </c>
      <c r="Z65" s="18">
        <f t="shared" si="159"/>
        <v>4.8919356771087319</v>
      </c>
      <c r="AA65" s="18">
        <f t="shared" si="159"/>
        <v>5.1290170489170963</v>
      </c>
      <c r="AB65" s="18">
        <f t="shared" si="159"/>
        <v>5.7947608956054228</v>
      </c>
      <c r="AD65" s="68">
        <f t="shared" si="113"/>
        <v>60.584798781189562</v>
      </c>
      <c r="AE65" s="69">
        <f t="shared" si="114"/>
        <v>70.498496232040353</v>
      </c>
      <c r="AF65" s="69">
        <f t="shared" si="115"/>
        <v>131.08329501322996</v>
      </c>
      <c r="AH65" t="str">
        <f t="shared" si="142"/>
        <v>71 Sales occupations</v>
      </c>
      <c r="AI65" s="18">
        <f t="shared" ref="AI65:AM70" si="160">AI28/AI$35*100</f>
        <v>5.7048601180776322</v>
      </c>
      <c r="AJ65" s="18">
        <f t="shared" si="160"/>
        <v>6.1662890908864574</v>
      </c>
      <c r="AK65" s="18">
        <f t="shared" si="160"/>
        <v>6.1578619168389697</v>
      </c>
      <c r="AL65" s="18">
        <f t="shared" si="160"/>
        <v>6.6374209040169596</v>
      </c>
      <c r="AM65" s="18">
        <f t="shared" si="160"/>
        <v>7.7024023722405843</v>
      </c>
      <c r="AO65" s="68">
        <f t="shared" si="117"/>
        <v>48.851003291677301</v>
      </c>
      <c r="AP65" s="69">
        <f t="shared" si="118"/>
        <v>67.8769995088402</v>
      </c>
      <c r="AQ65" s="69">
        <f t="shared" si="119"/>
        <v>116.72800280051749</v>
      </c>
      <c r="AS65" t="str">
        <f t="shared" si="143"/>
        <v>71 Sales occupations</v>
      </c>
      <c r="AT65" s="18">
        <f t="shared" ref="AT65:AX70" si="161">AT28/AT$35*100</f>
        <v>5.0546613434270027</v>
      </c>
      <c r="AU65" s="18">
        <f t="shared" si="161"/>
        <v>4.8431837311929984</v>
      </c>
      <c r="AV65" s="18">
        <f t="shared" si="161"/>
        <v>4.5917665580845473</v>
      </c>
      <c r="AW65" s="18">
        <f t="shared" si="161"/>
        <v>4.5673086362232507</v>
      </c>
      <c r="AX65" s="18">
        <f t="shared" si="161"/>
        <v>4.848603367407704</v>
      </c>
      <c r="AZ65" s="68">
        <f t="shared" si="121"/>
        <v>38.615555500259987</v>
      </c>
      <c r="BA65" s="69">
        <f t="shared" si="122"/>
        <v>56.675552653271374</v>
      </c>
      <c r="BB65" s="69">
        <f t="shared" si="123"/>
        <v>95.291108153531354</v>
      </c>
      <c r="BD65" t="str">
        <f t="shared" si="144"/>
        <v>71 Sales occupations</v>
      </c>
      <c r="BE65" s="18">
        <f t="shared" ref="BE65:BI70" si="162">BE28/BE$35*100</f>
        <v>9.6249645365706087</v>
      </c>
      <c r="BF65" s="18">
        <f t="shared" si="162"/>
        <v>9.7244316670520945</v>
      </c>
      <c r="BG65" s="18">
        <f t="shared" si="162"/>
        <v>9.7869329311049622</v>
      </c>
      <c r="BH65" s="18">
        <f t="shared" si="162"/>
        <v>9.8609580738581872</v>
      </c>
      <c r="BI65" s="18">
        <f t="shared" si="162"/>
        <v>10.167856959616417</v>
      </c>
      <c r="BK65" s="68">
        <f t="shared" si="125"/>
        <v>1.3717465663694326</v>
      </c>
      <c r="BL65" s="69">
        <f t="shared" si="126"/>
        <v>46.803749492119181</v>
      </c>
      <c r="BM65" s="69">
        <f t="shared" si="127"/>
        <v>48.175496058488619</v>
      </c>
      <c r="BO65" t="str">
        <f t="shared" si="145"/>
        <v>71 Sales occupations</v>
      </c>
      <c r="BP65" s="18">
        <f t="shared" ref="BP65:BT70" si="163">BP28/BP$35*100</f>
        <v>9.983348561730466</v>
      </c>
      <c r="BQ65" s="18">
        <f t="shared" si="163"/>
        <v>9.7291821452817313</v>
      </c>
      <c r="BR65" s="18">
        <f t="shared" si="163"/>
        <v>9.5968772222639913</v>
      </c>
      <c r="BS65" s="18">
        <f t="shared" si="163"/>
        <v>9.6886989931197718</v>
      </c>
      <c r="BT65" s="18">
        <f t="shared" si="163"/>
        <v>9.6775264876930809</v>
      </c>
      <c r="BV65" s="68">
        <f t="shared" si="129"/>
        <v>-12.245481643357007</v>
      </c>
      <c r="BW65" s="69">
        <f t="shared" si="130"/>
        <v>44.655554651100715</v>
      </c>
      <c r="BX65" s="69">
        <f t="shared" si="131"/>
        <v>32.410073007743705</v>
      </c>
      <c r="BZ65" t="str">
        <f t="shared" si="146"/>
        <v>71 Sales occupations</v>
      </c>
      <c r="CA65" s="18">
        <f t="shared" ref="CA65:CE70" si="164">CA28/CA$35*100</f>
        <v>10.515618043518577</v>
      </c>
      <c r="CB65" s="18">
        <f t="shared" si="164"/>
        <v>10.707210384236603</v>
      </c>
      <c r="CC65" s="18">
        <f t="shared" si="164"/>
        <v>10.525597476522773</v>
      </c>
      <c r="CD65" s="18">
        <f t="shared" si="164"/>
        <v>10.238554168494932</v>
      </c>
      <c r="CE65" s="18">
        <f t="shared" si="164"/>
        <v>6.5729783337403189</v>
      </c>
      <c r="CG65" s="68">
        <f t="shared" si="133"/>
        <v>-63.738208546353306</v>
      </c>
      <c r="CH65" s="69">
        <f t="shared" si="134"/>
        <v>28.477039299121227</v>
      </c>
      <c r="CI65" s="69">
        <f t="shared" si="135"/>
        <v>-35.261169247232075</v>
      </c>
      <c r="CK65" t="str">
        <f t="shared" si="147"/>
        <v>71 Sales occupations</v>
      </c>
      <c r="CL65" s="18">
        <f t="shared" ref="CL65:CP70" si="165">CL28/CL$35*100</f>
        <v>12.841134763738435</v>
      </c>
      <c r="CM65" s="18">
        <f t="shared" si="165"/>
        <v>11.851778906167803</v>
      </c>
      <c r="CN65" s="18">
        <f t="shared" si="165"/>
        <v>12.236781451331078</v>
      </c>
      <c r="CO65" s="18">
        <f t="shared" si="165"/>
        <v>10.350860808110287</v>
      </c>
      <c r="CP65" s="18">
        <f t="shared" si="165"/>
        <v>8.353405702989166</v>
      </c>
      <c r="CR65" s="68">
        <f t="shared" si="137"/>
        <v>-45.234244672950787</v>
      </c>
      <c r="CS65" s="69">
        <f t="shared" si="138"/>
        <v>18.849997013689713</v>
      </c>
      <c r="CT65" s="69">
        <f t="shared" si="139"/>
        <v>-26.384247659261074</v>
      </c>
    </row>
    <row r="66" spans="1:98" x14ac:dyDescent="0.2">
      <c r="A66" t="str">
        <f t="shared" si="103"/>
        <v>72 Customer service occupations</v>
      </c>
      <c r="B66" s="18">
        <f t="shared" si="157"/>
        <v>0.4915654318362091</v>
      </c>
      <c r="C66" s="18">
        <f t="shared" si="157"/>
        <v>0.4830195043116296</v>
      </c>
      <c r="D66" s="18">
        <f t="shared" si="157"/>
        <v>0.50492827873294621</v>
      </c>
      <c r="E66" s="18">
        <f t="shared" si="157"/>
        <v>0.64374968270988553</v>
      </c>
      <c r="F66" s="18">
        <f t="shared" si="157"/>
        <v>0.68646997472201499</v>
      </c>
      <c r="H66" s="68">
        <f t="shared" si="105"/>
        <v>111.76529057362556</v>
      </c>
      <c r="I66" s="69">
        <f t="shared" si="106"/>
        <v>75.358659428442508</v>
      </c>
      <c r="J66" s="69">
        <f t="shared" si="107"/>
        <v>187.12395000206809</v>
      </c>
      <c r="L66" t="str">
        <f t="shared" si="140"/>
        <v>72 Customer service occupations</v>
      </c>
      <c r="M66" s="18">
        <f t="shared" si="158"/>
        <v>0.83653859768781236</v>
      </c>
      <c r="N66" s="18">
        <f t="shared" si="158"/>
        <v>0.85699493569369734</v>
      </c>
      <c r="O66" s="18">
        <f t="shared" si="158"/>
        <v>0.8090015268547498</v>
      </c>
      <c r="P66" s="18">
        <f t="shared" si="158"/>
        <v>0.90493571884769985</v>
      </c>
      <c r="Q66" s="18">
        <f t="shared" si="158"/>
        <v>0.95796006300654524</v>
      </c>
      <c r="S66" s="68">
        <f t="shared" si="109"/>
        <v>87.004271667017477</v>
      </c>
      <c r="T66" s="69">
        <f t="shared" si="110"/>
        <v>74.388888595253306</v>
      </c>
      <c r="U66" s="69">
        <f t="shared" si="111"/>
        <v>161.39316026227078</v>
      </c>
      <c r="W66" t="str">
        <f t="shared" si="141"/>
        <v>72 Customer service occupations</v>
      </c>
      <c r="X66" s="18">
        <f t="shared" si="159"/>
        <v>1.7672583211145869</v>
      </c>
      <c r="Y66" s="18">
        <f t="shared" si="159"/>
        <v>1.8223242701599967</v>
      </c>
      <c r="Z66" s="18">
        <f t="shared" si="159"/>
        <v>1.8524982378485699</v>
      </c>
      <c r="AA66" s="18">
        <f t="shared" si="159"/>
        <v>2.0558540434188788</v>
      </c>
      <c r="AB66" s="18">
        <f t="shared" si="159"/>
        <v>2.2677056468941936</v>
      </c>
      <c r="AD66" s="68">
        <f t="shared" si="113"/>
        <v>65.950485410408888</v>
      </c>
      <c r="AE66" s="69">
        <f t="shared" si="114"/>
        <v>66.453758106974703</v>
      </c>
      <c r="AF66" s="69">
        <f t="shared" si="115"/>
        <v>132.40424351738361</v>
      </c>
      <c r="AH66" t="str">
        <f t="shared" si="142"/>
        <v>72 Customer service occupations</v>
      </c>
      <c r="AI66" s="18">
        <f t="shared" si="160"/>
        <v>1.5178351497306211</v>
      </c>
      <c r="AJ66" s="18">
        <f t="shared" si="160"/>
        <v>1.8303686836754613</v>
      </c>
      <c r="AK66" s="18">
        <f t="shared" si="160"/>
        <v>1.8971068266545266</v>
      </c>
      <c r="AL66" s="18">
        <f t="shared" si="160"/>
        <v>2.2261387670757973</v>
      </c>
      <c r="AM66" s="18">
        <f t="shared" si="160"/>
        <v>2.5239201378178855</v>
      </c>
      <c r="AO66" s="68">
        <f t="shared" si="117"/>
        <v>58.321294418945769</v>
      </c>
      <c r="AP66" s="69">
        <f t="shared" si="118"/>
        <v>69.340716267616671</v>
      </c>
      <c r="AQ66" s="69">
        <f t="shared" si="119"/>
        <v>127.66201068656244</v>
      </c>
      <c r="AS66" t="str">
        <f t="shared" si="143"/>
        <v>72 Customer service occupations</v>
      </c>
      <c r="AT66" s="18">
        <f t="shared" si="161"/>
        <v>2.7690687425311227</v>
      </c>
      <c r="AU66" s="18">
        <f t="shared" si="161"/>
        <v>2.9655322582239414</v>
      </c>
      <c r="AV66" s="18">
        <f t="shared" si="161"/>
        <v>2.8804963977461755</v>
      </c>
      <c r="AW66" s="18">
        <f t="shared" si="161"/>
        <v>3.3077174217116645</v>
      </c>
      <c r="AX66" s="18">
        <f t="shared" si="161"/>
        <v>3.3716470072496221</v>
      </c>
      <c r="AZ66" s="68">
        <f t="shared" si="121"/>
        <v>53.656124540706266</v>
      </c>
      <c r="BA66" s="69">
        <f t="shared" si="122"/>
        <v>58.21400400360487</v>
      </c>
      <c r="BB66" s="69">
        <f t="shared" si="123"/>
        <v>111.87012854431116</v>
      </c>
      <c r="BD66" t="str">
        <f t="shared" si="144"/>
        <v>72 Customer service occupations</v>
      </c>
      <c r="BE66" s="18">
        <f t="shared" si="162"/>
        <v>2.5173577974053156</v>
      </c>
      <c r="BF66" s="18">
        <f t="shared" si="162"/>
        <v>2.6463692118392377</v>
      </c>
      <c r="BG66" s="18">
        <f t="shared" si="162"/>
        <v>2.7169504929522339</v>
      </c>
      <c r="BH66" s="18">
        <f t="shared" si="162"/>
        <v>2.9755750961568235</v>
      </c>
      <c r="BI66" s="18">
        <f t="shared" si="162"/>
        <v>3.2598174568822023</v>
      </c>
      <c r="BK66" s="68">
        <f t="shared" si="125"/>
        <v>17.070013788336301</v>
      </c>
      <c r="BL66" s="69">
        <f t="shared" si="126"/>
        <v>45.441913709194054</v>
      </c>
      <c r="BM66" s="69">
        <f t="shared" si="127"/>
        <v>62.511927497530351</v>
      </c>
      <c r="BO66" t="str">
        <f t="shared" si="145"/>
        <v>72 Customer service occupations</v>
      </c>
      <c r="BP66" s="18">
        <f t="shared" si="163"/>
        <v>2.5930530841177175</v>
      </c>
      <c r="BQ66" s="18">
        <f t="shared" si="163"/>
        <v>2.8191648865306282</v>
      </c>
      <c r="BR66" s="18">
        <f t="shared" si="163"/>
        <v>2.8717387082697754</v>
      </c>
      <c r="BS66" s="18">
        <f t="shared" si="163"/>
        <v>3.0837580671135032</v>
      </c>
      <c r="BT66" s="18">
        <f t="shared" si="163"/>
        <v>3.3752991257544087</v>
      </c>
      <c r="BV66" s="68">
        <f t="shared" si="129"/>
        <v>2.2827513447118388</v>
      </c>
      <c r="BW66" s="69">
        <f t="shared" si="130"/>
        <v>46.795045836970473</v>
      </c>
      <c r="BX66" s="69">
        <f t="shared" si="131"/>
        <v>49.077797181682314</v>
      </c>
      <c r="BZ66" t="str">
        <f t="shared" si="146"/>
        <v>72 Customer service occupations</v>
      </c>
      <c r="CA66" s="18">
        <f t="shared" si="164"/>
        <v>2.1456292315269736</v>
      </c>
      <c r="CB66" s="18">
        <f t="shared" si="164"/>
        <v>2.2408465670111175</v>
      </c>
      <c r="CC66" s="18">
        <f t="shared" si="164"/>
        <v>2.3791171401588311</v>
      </c>
      <c r="CD66" s="18">
        <f t="shared" si="164"/>
        <v>2.6383921471100531</v>
      </c>
      <c r="CE66" s="18">
        <f t="shared" si="164"/>
        <v>3.8083506472958701</v>
      </c>
      <c r="CG66" s="68">
        <f t="shared" si="133"/>
        <v>-7.0488183093870571</v>
      </c>
      <c r="CH66" s="69">
        <f t="shared" si="134"/>
        <v>33.460277734355998</v>
      </c>
      <c r="CI66" s="69">
        <f t="shared" si="135"/>
        <v>26.411459424968942</v>
      </c>
      <c r="CK66" t="str">
        <f t="shared" si="147"/>
        <v>72 Customer service occupations</v>
      </c>
      <c r="CL66" s="18">
        <f t="shared" si="165"/>
        <v>1.4895231504338611</v>
      </c>
      <c r="CM66" s="18">
        <f t="shared" si="165"/>
        <v>1.8515464117496723</v>
      </c>
      <c r="CN66" s="18">
        <f t="shared" si="165"/>
        <v>2.1608106930166313</v>
      </c>
      <c r="CO66" s="18">
        <f t="shared" si="165"/>
        <v>2.9425191499624908</v>
      </c>
      <c r="CP66" s="18">
        <f t="shared" si="165"/>
        <v>4.352875993840291</v>
      </c>
      <c r="CR66" s="68">
        <f t="shared" si="137"/>
        <v>61.611509096983767</v>
      </c>
      <c r="CS66" s="69">
        <f t="shared" si="138"/>
        <v>43.032434013792376</v>
      </c>
      <c r="CT66" s="69">
        <f t="shared" si="139"/>
        <v>104.64394311077614</v>
      </c>
    </row>
    <row r="67" spans="1:98" x14ac:dyDescent="0.2">
      <c r="A67" t="str">
        <f t="shared" si="103"/>
        <v>81 Process, plant and machine operatives</v>
      </c>
      <c r="B67" s="18">
        <f t="shared" si="157"/>
        <v>0.32819316729253228</v>
      </c>
      <c r="C67" s="18">
        <f t="shared" si="157"/>
        <v>0.3889905431831891</v>
      </c>
      <c r="D67" s="18">
        <f t="shared" si="157"/>
        <v>0.2957782556428139</v>
      </c>
      <c r="E67" s="18">
        <f t="shared" si="157"/>
        <v>0.45209701126442403</v>
      </c>
      <c r="F67" s="18">
        <f t="shared" si="157"/>
        <v>0.67989476499376167</v>
      </c>
      <c r="H67" s="68">
        <f t="shared" si="105"/>
        <v>258.04563215365835</v>
      </c>
      <c r="I67" s="69">
        <f t="shared" si="106"/>
        <v>121.45879546527829</v>
      </c>
      <c r="J67" s="69">
        <f t="shared" si="107"/>
        <v>379.50442761893669</v>
      </c>
      <c r="L67" t="str">
        <f t="shared" si="140"/>
        <v>81 Process, plant and machine operatives</v>
      </c>
      <c r="M67" s="18">
        <f t="shared" si="158"/>
        <v>0.37809069566772946</v>
      </c>
      <c r="N67" s="18">
        <f t="shared" si="158"/>
        <v>0.38589867813813616</v>
      </c>
      <c r="O67" s="18">
        <f t="shared" si="158"/>
        <v>0.31235387757087762</v>
      </c>
      <c r="P67" s="18">
        <f t="shared" si="158"/>
        <v>0.37456372627856599</v>
      </c>
      <c r="Q67" s="18">
        <f t="shared" si="158"/>
        <v>0.49664102756979223</v>
      </c>
      <c r="S67" s="68">
        <f t="shared" si="109"/>
        <v>151.10141301716845</v>
      </c>
      <c r="T67" s="69">
        <f t="shared" si="110"/>
        <v>90.987360308237172</v>
      </c>
      <c r="U67" s="69">
        <f t="shared" si="111"/>
        <v>242.08877332540561</v>
      </c>
      <c r="W67" t="str">
        <f t="shared" si="141"/>
        <v>81 Process, plant and machine operatives</v>
      </c>
      <c r="X67" s="18">
        <f t="shared" si="159"/>
        <v>0.45800818395424858</v>
      </c>
      <c r="Y67" s="18">
        <f t="shared" si="159"/>
        <v>0.44855964628704204</v>
      </c>
      <c r="Z67" s="18">
        <f t="shared" si="159"/>
        <v>0.38689974341709599</v>
      </c>
      <c r="AA67" s="18">
        <f t="shared" si="159"/>
        <v>0.53946924698605692</v>
      </c>
      <c r="AB67" s="18">
        <f t="shared" si="159"/>
        <v>0.75776026216176329</v>
      </c>
      <c r="AD67" s="68">
        <f t="shared" si="113"/>
        <v>165.51131521680648</v>
      </c>
      <c r="AE67" s="69">
        <f t="shared" si="114"/>
        <v>96.905352363194268</v>
      </c>
      <c r="AF67" s="69">
        <f t="shared" si="115"/>
        <v>262.41666758000071</v>
      </c>
      <c r="AH67" t="str">
        <f t="shared" si="142"/>
        <v>81 Process, plant and machine operatives</v>
      </c>
      <c r="AI67" s="18">
        <f t="shared" si="160"/>
        <v>0.71226308697890695</v>
      </c>
      <c r="AJ67" s="18">
        <f t="shared" si="160"/>
        <v>0.78175153520574514</v>
      </c>
      <c r="AK67" s="18">
        <f t="shared" si="160"/>
        <v>0.71980309972564993</v>
      </c>
      <c r="AL67" s="18">
        <f t="shared" si="160"/>
        <v>1.013090101474188</v>
      </c>
      <c r="AM67" s="18">
        <f t="shared" si="160"/>
        <v>1.3899214713168189</v>
      </c>
      <c r="AO67" s="68">
        <f t="shared" si="117"/>
        <v>129.79049536000522</v>
      </c>
      <c r="AP67" s="69">
        <f t="shared" si="118"/>
        <v>78.897087620180045</v>
      </c>
      <c r="AQ67" s="69">
        <f t="shared" si="119"/>
        <v>208.68758298018525</v>
      </c>
      <c r="AS67" t="str">
        <f t="shared" si="143"/>
        <v>81 Process, plant and machine operatives</v>
      </c>
      <c r="AT67" s="18">
        <f t="shared" si="161"/>
        <v>1.4910414894290072</v>
      </c>
      <c r="AU67" s="18">
        <f t="shared" si="161"/>
        <v>1.5296654871939011</v>
      </c>
      <c r="AV67" s="18">
        <f t="shared" si="161"/>
        <v>1.3388509519785656</v>
      </c>
      <c r="AW67" s="18">
        <f t="shared" si="161"/>
        <v>1.5669841488872609</v>
      </c>
      <c r="AX67" s="18">
        <f t="shared" si="161"/>
        <v>1.8458273624513961</v>
      </c>
      <c r="AZ67" s="68">
        <f t="shared" si="121"/>
        <v>80.981406760786498</v>
      </c>
      <c r="BA67" s="69">
        <f t="shared" si="122"/>
        <v>65.03620677955017</v>
      </c>
      <c r="BB67" s="69">
        <f t="shared" si="123"/>
        <v>146.01761354033667</v>
      </c>
      <c r="BD67" t="str">
        <f t="shared" si="144"/>
        <v>81 Process, plant and machine operatives</v>
      </c>
      <c r="BE67" s="18">
        <f t="shared" si="162"/>
        <v>2.6138656972795635</v>
      </c>
      <c r="BF67" s="18">
        <f t="shared" si="162"/>
        <v>2.4980712868047616</v>
      </c>
      <c r="BG67" s="18">
        <f t="shared" si="162"/>
        <v>2.161042692230295</v>
      </c>
      <c r="BH67" s="18">
        <f t="shared" si="162"/>
        <v>2.4142634293264229</v>
      </c>
      <c r="BI67" s="18">
        <f t="shared" si="162"/>
        <v>2.432745466788734</v>
      </c>
      <c r="BK67" s="68">
        <f t="shared" si="125"/>
        <v>9.841748785885434</v>
      </c>
      <c r="BL67" s="69">
        <f t="shared" si="126"/>
        <v>39.982604228960966</v>
      </c>
      <c r="BM67" s="69">
        <f t="shared" si="127"/>
        <v>49.824353014846402</v>
      </c>
      <c r="BO67" t="str">
        <f t="shared" si="145"/>
        <v>81 Process, plant and machine operatives</v>
      </c>
      <c r="BP67" s="18">
        <f t="shared" si="163"/>
        <v>3.4525561786033081</v>
      </c>
      <c r="BQ67" s="18">
        <f t="shared" si="163"/>
        <v>3.2340492281273474</v>
      </c>
      <c r="BR67" s="18">
        <f t="shared" si="163"/>
        <v>2.9685119015475192</v>
      </c>
      <c r="BS67" s="18">
        <f t="shared" si="163"/>
        <v>3.2374480480852461</v>
      </c>
      <c r="BT67" s="18">
        <f t="shared" si="163"/>
        <v>3.3432183950133516</v>
      </c>
      <c r="BV67" s="68">
        <f t="shared" si="129"/>
        <v>-1.9921165971915851</v>
      </c>
      <c r="BW67" s="69">
        <f t="shared" si="130"/>
        <v>40.905364684450269</v>
      </c>
      <c r="BX67" s="69">
        <f t="shared" si="131"/>
        <v>38.913248087258687</v>
      </c>
      <c r="BZ67" t="str">
        <f t="shared" si="146"/>
        <v>81 Process, plant and machine operatives</v>
      </c>
      <c r="CA67" s="18">
        <f t="shared" si="164"/>
        <v>4.3315469917738021</v>
      </c>
      <c r="CB67" s="18">
        <f t="shared" si="164"/>
        <v>4.1156605704128841</v>
      </c>
      <c r="CC67" s="18">
        <f t="shared" si="164"/>
        <v>3.7571119641234301</v>
      </c>
      <c r="CD67" s="18">
        <f t="shared" si="164"/>
        <v>3.8524903939380866</v>
      </c>
      <c r="CE67" s="18">
        <f t="shared" si="164"/>
        <v>2.0637030185665659</v>
      </c>
      <c r="CG67" s="68">
        <f t="shared" si="133"/>
        <v>-68.104686541175823</v>
      </c>
      <c r="CH67" s="69">
        <f t="shared" si="134"/>
        <v>25.997689282787697</v>
      </c>
      <c r="CI67" s="69">
        <f t="shared" si="135"/>
        <v>-42.10699725838812</v>
      </c>
      <c r="CK67" t="str">
        <f t="shared" si="147"/>
        <v>81 Process, plant and machine operatives</v>
      </c>
      <c r="CL67" s="18">
        <f t="shared" si="165"/>
        <v>6.3731940402827991</v>
      </c>
      <c r="CM67" s="18">
        <f t="shared" si="165"/>
        <v>5.4134116942775101</v>
      </c>
      <c r="CN67" s="18">
        <f t="shared" si="165"/>
        <v>4.8929001102488883</v>
      </c>
      <c r="CO67" s="18">
        <f t="shared" si="165"/>
        <v>3.1710761827751948</v>
      </c>
      <c r="CP67" s="18">
        <f t="shared" si="165"/>
        <v>1.5641025230904466</v>
      </c>
      <c r="CR67" s="68">
        <f t="shared" si="137"/>
        <v>-74.354475954583094</v>
      </c>
      <c r="CS67" s="69">
        <f t="shared" si="138"/>
        <v>12.304744949559851</v>
      </c>
      <c r="CT67" s="69">
        <f t="shared" si="139"/>
        <v>-62.049731005023233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0.50530290319338089</v>
      </c>
      <c r="C68" s="18">
        <f t="shared" si="157"/>
        <v>0.65990175169048182</v>
      </c>
      <c r="D68" s="18">
        <f t="shared" si="157"/>
        <v>0.61666594527023921</v>
      </c>
      <c r="E68" s="18">
        <f t="shared" si="157"/>
        <v>0.73712779846213961</v>
      </c>
      <c r="F68" s="18">
        <f t="shared" si="157"/>
        <v>0.83763019912033854</v>
      </c>
      <c r="H68" s="68">
        <f t="shared" si="105"/>
        <v>111.5754567753732</v>
      </c>
      <c r="I68" s="69">
        <f t="shared" si="106"/>
        <v>108.44468961449022</v>
      </c>
      <c r="J68" s="69">
        <f t="shared" si="107"/>
        <v>220.02014638986341</v>
      </c>
      <c r="L68" t="str">
        <f t="shared" si="140"/>
        <v>82 Transport and mobile machine drivers and operatives</v>
      </c>
      <c r="M68" s="18">
        <f t="shared" si="158"/>
        <v>0.48569848550619954</v>
      </c>
      <c r="N68" s="18">
        <f t="shared" si="158"/>
        <v>0.60443672060887343</v>
      </c>
      <c r="O68" s="18">
        <f t="shared" si="158"/>
        <v>0.55542657460207345</v>
      </c>
      <c r="P68" s="18">
        <f t="shared" si="158"/>
        <v>0.60040424563772787</v>
      </c>
      <c r="Q68" s="18">
        <f t="shared" si="158"/>
        <v>0.63608376741304884</v>
      </c>
      <c r="S68" s="68">
        <f t="shared" si="109"/>
        <v>80.859415212343649</v>
      </c>
      <c r="T68" s="69">
        <f t="shared" si="110"/>
        <v>91.363071231427185</v>
      </c>
      <c r="U68" s="69">
        <f t="shared" si="111"/>
        <v>172.22248644377086</v>
      </c>
      <c r="W68" t="str">
        <f t="shared" si="141"/>
        <v>82 Transport and mobile machine drivers and operatives</v>
      </c>
      <c r="X68" s="18">
        <f t="shared" si="159"/>
        <v>0.83607187227398816</v>
      </c>
      <c r="Y68" s="18">
        <f t="shared" si="159"/>
        <v>1.1250569963848596</v>
      </c>
      <c r="Z68" s="18">
        <f t="shared" si="159"/>
        <v>1.0904494348394382</v>
      </c>
      <c r="AA68" s="18">
        <f t="shared" si="159"/>
        <v>1.2551467579439397</v>
      </c>
      <c r="AB68" s="18">
        <f t="shared" si="159"/>
        <v>1.5537846175720091</v>
      </c>
      <c r="AD68" s="68">
        <f t="shared" si="113"/>
        <v>93.167889557718169</v>
      </c>
      <c r="AE68" s="69">
        <f t="shared" si="114"/>
        <v>95.167875684061642</v>
      </c>
      <c r="AF68" s="69">
        <f t="shared" si="115"/>
        <v>188.33576524177982</v>
      </c>
      <c r="AH68" t="str">
        <f t="shared" si="142"/>
        <v>82 Transport and mobile machine drivers and operatives</v>
      </c>
      <c r="AI68" s="18">
        <f t="shared" si="160"/>
        <v>1.3015797228237389</v>
      </c>
      <c r="AJ68" s="18">
        <f t="shared" si="160"/>
        <v>2.0095260307278795</v>
      </c>
      <c r="AK68" s="18">
        <f t="shared" si="160"/>
        <v>1.967952833272411</v>
      </c>
      <c r="AL68" s="18">
        <f t="shared" si="160"/>
        <v>2.4296279720271388</v>
      </c>
      <c r="AM68" s="18">
        <f t="shared" si="160"/>
        <v>3.0532444415220055</v>
      </c>
      <c r="AO68" s="68">
        <f t="shared" si="117"/>
        <v>84.630055323121951</v>
      </c>
      <c r="AP68" s="69">
        <f t="shared" si="118"/>
        <v>89.511540745490365</v>
      </c>
      <c r="AQ68" s="69">
        <f t="shared" si="119"/>
        <v>174.14159606861233</v>
      </c>
      <c r="AS68" t="str">
        <f t="shared" si="143"/>
        <v>82 Transport and mobile machine drivers and operatives</v>
      </c>
      <c r="AT68" s="18">
        <f t="shared" si="161"/>
        <v>2.4123602747114541</v>
      </c>
      <c r="AU68" s="18">
        <f t="shared" si="161"/>
        <v>3.1723837750321131</v>
      </c>
      <c r="AV68" s="18">
        <f t="shared" si="161"/>
        <v>3.147246586267908</v>
      </c>
      <c r="AW68" s="18">
        <f t="shared" si="161"/>
        <v>3.556765784722133</v>
      </c>
      <c r="AX68" s="18">
        <f t="shared" si="161"/>
        <v>4.105893517448397</v>
      </c>
      <c r="AZ68" s="68">
        <f t="shared" si="121"/>
        <v>71.258455386782501</v>
      </c>
      <c r="BA68" s="69">
        <f t="shared" si="122"/>
        <v>86.370652105204769</v>
      </c>
      <c r="BB68" s="69">
        <f t="shared" si="123"/>
        <v>157.62910749198727</v>
      </c>
      <c r="BD68" t="str">
        <f t="shared" si="144"/>
        <v>82 Transport and mobile machine drivers and operatives</v>
      </c>
      <c r="BE68" s="18">
        <f t="shared" si="162"/>
        <v>3.9935976685309162</v>
      </c>
      <c r="BF68" s="18">
        <f t="shared" si="162"/>
        <v>4.6401116984680861</v>
      </c>
      <c r="BG68" s="18">
        <f t="shared" si="162"/>
        <v>4.126687545459605</v>
      </c>
      <c r="BH68" s="18">
        <f t="shared" si="162"/>
        <v>4.5729207976490418</v>
      </c>
      <c r="BI68" s="18">
        <f t="shared" si="162"/>
        <v>4.8520804879296806</v>
      </c>
      <c r="BK68" s="68">
        <f t="shared" si="125"/>
        <v>14.72564883557409</v>
      </c>
      <c r="BL68" s="69">
        <f t="shared" si="126"/>
        <v>54.613134790326022</v>
      </c>
      <c r="BM68" s="69">
        <f t="shared" si="127"/>
        <v>69.33878362590012</v>
      </c>
      <c r="BO68" t="str">
        <f t="shared" si="145"/>
        <v>82 Transport and mobile machine drivers and operatives</v>
      </c>
      <c r="BP68" s="18">
        <f t="shared" si="163"/>
        <v>6.4185465886780371</v>
      </c>
      <c r="BQ68" s="18">
        <f t="shared" si="163"/>
        <v>7.3499717920596632</v>
      </c>
      <c r="BR68" s="18">
        <f t="shared" si="163"/>
        <v>7.0138767502920984</v>
      </c>
      <c r="BS68" s="18">
        <f t="shared" si="163"/>
        <v>7.434285327243904</v>
      </c>
      <c r="BT68" s="18">
        <f t="shared" si="163"/>
        <v>8.637867269367753</v>
      </c>
      <c r="BV68" s="68">
        <f t="shared" si="129"/>
        <v>7.1725226141021867</v>
      </c>
      <c r="BW68" s="69">
        <f t="shared" si="130"/>
        <v>56.717118410561575</v>
      </c>
      <c r="BX68" s="69">
        <f t="shared" si="131"/>
        <v>63.889641024663767</v>
      </c>
      <c r="BZ68" t="str">
        <f t="shared" si="146"/>
        <v>82 Transport and mobile machine drivers and operatives</v>
      </c>
      <c r="CA68" s="18">
        <f t="shared" si="164"/>
        <v>8.3194607255097619</v>
      </c>
      <c r="CB68" s="18">
        <f t="shared" si="164"/>
        <v>9.3103063163701201</v>
      </c>
      <c r="CC68" s="18">
        <f t="shared" si="164"/>
        <v>9.0709600307279459</v>
      </c>
      <c r="CD68" s="18">
        <f t="shared" si="164"/>
        <v>9.3061243308671404</v>
      </c>
      <c r="CE68" s="18">
        <f t="shared" si="164"/>
        <v>10.936258500451592</v>
      </c>
      <c r="CG68" s="68">
        <f t="shared" si="133"/>
        <v>-29.991733107280176</v>
      </c>
      <c r="CH68" s="69">
        <f t="shared" si="134"/>
        <v>40.161067906052061</v>
      </c>
      <c r="CI68" s="69">
        <f t="shared" si="135"/>
        <v>10.169334798771889</v>
      </c>
      <c r="CK68" t="str">
        <f t="shared" si="147"/>
        <v>82 Transport and mobile machine drivers and operatives</v>
      </c>
      <c r="CL68" s="18">
        <f t="shared" si="165"/>
        <v>9.73665335100584</v>
      </c>
      <c r="CM68" s="18">
        <f t="shared" si="165"/>
        <v>12.250436232437298</v>
      </c>
      <c r="CN68" s="18">
        <f t="shared" si="165"/>
        <v>11.05372559638619</v>
      </c>
      <c r="CO68" s="18">
        <f t="shared" si="165"/>
        <v>10.537512870122692</v>
      </c>
      <c r="CP68" s="18">
        <f t="shared" si="165"/>
        <v>6.5531575438143115</v>
      </c>
      <c r="CR68" s="68">
        <f t="shared" si="137"/>
        <v>-52.438598817671512</v>
      </c>
      <c r="CS68" s="69">
        <f t="shared" si="138"/>
        <v>26.984811354580813</v>
      </c>
      <c r="CT68" s="69">
        <f t="shared" si="139"/>
        <v>-25.453787463090706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6.798475541981948E-3</v>
      </c>
      <c r="C69" s="18">
        <f t="shared" si="157"/>
        <v>5.5172123711606565E-3</v>
      </c>
      <c r="D69" s="18">
        <f t="shared" si="157"/>
        <v>4.1097618796750958E-3</v>
      </c>
      <c r="E69" s="18">
        <f t="shared" si="157"/>
        <v>1.575873966574852E-2</v>
      </c>
      <c r="F69" s="18">
        <f t="shared" si="157"/>
        <v>1.8939274499874717E-2</v>
      </c>
      <c r="H69" s="68">
        <f t="shared" si="105"/>
        <v>617.81016693419053</v>
      </c>
      <c r="I69" s="69">
        <f t="shared" si="106"/>
        <v>373.63401188487745</v>
      </c>
      <c r="J69" s="69">
        <f t="shared" si="107"/>
        <v>991.44417881906793</v>
      </c>
      <c r="L69" t="str">
        <f t="shared" si="140"/>
        <v>91 Elementary trades and related occupations</v>
      </c>
      <c r="M69" s="18">
        <f t="shared" si="158"/>
        <v>0.19536126958643341</v>
      </c>
      <c r="N69" s="18">
        <f t="shared" si="158"/>
        <v>0.20956315735157488</v>
      </c>
      <c r="O69" s="18">
        <f t="shared" si="158"/>
        <v>0.15462692208322734</v>
      </c>
      <c r="P69" s="18">
        <f t="shared" si="158"/>
        <v>0.28213801807846939</v>
      </c>
      <c r="Q69" s="18">
        <f t="shared" si="158"/>
        <v>0.36627889396072355</v>
      </c>
      <c r="S69" s="68">
        <f t="shared" si="109"/>
        <v>274.093573349216</v>
      </c>
      <c r="T69" s="69">
        <f t="shared" si="110"/>
        <v>155.10119267657171</v>
      </c>
      <c r="U69" s="69">
        <f t="shared" si="111"/>
        <v>429.19476602578771</v>
      </c>
      <c r="W69" t="str">
        <f t="shared" si="141"/>
        <v>91 Elementary trades and related occupations</v>
      </c>
      <c r="X69" s="18">
        <f t="shared" si="159"/>
        <v>0.36950530836424078</v>
      </c>
      <c r="Y69" s="18">
        <f t="shared" si="159"/>
        <v>0.38556896232102716</v>
      </c>
      <c r="Z69" s="18">
        <f t="shared" si="159"/>
        <v>0.30377790803423593</v>
      </c>
      <c r="AA69" s="18">
        <f t="shared" si="159"/>
        <v>0.68725507678052622</v>
      </c>
      <c r="AB69" s="18">
        <f t="shared" si="159"/>
        <v>0.85912488675304011</v>
      </c>
      <c r="AD69" s="68">
        <f t="shared" si="113"/>
        <v>283.39792823291145</v>
      </c>
      <c r="AE69" s="69">
        <f t="shared" si="114"/>
        <v>180.35784092616677</v>
      </c>
      <c r="AF69" s="69">
        <f t="shared" si="115"/>
        <v>463.75576915907823</v>
      </c>
      <c r="AH69" t="str">
        <f t="shared" si="142"/>
        <v>91 Elementary trades and related occupations</v>
      </c>
      <c r="AI69" s="18">
        <f t="shared" si="160"/>
        <v>0.78668842466569111</v>
      </c>
      <c r="AJ69" s="18">
        <f t="shared" si="160"/>
        <v>0.87452874262332025</v>
      </c>
      <c r="AK69" s="18">
        <f t="shared" si="160"/>
        <v>0.71334892047146015</v>
      </c>
      <c r="AL69" s="18">
        <f t="shared" si="160"/>
        <v>1.7906249364314453</v>
      </c>
      <c r="AM69" s="18">
        <f t="shared" si="160"/>
        <v>2.5847139659427429</v>
      </c>
      <c r="AO69" s="68">
        <f t="shared" si="117"/>
        <v>331.18733002972021</v>
      </c>
      <c r="AP69" s="69">
        <f t="shared" si="118"/>
        <v>202.58469504738724</v>
      </c>
      <c r="AQ69" s="69">
        <f t="shared" si="119"/>
        <v>533.77202507710751</v>
      </c>
      <c r="AS69" t="str">
        <f t="shared" si="143"/>
        <v>91 Elementary trades and related occupations</v>
      </c>
      <c r="AT69" s="18">
        <f t="shared" si="161"/>
        <v>0.86009707995228624</v>
      </c>
      <c r="AU69" s="18">
        <f t="shared" si="161"/>
        <v>0.909933847417148</v>
      </c>
      <c r="AV69" s="18">
        <f t="shared" si="161"/>
        <v>0.78040740581931978</v>
      </c>
      <c r="AW69" s="18">
        <f t="shared" si="161"/>
        <v>1.6731749164979228</v>
      </c>
      <c r="AX69" s="18">
        <f t="shared" si="161"/>
        <v>1.9852551590274725</v>
      </c>
      <c r="AZ69" s="68">
        <f t="shared" si="121"/>
        <v>233.94124574275335</v>
      </c>
      <c r="BA69" s="69">
        <f t="shared" si="122"/>
        <v>143.58652278490865</v>
      </c>
      <c r="BB69" s="69">
        <f t="shared" si="123"/>
        <v>377.52776852766192</v>
      </c>
      <c r="BD69" t="str">
        <f t="shared" si="144"/>
        <v>91 Elementary trades and related occupations</v>
      </c>
      <c r="BE69" s="18">
        <f t="shared" si="162"/>
        <v>1.2189145893897544</v>
      </c>
      <c r="BF69" s="18">
        <f t="shared" si="162"/>
        <v>1.0509615484867609</v>
      </c>
      <c r="BG69" s="18">
        <f t="shared" si="162"/>
        <v>0.8993744330526634</v>
      </c>
      <c r="BH69" s="18">
        <f t="shared" si="162"/>
        <v>1.7894272907111393</v>
      </c>
      <c r="BI69" s="18">
        <f t="shared" si="162"/>
        <v>2.2105069825719079</v>
      </c>
      <c r="BK69" s="68">
        <f t="shared" si="125"/>
        <v>139.8200377019707</v>
      </c>
      <c r="BL69" s="69">
        <f t="shared" si="126"/>
        <v>95.085127596789093</v>
      </c>
      <c r="BM69" s="69">
        <f t="shared" si="127"/>
        <v>234.90516529875981</v>
      </c>
      <c r="BO69" t="str">
        <f t="shared" si="145"/>
        <v>91 Elementary trades and related occupations</v>
      </c>
      <c r="BP69" s="18">
        <f t="shared" si="163"/>
        <v>2.2505242394965439</v>
      </c>
      <c r="BQ69" s="18">
        <f t="shared" si="163"/>
        <v>1.9931611884507892</v>
      </c>
      <c r="BR69" s="18">
        <f t="shared" si="163"/>
        <v>1.8132740889761907</v>
      </c>
      <c r="BS69" s="18">
        <f t="shared" si="163"/>
        <v>3.2411763630417951</v>
      </c>
      <c r="BT69" s="18">
        <f t="shared" si="163"/>
        <v>4.1092321474069831</v>
      </c>
      <c r="BV69" s="68">
        <f t="shared" si="129"/>
        <v>97.21151903674145</v>
      </c>
      <c r="BW69" s="69">
        <f t="shared" si="130"/>
        <v>72.643641188127447</v>
      </c>
      <c r="BX69" s="69">
        <f t="shared" si="131"/>
        <v>169.85516022486891</v>
      </c>
      <c r="BZ69" t="str">
        <f t="shared" si="146"/>
        <v>91 Elementary trades and related occupations</v>
      </c>
      <c r="CA69" s="18">
        <f t="shared" si="164"/>
        <v>4.0522215088697395</v>
      </c>
      <c r="CB69" s="18">
        <f t="shared" si="164"/>
        <v>3.878125920213761</v>
      </c>
      <c r="CC69" s="18">
        <f t="shared" si="164"/>
        <v>3.4840754309345008</v>
      </c>
      <c r="CD69" s="18">
        <f t="shared" si="164"/>
        <v>6.4831294906575616</v>
      </c>
      <c r="CE69" s="18">
        <f t="shared" si="164"/>
        <v>9.4707926337062709</v>
      </c>
      <c r="CG69" s="68">
        <f t="shared" si="133"/>
        <v>57.845640384097962</v>
      </c>
      <c r="CH69" s="69">
        <f t="shared" si="134"/>
        <v>68.118064067941788</v>
      </c>
      <c r="CI69" s="69">
        <f t="shared" si="135"/>
        <v>125.96370445203975</v>
      </c>
      <c r="CK69" t="str">
        <f t="shared" si="147"/>
        <v>91 Elementary trades and related occupations</v>
      </c>
      <c r="CL69" s="18">
        <f t="shared" si="165"/>
        <v>5.5363415264140734</v>
      </c>
      <c r="CM69" s="18">
        <f t="shared" si="165"/>
        <v>5.4021023999083599</v>
      </c>
      <c r="CN69" s="18">
        <f t="shared" si="165"/>
        <v>4.7766824256908826</v>
      </c>
      <c r="CO69" s="18">
        <f t="shared" si="165"/>
        <v>9.3975103716064332</v>
      </c>
      <c r="CP69" s="18">
        <f t="shared" si="165"/>
        <v>10.589963945198996</v>
      </c>
      <c r="CR69" s="68">
        <f t="shared" si="137"/>
        <v>77.861038594843791</v>
      </c>
      <c r="CS69" s="69">
        <f t="shared" si="138"/>
        <v>56.277659700445945</v>
      </c>
      <c r="CT69" s="69">
        <f t="shared" si="139"/>
        <v>134.13869829528974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0.52141627744001728</v>
      </c>
      <c r="C70" s="18">
        <f t="shared" si="157"/>
        <v>0.55229295494052488</v>
      </c>
      <c r="D70" s="18">
        <f t="shared" si="157"/>
        <v>0.45392170063558923</v>
      </c>
      <c r="E70" s="18">
        <f t="shared" si="157"/>
        <v>0.44551535999765673</v>
      </c>
      <c r="F70" s="18">
        <f t="shared" si="157"/>
        <v>0.44508277036308697</v>
      </c>
      <c r="H70" s="68">
        <f t="shared" si="105"/>
        <v>52.729441360259131</v>
      </c>
      <c r="I70" s="69">
        <f t="shared" si="106"/>
        <v>69.890198718343683</v>
      </c>
      <c r="J70" s="69">
        <f t="shared" si="107"/>
        <v>122.61964007860283</v>
      </c>
      <c r="L70" t="str">
        <f t="shared" ref="L70" si="166">A70</f>
        <v>92 Elementary administration and service occupations</v>
      </c>
      <c r="M70" s="18">
        <f t="shared" si="158"/>
        <v>1.8071163037715232</v>
      </c>
      <c r="N70" s="18">
        <f t="shared" si="158"/>
        <v>1.9886450090592163</v>
      </c>
      <c r="O70" s="18">
        <f t="shared" si="158"/>
        <v>1.8165705980770688</v>
      </c>
      <c r="P70" s="18">
        <f t="shared" si="158"/>
        <v>1.886812261517359</v>
      </c>
      <c r="Q70" s="18">
        <f t="shared" si="158"/>
        <v>1.9767409159177178</v>
      </c>
      <c r="S70" s="68">
        <f t="shared" si="109"/>
        <v>71.850553579737834</v>
      </c>
      <c r="T70" s="69">
        <f t="shared" si="110"/>
        <v>79.247224025532475</v>
      </c>
      <c r="U70" s="69">
        <f t="shared" si="111"/>
        <v>151.09777760527027</v>
      </c>
      <c r="W70" t="str">
        <f t="shared" ref="W70" si="167">A70</f>
        <v>92 Elementary administration and service occupations</v>
      </c>
      <c r="X70" s="18">
        <f t="shared" si="159"/>
        <v>3.2690759047756766</v>
      </c>
      <c r="Y70" s="18">
        <f t="shared" si="159"/>
        <v>3.6530298203076628</v>
      </c>
      <c r="Z70" s="18">
        <f t="shared" si="159"/>
        <v>3.3821493919861485</v>
      </c>
      <c r="AA70" s="18">
        <f t="shared" si="159"/>
        <v>3.4804524083881185</v>
      </c>
      <c r="AB70" s="18">
        <f t="shared" si="159"/>
        <v>3.8336327222866049</v>
      </c>
      <c r="AD70" s="68">
        <f t="shared" si="113"/>
        <v>53.6623128370912</v>
      </c>
      <c r="AE70" s="69">
        <f t="shared" si="114"/>
        <v>77.158008872281286</v>
      </c>
      <c r="AF70" s="69">
        <f t="shared" si="115"/>
        <v>130.82032170937248</v>
      </c>
      <c r="AH70" t="str">
        <f t="shared" ref="AH70" si="168">L70</f>
        <v>92 Elementary administration and service occupations</v>
      </c>
      <c r="AI70" s="18">
        <f t="shared" si="160"/>
        <v>4.9946511375597646</v>
      </c>
      <c r="AJ70" s="18">
        <f t="shared" si="160"/>
        <v>6.5214534824966934</v>
      </c>
      <c r="AK70" s="18">
        <f t="shared" si="160"/>
        <v>6.0846964506476748</v>
      </c>
      <c r="AL70" s="18">
        <f t="shared" si="160"/>
        <v>6.6974183687252955</v>
      </c>
      <c r="AM70" s="18">
        <f t="shared" si="160"/>
        <v>7.7961326595321649</v>
      </c>
      <c r="AO70" s="68">
        <f t="shared" si="117"/>
        <v>52.47400683339913</v>
      </c>
      <c r="AP70" s="69">
        <f t="shared" si="118"/>
        <v>73.112008799348416</v>
      </c>
      <c r="AQ70" s="69">
        <f t="shared" si="119"/>
        <v>125.58601563274756</v>
      </c>
      <c r="AS70" t="str">
        <f t="shared" ref="AS70" si="169">W70</f>
        <v>92 Elementary administration and service occupations</v>
      </c>
      <c r="AT70" s="18">
        <f t="shared" si="161"/>
        <v>5.0034997773224044</v>
      </c>
      <c r="AU70" s="18">
        <f t="shared" si="161"/>
        <v>5.2553998600843155</v>
      </c>
      <c r="AV70" s="18">
        <f t="shared" si="161"/>
        <v>5.0877881457470036</v>
      </c>
      <c r="AW70" s="18">
        <f t="shared" si="161"/>
        <v>5.0333391502077918</v>
      </c>
      <c r="AX70" s="18">
        <f t="shared" si="161"/>
        <v>5.471165119166101</v>
      </c>
      <c r="AZ70" s="68">
        <f t="shared" si="121"/>
        <v>41.164636624661597</v>
      </c>
      <c r="BA70" s="69">
        <f t="shared" si="122"/>
        <v>68.876780720192272</v>
      </c>
      <c r="BB70" s="69">
        <f t="shared" si="123"/>
        <v>110.04141734485388</v>
      </c>
      <c r="BD70" t="str">
        <f t="shared" ref="BD70" si="170">AH70</f>
        <v>92 Elementary administration and service occupations</v>
      </c>
      <c r="BE70" s="18">
        <f t="shared" si="162"/>
        <v>8.2145845605352932</v>
      </c>
      <c r="BF70" s="18">
        <f t="shared" si="162"/>
        <v>7.9375095899899426</v>
      </c>
      <c r="BG70" s="18">
        <f t="shared" si="162"/>
        <v>7.3739162558188021</v>
      </c>
      <c r="BH70" s="18">
        <f t="shared" si="162"/>
        <v>6.3839387482683936</v>
      </c>
      <c r="BI70" s="18">
        <f t="shared" si="162"/>
        <v>6.2368635805656734</v>
      </c>
      <c r="BK70" s="68">
        <f t="shared" si="125"/>
        <v>-17.471841027939938</v>
      </c>
      <c r="BL70" s="69">
        <f t="shared" si="126"/>
        <v>41.075420912718712</v>
      </c>
      <c r="BM70" s="69">
        <f t="shared" si="127"/>
        <v>23.603579884778778</v>
      </c>
      <c r="BO70" t="str">
        <f t="shared" ref="BO70" si="171">AS70</f>
        <v>92 Elementary administration and service occupations</v>
      </c>
      <c r="BP70" s="18">
        <f t="shared" si="163"/>
        <v>13.340438063535345</v>
      </c>
      <c r="BQ70" s="18">
        <f t="shared" si="163"/>
        <v>14.12419258188268</v>
      </c>
      <c r="BR70" s="18">
        <f t="shared" si="163"/>
        <v>12.988432200598012</v>
      </c>
      <c r="BS70" s="18">
        <f t="shared" si="163"/>
        <v>12.55942200905184</v>
      </c>
      <c r="BT70" s="18">
        <f t="shared" si="163"/>
        <v>12.989978139432459</v>
      </c>
      <c r="BV70" s="68">
        <f t="shared" si="129"/>
        <v>-12.966440542355191</v>
      </c>
      <c r="BW70" s="69">
        <f t="shared" si="130"/>
        <v>43.076270323302815</v>
      </c>
      <c r="BX70" s="69">
        <f t="shared" si="131"/>
        <v>30.109829780947628</v>
      </c>
      <c r="BZ70" t="str">
        <f t="shared" ref="BZ70" si="172">BD70</f>
        <v>92 Elementary administration and service occupations</v>
      </c>
      <c r="CA70" s="18">
        <f t="shared" si="164"/>
        <v>18.277774121161684</v>
      </c>
      <c r="CB70" s="18">
        <f t="shared" si="164"/>
        <v>19.875129338673013</v>
      </c>
      <c r="CC70" s="18">
        <f t="shared" si="164"/>
        <v>18.516597612728777</v>
      </c>
      <c r="CD70" s="18">
        <f t="shared" si="164"/>
        <v>18.058095753236849</v>
      </c>
      <c r="CE70" s="18">
        <f t="shared" si="164"/>
        <v>18.663029853490272</v>
      </c>
      <c r="CG70" s="68">
        <f t="shared" si="133"/>
        <v>-41.473200650933563</v>
      </c>
      <c r="CH70" s="69">
        <f t="shared" si="134"/>
        <v>32.040842406493525</v>
      </c>
      <c r="CI70" s="69">
        <f t="shared" si="135"/>
        <v>-9.4323582444400333</v>
      </c>
      <c r="CK70" t="str">
        <f t="shared" ref="CK70" si="173">BO70</f>
        <v>92 Elementary administration and service occupations</v>
      </c>
      <c r="CL70" s="18">
        <f t="shared" si="165"/>
        <v>24.096786578667935</v>
      </c>
      <c r="CM70" s="18">
        <f t="shared" si="165"/>
        <v>20.540197251006827</v>
      </c>
      <c r="CN70" s="18">
        <f t="shared" si="165"/>
        <v>19.00029394475558</v>
      </c>
      <c r="CO70" s="18">
        <f t="shared" si="165"/>
        <v>13.306377355635068</v>
      </c>
      <c r="CP70" s="18">
        <f t="shared" si="165"/>
        <v>11.060877911685953</v>
      </c>
      <c r="CR70" s="68">
        <f t="shared" si="137"/>
        <v>-53.297299899934345</v>
      </c>
      <c r="CS70" s="69">
        <f t="shared" si="138"/>
        <v>16.052378838943334</v>
      </c>
      <c r="CT70" s="69">
        <f t="shared" si="139"/>
        <v>-37.244921060991011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55.762506157713055</v>
      </c>
      <c r="I72" s="67">
        <f>IF(D35&gt;0,I35/D35*100,0)</f>
        <v>63.484522709013106</v>
      </c>
      <c r="J72" s="67">
        <f t="shared" ref="J72" si="175">IF(D35&gt;0,(J35/D35)*100,0)</f>
        <v>119.24702886672615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57.925937780919689</v>
      </c>
      <c r="T72" s="67">
        <f t="shared" ref="T72" si="177">IF(O35&gt;0,T35/O35*100,0)</f>
        <v>67.541177518519206</v>
      </c>
      <c r="U72" s="67">
        <f t="shared" ref="U72" si="178">IF(O35&gt;0,(U35/O35)*100,0)</f>
        <v>125.46711529943889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35.565646367701163</v>
      </c>
      <c r="AE72" s="67">
        <f t="shared" ref="AE72" si="180">IF(Z35&gt;0,AE35/Z35*100,0)</f>
        <v>63.112906326705698</v>
      </c>
      <c r="AF72" s="67">
        <f t="shared" ref="AF72" si="181">IF(Z35&gt;0,(AF35/Z35)*100,0)</f>
        <v>98.678552694406875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19.002342406380553</v>
      </c>
      <c r="AP72" s="67">
        <f t="shared" ref="AP72" si="183">IF(AK35&gt;0,AP35/AK35*100,0)</f>
        <v>56.971339759975095</v>
      </c>
      <c r="AQ72" s="67">
        <f t="shared" ref="AQ72" si="184">IF(AK35&gt;0,(AQ35/AK35)*100,0)</f>
        <v>75.973682166355644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31.272909732087346</v>
      </c>
      <c r="BA72" s="67">
        <f t="shared" ref="BA72" si="186">IF(AV35&gt;0,BA35/AV35*100,0)</f>
        <v>58.352945903272889</v>
      </c>
      <c r="BB72" s="67">
        <f t="shared" ref="BB72" si="187">IF(AV35&gt;0,(BB35/AV35)*100,0)</f>
        <v>89.625855635360239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-2.4259990384979733</v>
      </c>
      <c r="BL72" s="67">
        <f t="shared" ref="BL72" si="189">IF(BG35&gt;0,BL35/BG35*100,0)</f>
        <v>44.952654505811736</v>
      </c>
      <c r="BM72" s="67">
        <f t="shared" ref="BM72" si="190">IF(BG35&gt;0,(BM35/BG35)*100,0)</f>
        <v>42.526655467313759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-12.976798416558003</v>
      </c>
      <c r="BW72" s="67">
        <f t="shared" ref="BW72" si="192">IF(BR35&gt;0,BW35/BR35*100,0)</f>
        <v>42.567184309985237</v>
      </c>
      <c r="BX72" s="67">
        <f t="shared" ref="BX72" si="193">IF(BR35&gt;0,(BX35/BR35)*100,0)</f>
        <v>29.590385893427236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-41.932408530927354</v>
      </c>
      <c r="CH72" s="67">
        <f t="shared" ref="CH72" si="195">IF(CC35&gt;0,CH35/CC35*100,0)</f>
        <v>32.398447918595515</v>
      </c>
      <c r="CI72" s="67">
        <f t="shared" ref="CI72" si="196">IF(CC35&gt;0,(CI35/CC35)*100,0)</f>
        <v>-9.5339606123318372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-19.774448556429554</v>
      </c>
      <c r="CS72" s="67">
        <f t="shared" ref="CS72" si="198">IF(CN35&gt;0,CS35/CN35*100,0)</f>
        <v>27.716119960835332</v>
      </c>
      <c r="CT72" s="67">
        <f t="shared" ref="CT72" si="199">IF(CN35&gt;0,(CT35/CN35)*100,0)</f>
        <v>7.9416714044057768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Manchester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Manchester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Manchester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Manchester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Manchester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Manchester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Manchester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Manchester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Manchester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6.5875370116527776</v>
      </c>
      <c r="C82" s="18">
        <f t="shared" si="210"/>
        <v>25.03674850915052</v>
      </c>
      <c r="D82" s="18">
        <f t="shared" si="210"/>
        <v>1.1983030481345747</v>
      </c>
      <c r="E82" s="18">
        <f t="shared" si="210"/>
        <v>2.5811301865069858</v>
      </c>
      <c r="F82" s="18">
        <f t="shared" ref="F82:F107" si="211">IF(AND(F$6-C$6 &lt;&gt; 0,C8&lt;&gt;0,F8&lt;&gt;0),(EXP(LN(F8/C8)/(F$6-C$6))-1)*100,0)</f>
        <v>3.4186022096778013</v>
      </c>
      <c r="H82" s="18">
        <f t="shared" ref="H82:H107" si="212">IF($F$6-$D$6 &lt;&gt; 0,(EXP(LN(1+(H45/100))/($F$6-$D$6))-1)*100,0)</f>
        <v>2.1181009368196779</v>
      </c>
      <c r="I82" s="18">
        <f t="shared" ref="I82:I107" si="213">IF(D8&gt;0,((1+(I8/D8))^(1/($F$6-$D$6))-1)*100,0)</f>
        <v>3.2797108854741186</v>
      </c>
      <c r="J82" s="18">
        <f t="shared" ref="J82:J107" si="214">IF($F$6-$D$6 &lt;&gt; 0,(EXP(LN(1+(J45/100))/($F$6-$D$6))-1)*100,0)</f>
        <v>4.7017293055463538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6.9751348773839705</v>
      </c>
      <c r="N82" s="18">
        <f t="shared" si="215"/>
        <v>11.300005391963142</v>
      </c>
      <c r="O82" s="18">
        <f t="shared" si="215"/>
        <v>0.77480238263660794</v>
      </c>
      <c r="P82" s="18">
        <f t="shared" si="215"/>
        <v>2.3882983964023552</v>
      </c>
      <c r="Q82" s="18">
        <f t="shared" ref="Q82:Q107" si="216">IF(AND(Q$6-N$6 &lt;&gt; 0,N8&lt;&gt;0,Q8&lt;&gt;0),(EXP(LN(Q8/N8)/(Q$6-N$6))-1)*100,0)</f>
        <v>2.4141319907337255</v>
      </c>
      <c r="S82" s="18">
        <f t="shared" ref="S82:S107" si="217">IF($F$6-$D$6 &lt;&gt; 0,(EXP(LN(1+(S45/100))/($F$6-$D$6))-1)*100,0)</f>
        <v>1.8476162358746606</v>
      </c>
      <c r="T82" s="18">
        <f t="shared" ref="T82:T107" si="218">IF(O8&gt;0,((1+(T8/O8))^(1/($F$6-$D$6))-1)*100,0)</f>
        <v>3.2947235710925282</v>
      </c>
      <c r="U82" s="18">
        <f t="shared" ref="U82:U107" si="219">IF($F$6-$D$6 &lt;&gt; 0,(EXP(LN(1+(U45/100))/($F$6-$D$6))-1)*100,0)</f>
        <v>4.5249127545283541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7.9787609145064886</v>
      </c>
      <c r="Y82" s="18">
        <f t="shared" si="220"/>
        <v>-1.5119826651961765</v>
      </c>
      <c r="Z82" s="18">
        <f t="shared" si="220"/>
        <v>-0.73725251811859183</v>
      </c>
      <c r="AA82" s="18">
        <f t="shared" si="220"/>
        <v>1.9112471608534909</v>
      </c>
      <c r="AB82" s="18">
        <f t="shared" ref="AB82:AB107" si="221">IF(AND(AB$6-Y$6 &lt;&gt; 0,Y8&lt;&gt;0,AB8&lt;&gt;0),(EXP(LN(AB8/Y8)/(AB$6-Y$6))-1)*100,0)</f>
        <v>0.86047313795278857</v>
      </c>
      <c r="AD82" s="18">
        <f t="shared" ref="AD82:AD107" si="222">IF($F$6-$D$6 &lt;&gt; 0,(EXP(LN(1+(AD45/100))/($F$6-$D$6))-1)*100,0)</f>
        <v>1.0206537889672074</v>
      </c>
      <c r="AE82" s="18">
        <f t="shared" ref="AE82:AE107" si="223">IF(Z8&gt;0,((1+(AE8/Z8))^(1/($F$6-$D$6))-1)*100,0)</f>
        <v>3.1156504601584034</v>
      </c>
      <c r="AF82" s="18">
        <f t="shared" ref="AF82:AF107" si="224">IF($F$6-$D$6 &lt;&gt; 0,(EXP(LN(1+(AF45/100))/($F$6-$D$6))-1)*100,0)</f>
        <v>3.797084099035386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5.7151748841515415</v>
      </c>
      <c r="AJ82" s="18">
        <f t="shared" si="225"/>
        <v>1.801538117144541</v>
      </c>
      <c r="AK82" s="18">
        <f t="shared" si="225"/>
        <v>-1.8819380854492085</v>
      </c>
      <c r="AL82" s="18">
        <f t="shared" si="225"/>
        <v>1.2041329091627029</v>
      </c>
      <c r="AM82" s="18">
        <f t="shared" ref="AM82:AM107" si="226">IF(AND(AM$6-AJ$6 &lt;&gt; 0,AJ8&lt;&gt;0,AM8&lt;&gt;0),(EXP(LN(AM8/AJ8)/(AM$6-AJ$6))-1)*100,0)</f>
        <v>0.26632603701526314</v>
      </c>
      <c r="AO82" s="18">
        <f t="shared" ref="AO82:AO107" si="227">IF($F$6-$D$6 &lt;&gt; 0,(EXP(LN(1+(AO45/100))/($F$6-$D$6))-1)*100,0)</f>
        <v>0.16480562614089589</v>
      </c>
      <c r="AP82" s="18">
        <f t="shared" ref="AP82:AP107" si="228">IF(AK8&gt;0,((1+(AP8/AK8))^(1/($F$6-$D$6))-1)*100,0)</f>
        <v>2.7381024047709035</v>
      </c>
      <c r="AQ82" s="18">
        <f t="shared" ref="AQ82:AQ107" si="229">IF($F$6-$D$6 &lt;&gt; 0,(EXP(LN(1+(AQ45/100))/($F$6-$D$6))-1)*100,0)</f>
        <v>2.8514443394478173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6.5085255855264146</v>
      </c>
      <c r="AU82" s="18">
        <f t="shared" si="230"/>
        <v>1.6997854044051408</v>
      </c>
      <c r="AV82" s="18">
        <f t="shared" si="230"/>
        <v>-2.2108490639390799</v>
      </c>
      <c r="AW82" s="18">
        <f t="shared" si="230"/>
        <v>1.5804245638018521</v>
      </c>
      <c r="AX82" s="18">
        <f t="shared" ref="AX82:AX107" si="231">IF(AND(AX$6-AU$6 &lt;&gt; 0,AU8&lt;&gt;0,AX8&lt;&gt;0),(EXP(LN(AX8/AU8)/(AX$6-AU$6))-1)*100,0)</f>
        <v>0.38749172554908284</v>
      </c>
      <c r="AZ82" s="18">
        <f t="shared" ref="AZ82:AZ107" si="232">IF($F$6-$D$6 &lt;&gt; 0,(EXP(LN(1+(AZ45/100))/($F$6-$D$6))-1)*100,0)</f>
        <v>0.30060998596921351</v>
      </c>
      <c r="BA82" s="18">
        <f t="shared" ref="BA82:BA107" si="233">IF(AV8&gt;0,((1+(BA8/AV8))^(1/($F$6-$D$6))-1)*100,0)</f>
        <v>2.7276764551610766</v>
      </c>
      <c r="BB82" s="18">
        <f t="shared" ref="BB82:BB107" si="234">IF($F$6-$D$6 &lt;&gt; 0,(EXP(LN(1+(BB45/100))/($F$6-$D$6))-1)*100,0)</f>
        <v>2.9353514893309729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3.7877520374365092</v>
      </c>
      <c r="BF82" s="18">
        <f t="shared" si="235"/>
        <v>2.5162464988055522</v>
      </c>
      <c r="BG82" s="18">
        <f t="shared" si="235"/>
        <v>-3.6978620199220602</v>
      </c>
      <c r="BH82" s="18">
        <f t="shared" si="235"/>
        <v>-7.1852854280929357E-2</v>
      </c>
      <c r="BI82" s="18">
        <f t="shared" ref="BI82:BI107" si="236">IF(AND(BI$6-BF$6 &lt;&gt; 0,BF8&lt;&gt;0,BI8&lt;&gt;0),(EXP(LN(BI8/BF8)/(BI$6-BF$6))-1)*100,0)</f>
        <v>-1.0614210991813033</v>
      </c>
      <c r="BK82" s="18">
        <f t="shared" ref="BK82:BK107" si="237">IF($F$6-$D$6 &lt;&gt; 0,(EXP(LN(1+(BK45/100))/($F$6-$D$6))-1)*100,0)</f>
        <v>-1.2954439408112139</v>
      </c>
      <c r="BL82" s="18">
        <f t="shared" ref="BL82:BL107" si="238">IF(BG8&gt;0,((1+(BL8/BG8))^(1/($F$6-$D$6))-1)*100,0)</f>
        <v>2.1465590109147392</v>
      </c>
      <c r="BM82" s="18">
        <f t="shared" ref="BM82:BM107" si="239">IF($F$6-$D$6 &lt;&gt; 0,(EXP(LN(1+(BM45/100))/($F$6-$D$6))-1)*100,0)</f>
        <v>1.2089432490109742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1.8527210560399299</v>
      </c>
      <c r="BQ82" s="18">
        <f t="shared" si="240"/>
        <v>-4.4597890535051583</v>
      </c>
      <c r="BR82" s="18">
        <f t="shared" si="240"/>
        <v>-4.1195757242043047</v>
      </c>
      <c r="BS82" s="18">
        <f t="shared" si="240"/>
        <v>-1.9359699062073576</v>
      </c>
      <c r="BT82" s="18">
        <f t="shared" ref="BT82:BT107" si="241">IF(AND(BT$6-BQ$6 &lt;&gt; 0,BQ8&lt;&gt;0,BT8&lt;&gt;0),(EXP(LN(BT8/BQ8)/(BT$6-BQ$6))-1)*100,0)</f>
        <v>-2.7821904672020614</v>
      </c>
      <c r="BV82" s="18">
        <f t="shared" ref="BV82:BV107" si="242">IF($F$6-$D$6 &lt;&gt; 0,(EXP(LN(1+(BV45/100))/($F$6-$D$6))-1)*100,0)</f>
        <v>-2.6693088715907698</v>
      </c>
      <c r="BW82" s="18">
        <f t="shared" ref="BW82:BW107" si="243">IF(BR8&gt;0,((1+(BW8/BR8))^(1/($F$6-$D$6))-1)*100,0)</f>
        <v>2.0408196409427148</v>
      </c>
      <c r="BX82" s="18">
        <f t="shared" ref="BX82:BX107" si="244">IF($F$6-$D$6 &lt;&gt; 0,(EXP(LN(1+(BX45/100))/($F$6-$D$6))-1)*100,0)</f>
        <v>0.13464815829269394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4.0502529213753302</v>
      </c>
      <c r="CB82" s="18">
        <f t="shared" si="245"/>
        <v>3.4483950666053031</v>
      </c>
      <c r="CC82" s="18">
        <f t="shared" si="245"/>
        <v>-4.8308829811560923</v>
      </c>
      <c r="CD82" s="18">
        <f t="shared" si="245"/>
        <v>-2.5439662527291351</v>
      </c>
      <c r="CE82" s="18">
        <f t="shared" ref="CE82:CE107" si="246">IF(AND(CE$6-CB$6 &lt;&gt; 0,CB8&lt;&gt;0,CE8&lt;&gt;0),(EXP(LN(CE8/CB8)/(CE$6-CB$6))-1)*100,0)</f>
        <v>-2.9030238319771806</v>
      </c>
      <c r="CG82" s="18">
        <f t="shared" ref="CG82:CG107" si="247">IF($F$6-$D$6 &lt;&gt; 0,(EXP(LN(1+(CG45/100))/($F$6-$D$6))-1)*100,0)</f>
        <v>-3.3123135909006063</v>
      </c>
      <c r="CH82" s="18">
        <f t="shared" ref="CH82:CH107" si="248">IF(CC8&gt;0,((1+(CH8/CC8))^(1/($F$6-$D$6))-1)*100,0)</f>
        <v>1.9782054665070881</v>
      </c>
      <c r="CI82" s="18">
        <f t="shared" ref="CI82:CI107" si="249">IF($F$6-$D$6 &lt;&gt; 0,(EXP(LN(1+(CI45/100))/($F$6-$D$6))-1)*100,0)</f>
        <v>-0.37706724165608163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5.8786503092767006E-2</v>
      </c>
      <c r="CM82" s="18">
        <f t="shared" si="250"/>
        <v>15.349450454750357</v>
      </c>
      <c r="CN82" s="18">
        <f t="shared" si="250"/>
        <v>-0.77073398658487058</v>
      </c>
      <c r="CO82" s="18">
        <f t="shared" si="250"/>
        <v>2.6152633256748103</v>
      </c>
      <c r="CP82" s="18">
        <f t="shared" ref="CP82:CP107" si="251">IF(AND(CP$6-CM$6 &lt;&gt; 0,CM8&lt;&gt;0,CP8&lt;&gt;0),(EXP(LN(CP8/CM8)/(CP$6-CM$6))-1)*100,0)</f>
        <v>2.29004719811714</v>
      </c>
      <c r="CR82" s="18">
        <f t="shared" ref="CR82:CR107" si="252">IF($F$6-$D$6 &lt;&gt; 0,(EXP(LN(1+(CR45/100))/($F$6-$D$6))-1)*100,0)</f>
        <v>1.4739506511601164</v>
      </c>
      <c r="CS82" s="18">
        <f t="shared" ref="CS82:CS107" si="253">IF(CN8&gt;0,((1+(CS8/CN8))^(1/($F$6-$D$6))-1)*100,0)</f>
        <v>2.0579546337931465</v>
      </c>
      <c r="CT82" s="18">
        <f t="shared" ref="CT82:CT107" si="254">IF($F$6-$D$6 &lt;&gt; 0,(EXP(LN(1+(CT45/100))/($F$6-$D$6))-1)*100,0)</f>
        <v>3.1950449085991206</v>
      </c>
    </row>
    <row r="83" spans="1:98" x14ac:dyDescent="0.2">
      <c r="A83" t="str">
        <f t="shared" si="209"/>
        <v>12 Other managers and proprietors</v>
      </c>
      <c r="B83" s="18">
        <f t="shared" si="210"/>
        <v>3.7326951914397721</v>
      </c>
      <c r="C83" s="18">
        <f t="shared" si="210"/>
        <v>15.100754444624487</v>
      </c>
      <c r="D83" s="18">
        <f t="shared" si="210"/>
        <v>4.0082793758581703</v>
      </c>
      <c r="E83" s="18">
        <f t="shared" si="210"/>
        <v>3.0283006988832462</v>
      </c>
      <c r="F83" s="18">
        <f t="shared" si="211"/>
        <v>4.0516433350898495</v>
      </c>
      <c r="H83" s="18">
        <f t="shared" si="212"/>
        <v>3.3539299958163404</v>
      </c>
      <c r="I83" s="18">
        <f t="shared" si="213"/>
        <v>4.0889292825817547</v>
      </c>
      <c r="J83" s="18">
        <f t="shared" si="214"/>
        <v>6.1974836912473297</v>
      </c>
      <c r="L83" t="str">
        <f t="shared" ref="L83:L106" si="255">A83</f>
        <v>12 Other managers and proprietors</v>
      </c>
      <c r="M83" s="18">
        <f t="shared" si="215"/>
        <v>4.5397998162028053</v>
      </c>
      <c r="N83" s="18">
        <f t="shared" si="215"/>
        <v>13.596063813237835</v>
      </c>
      <c r="O83" s="18">
        <f t="shared" si="215"/>
        <v>3.1529564445687219</v>
      </c>
      <c r="P83" s="18">
        <f t="shared" si="215"/>
        <v>3.0408494758067173</v>
      </c>
      <c r="Q83" s="18">
        <f t="shared" si="216"/>
        <v>3.7060574269678792</v>
      </c>
      <c r="S83" s="18">
        <f t="shared" si="217"/>
        <v>3.0782049212711105</v>
      </c>
      <c r="T83" s="18">
        <f t="shared" si="218"/>
        <v>3.9620131029360461</v>
      </c>
      <c r="U83" s="18">
        <f t="shared" si="219"/>
        <v>5.9120605540905702</v>
      </c>
      <c r="W83" t="str">
        <f t="shared" ref="W83:W106" si="256">A83</f>
        <v>12 Other managers and proprietors</v>
      </c>
      <c r="X83" s="18">
        <f t="shared" si="220"/>
        <v>4.9337896342393384</v>
      </c>
      <c r="Y83" s="18">
        <f t="shared" si="220"/>
        <v>1.8105360843452711</v>
      </c>
      <c r="Z83" s="18">
        <f t="shared" si="220"/>
        <v>2.2934568873336447</v>
      </c>
      <c r="AA83" s="18">
        <f t="shared" si="220"/>
        <v>2.7959449135321446</v>
      </c>
      <c r="AB83" s="18">
        <f t="shared" si="221"/>
        <v>2.5768809637984225</v>
      </c>
      <c r="AD83" s="18">
        <f t="shared" si="222"/>
        <v>2.6281752427393279</v>
      </c>
      <c r="AE83" s="18">
        <f t="shared" si="223"/>
        <v>3.8169221901865891</v>
      </c>
      <c r="AF83" s="18">
        <f t="shared" si="224"/>
        <v>5.4911651142991458</v>
      </c>
      <c r="AH83" t="str">
        <f t="shared" ref="AH83:AH106" si="257">L83</f>
        <v>12 Other managers and proprietors</v>
      </c>
      <c r="AI83" s="18">
        <f t="shared" si="225"/>
        <v>3.6451599004858393</v>
      </c>
      <c r="AJ83" s="18">
        <f t="shared" si="225"/>
        <v>10.129694133925637</v>
      </c>
      <c r="AK83" s="18">
        <f t="shared" si="225"/>
        <v>0.67147444301336456</v>
      </c>
      <c r="AL83" s="18">
        <f t="shared" si="225"/>
        <v>2.4772406298107175</v>
      </c>
      <c r="AM83" s="18">
        <f t="shared" si="226"/>
        <v>2.3692273748820325</v>
      </c>
      <c r="AO83" s="18">
        <f t="shared" si="227"/>
        <v>1.871748026191522</v>
      </c>
      <c r="AP83" s="18">
        <f t="shared" si="228"/>
        <v>3.5741624632803282</v>
      </c>
      <c r="AQ83" s="18">
        <f t="shared" si="229"/>
        <v>4.7786579423486186</v>
      </c>
      <c r="AS83" t="str">
        <f t="shared" ref="AS83:AS106" si="258">W83</f>
        <v>12 Other managers and proprietors</v>
      </c>
      <c r="AT83" s="18">
        <f t="shared" si="230"/>
        <v>5.3433465941497893</v>
      </c>
      <c r="AU83" s="18">
        <f t="shared" si="230"/>
        <v>2.0144031422553832</v>
      </c>
      <c r="AV83" s="18">
        <f t="shared" si="230"/>
        <v>2.2286386402976976</v>
      </c>
      <c r="AW83" s="18">
        <f t="shared" si="230"/>
        <v>2.3344754326657391</v>
      </c>
      <c r="AX83" s="18">
        <f t="shared" si="231"/>
        <v>2.2813622406691714</v>
      </c>
      <c r="AZ83" s="18">
        <f t="shared" si="232"/>
        <v>2.2991843327754502</v>
      </c>
      <c r="BA83" s="18">
        <f t="shared" si="233"/>
        <v>3.6173927362866953</v>
      </c>
      <c r="BB83" s="18">
        <f t="shared" si="234"/>
        <v>5.1052098957075742</v>
      </c>
      <c r="BD83" t="str">
        <f t="shared" ref="BD83:BD106" si="259">AH83</f>
        <v>12 Other managers and proprietors</v>
      </c>
      <c r="BE83" s="18">
        <f t="shared" si="235"/>
        <v>-8.6992876107550021E-2</v>
      </c>
      <c r="BF83" s="18">
        <f t="shared" si="235"/>
        <v>4.3294450203891</v>
      </c>
      <c r="BG83" s="18">
        <f t="shared" si="235"/>
        <v>-1.9511582025040664</v>
      </c>
      <c r="BH83" s="18">
        <f t="shared" si="235"/>
        <v>0.14444574218583917</v>
      </c>
      <c r="BI83" s="18">
        <f t="shared" si="236"/>
        <v>-0.26031452962397283</v>
      </c>
      <c r="BK83" s="18">
        <f t="shared" si="237"/>
        <v>-0.55901882171615069</v>
      </c>
      <c r="BL83" s="18">
        <f t="shared" si="238"/>
        <v>2.4708148843885613</v>
      </c>
      <c r="BM83" s="18">
        <f t="shared" si="239"/>
        <v>2.0784295569697298</v>
      </c>
      <c r="BO83" t="str">
        <f t="shared" ref="BO83:BO106" si="260">AS83</f>
        <v>12 Other managers and proprietors</v>
      </c>
      <c r="BP83" s="18">
        <f t="shared" si="240"/>
        <v>0.74523938113504329</v>
      </c>
      <c r="BQ83" s="18">
        <f t="shared" si="240"/>
        <v>0.42303391380262845</v>
      </c>
      <c r="BR83" s="18">
        <f t="shared" si="240"/>
        <v>-0.18102534422329564</v>
      </c>
      <c r="BS83" s="18">
        <f t="shared" si="240"/>
        <v>-0.54315789086074595</v>
      </c>
      <c r="BT83" s="18">
        <f t="shared" si="241"/>
        <v>-0.36995079526295216</v>
      </c>
      <c r="BV83" s="18">
        <f t="shared" si="242"/>
        <v>-0.4225932531938259</v>
      </c>
      <c r="BW83" s="18">
        <f t="shared" si="243"/>
        <v>2.7836506465066968</v>
      </c>
      <c r="BX83" s="18">
        <f t="shared" si="244"/>
        <v>2.4988182113108826</v>
      </c>
      <c r="BZ83" t="str">
        <f t="shared" ref="BZ83:BZ106" si="261">BD83</f>
        <v>12 Other managers and proprietors</v>
      </c>
      <c r="CA83" s="18">
        <f t="shared" si="245"/>
        <v>0.91319597708388045</v>
      </c>
      <c r="CB83" s="18">
        <f t="shared" si="245"/>
        <v>2.8203078310551799</v>
      </c>
      <c r="CC83" s="18">
        <f t="shared" si="245"/>
        <v>-2.820844504445752</v>
      </c>
      <c r="CD83" s="18">
        <f t="shared" si="245"/>
        <v>-2.7525725631948661</v>
      </c>
      <c r="CE83" s="18">
        <f t="shared" si="246"/>
        <v>-2.4347060575895862</v>
      </c>
      <c r="CG83" s="18">
        <f t="shared" si="247"/>
        <v>-2.775335204565943</v>
      </c>
      <c r="CH83" s="18">
        <f t="shared" si="248"/>
        <v>2.2263282680106355</v>
      </c>
      <c r="CI83" s="18">
        <f t="shared" si="249"/>
        <v>0.30652183374793029</v>
      </c>
      <c r="CK83" t="str">
        <f t="shared" ref="CK83:CK106" si="262">BO83</f>
        <v>12 Other managers and proprietors</v>
      </c>
      <c r="CL83" s="18">
        <f t="shared" si="250"/>
        <v>-4.8964679425299025</v>
      </c>
      <c r="CM83" s="18">
        <f t="shared" si="250"/>
        <v>17.344470349586281</v>
      </c>
      <c r="CN83" s="18">
        <f t="shared" si="250"/>
        <v>0.8332635345994488</v>
      </c>
      <c r="CO83" s="18">
        <f t="shared" si="250"/>
        <v>2.2485455063795845</v>
      </c>
      <c r="CP83" s="18">
        <f t="shared" si="251"/>
        <v>2.6841283741157795</v>
      </c>
      <c r="CR83" s="18">
        <f t="shared" si="252"/>
        <v>1.7745913167631411</v>
      </c>
      <c r="CS83" s="18">
        <f t="shared" si="253"/>
        <v>2.4316847664413332</v>
      </c>
      <c r="CT83" s="18">
        <f t="shared" si="254"/>
        <v>3.7449730961770289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4.6257131733333567</v>
      </c>
      <c r="C84" s="18">
        <f t="shared" si="210"/>
        <v>14.575456650572495</v>
      </c>
      <c r="D84" s="18">
        <f t="shared" si="210"/>
        <v>5.7145269919845809</v>
      </c>
      <c r="E84" s="18">
        <f t="shared" si="210"/>
        <v>2.4210320818802922</v>
      </c>
      <c r="F84" s="18">
        <f t="shared" si="211"/>
        <v>4.166609080374517</v>
      </c>
      <c r="H84" s="18">
        <f t="shared" si="212"/>
        <v>3.5073020880729056</v>
      </c>
      <c r="I84" s="18">
        <f t="shared" si="213"/>
        <v>3.0086332661232618</v>
      </c>
      <c r="J84" s="18">
        <f t="shared" si="214"/>
        <v>5.514395029709851</v>
      </c>
      <c r="L84" t="str">
        <f t="shared" si="255"/>
        <v>21 Science, research, engineering and technology professionals</v>
      </c>
      <c r="M84" s="18">
        <f t="shared" si="215"/>
        <v>5.8676264581488224</v>
      </c>
      <c r="N84" s="18">
        <f t="shared" si="215"/>
        <v>13.471891493386279</v>
      </c>
      <c r="O84" s="18">
        <f t="shared" si="215"/>
        <v>7.251728767777843</v>
      </c>
      <c r="P84" s="18">
        <f t="shared" si="215"/>
        <v>2.855239199008941</v>
      </c>
      <c r="Q84" s="18">
        <f t="shared" si="216"/>
        <v>4.8511924804421236</v>
      </c>
      <c r="S84" s="18">
        <f t="shared" si="217"/>
        <v>4.3003372614485613</v>
      </c>
      <c r="T84" s="18">
        <f t="shared" si="218"/>
        <v>3.331451695651344</v>
      </c>
      <c r="U84" s="18">
        <f t="shared" si="219"/>
        <v>6.3426828790467571</v>
      </c>
      <c r="W84" t="str">
        <f t="shared" si="256"/>
        <v>21 Science, research, engineering and technology professionals</v>
      </c>
      <c r="X84" s="18">
        <f t="shared" si="220"/>
        <v>5.9527211874582653</v>
      </c>
      <c r="Y84" s="18">
        <f t="shared" si="220"/>
        <v>-1.7875894329528963</v>
      </c>
      <c r="Z84" s="18">
        <f t="shared" si="220"/>
        <v>4.3453395632229608</v>
      </c>
      <c r="AA84" s="18">
        <f t="shared" si="220"/>
        <v>1.6025942670954585</v>
      </c>
      <c r="AB84" s="18">
        <f t="shared" si="221"/>
        <v>2.2347940841829228</v>
      </c>
      <c r="AD84" s="18">
        <f t="shared" si="222"/>
        <v>2.5087372362224691</v>
      </c>
      <c r="AE84" s="18">
        <f t="shared" si="223"/>
        <v>2.7004516727213712</v>
      </c>
      <c r="AF84" s="18">
        <f t="shared" si="224"/>
        <v>4.5224230882810135</v>
      </c>
      <c r="AH84" t="str">
        <f t="shared" si="257"/>
        <v>21 Science, research, engineering and technology professionals</v>
      </c>
      <c r="AI84" s="18">
        <f t="shared" si="225"/>
        <v>5.3014444929549542</v>
      </c>
      <c r="AJ84" s="18">
        <f t="shared" si="225"/>
        <v>2.9102021010810608</v>
      </c>
      <c r="AK84" s="18">
        <f t="shared" si="225"/>
        <v>3.9978802529794022</v>
      </c>
      <c r="AL84" s="18">
        <f t="shared" si="225"/>
        <v>1.8572170094067753</v>
      </c>
      <c r="AM84" s="18">
        <f t="shared" si="226"/>
        <v>2.5873196627598682</v>
      </c>
      <c r="AO84" s="18">
        <f t="shared" si="227"/>
        <v>2.5658302216015727</v>
      </c>
      <c r="AP84" s="18">
        <f t="shared" si="228"/>
        <v>2.6007966430952933</v>
      </c>
      <c r="AQ84" s="18">
        <f t="shared" si="229"/>
        <v>4.4886172948555458</v>
      </c>
      <c r="AS84" t="str">
        <f t="shared" si="258"/>
        <v>21 Science, research, engineering and technology professionals</v>
      </c>
      <c r="AT84" s="18">
        <f t="shared" si="230"/>
        <v>4.274262277482177</v>
      </c>
      <c r="AU84" s="18">
        <f t="shared" si="230"/>
        <v>-2.0499888038707059</v>
      </c>
      <c r="AV84" s="18">
        <f t="shared" si="230"/>
        <v>1.8209454926625401</v>
      </c>
      <c r="AW84" s="18">
        <f t="shared" si="230"/>
        <v>0.94260242884789402</v>
      </c>
      <c r="AX84" s="18">
        <f t="shared" si="231"/>
        <v>1.0260663258429004</v>
      </c>
      <c r="AZ84" s="18">
        <f t="shared" si="232"/>
        <v>1.2345383289425582</v>
      </c>
      <c r="BA84" s="18">
        <f t="shared" si="233"/>
        <v>2.2042633185926475</v>
      </c>
      <c r="BB84" s="18">
        <f t="shared" si="234"/>
        <v>3.1352618964114454</v>
      </c>
      <c r="BD84" t="str">
        <f t="shared" si="259"/>
        <v>21 Science, research, engineering and technology professionals</v>
      </c>
      <c r="BE84" s="18">
        <f t="shared" si="235"/>
        <v>1.4289348348749842</v>
      </c>
      <c r="BF84" s="18">
        <f t="shared" si="235"/>
        <v>-0.97136532339451298</v>
      </c>
      <c r="BG84" s="18">
        <f t="shared" si="235"/>
        <v>0.98888696079759697</v>
      </c>
      <c r="BH84" s="18">
        <f t="shared" si="235"/>
        <v>-1.0242380861920086</v>
      </c>
      <c r="BI84" s="18">
        <f t="shared" si="236"/>
        <v>-0.39616079694994033</v>
      </c>
      <c r="BK84" s="18">
        <f t="shared" si="237"/>
        <v>-0.35769524947402154</v>
      </c>
      <c r="BL84" s="18">
        <f t="shared" si="238"/>
        <v>1.7662008494682579</v>
      </c>
      <c r="BM84" s="18">
        <f t="shared" si="239"/>
        <v>1.4878987940914579</v>
      </c>
      <c r="BO84" t="str">
        <f t="shared" si="260"/>
        <v>21 Science, research, engineering and technology professionals</v>
      </c>
      <c r="BP84" s="18">
        <f t="shared" si="240"/>
        <v>0.14380310127577456</v>
      </c>
      <c r="BQ84" s="18">
        <f t="shared" si="240"/>
        <v>-1.9998675059443638</v>
      </c>
      <c r="BR84" s="18">
        <f t="shared" si="240"/>
        <v>2.2275040529339041</v>
      </c>
      <c r="BS84" s="18">
        <f t="shared" si="240"/>
        <v>-0.8467907565644972</v>
      </c>
      <c r="BT84" s="18">
        <f t="shared" si="241"/>
        <v>3.0703975965873376E-2</v>
      </c>
      <c r="BV84" s="18">
        <f t="shared" si="242"/>
        <v>0.16756181124450986</v>
      </c>
      <c r="BW84" s="18">
        <f t="shared" si="243"/>
        <v>2.1212487227403098</v>
      </c>
      <c r="BX84" s="18">
        <f t="shared" si="244"/>
        <v>2.2465388662153751</v>
      </c>
      <c r="BZ84" t="str">
        <f t="shared" si="261"/>
        <v>21 Science, research, engineering and technology professionals</v>
      </c>
      <c r="CA84" s="18">
        <f t="shared" si="245"/>
        <v>3.3411547551105647</v>
      </c>
      <c r="CB84" s="18">
        <f t="shared" si="245"/>
        <v>0.38420388118449722</v>
      </c>
      <c r="CC84" s="18">
        <f t="shared" si="245"/>
        <v>0.93521472154260987</v>
      </c>
      <c r="CD84" s="18">
        <f t="shared" si="245"/>
        <v>-3.2927666537050815</v>
      </c>
      <c r="CE84" s="18">
        <f t="shared" si="246"/>
        <v>-1.7620518948838759</v>
      </c>
      <c r="CG84" s="18">
        <f t="shared" si="247"/>
        <v>-1.9034930795478133</v>
      </c>
      <c r="CH84" s="18">
        <f t="shared" si="248"/>
        <v>1.7919809354773664</v>
      </c>
      <c r="CI84" s="18">
        <f t="shared" si="249"/>
        <v>0.35652216469517217</v>
      </c>
      <c r="CK84" t="str">
        <f t="shared" si="262"/>
        <v>21 Science, research, engineering and technology professionals</v>
      </c>
      <c r="CL84" s="18">
        <f t="shared" si="250"/>
        <v>1.2767431524062678</v>
      </c>
      <c r="CM84" s="18">
        <f t="shared" si="250"/>
        <v>17.239338989489326</v>
      </c>
      <c r="CN84" s="18">
        <f t="shared" si="250"/>
        <v>9.0924686795033303</v>
      </c>
      <c r="CO84" s="18">
        <f t="shared" si="250"/>
        <v>3.2513953116589223</v>
      </c>
      <c r="CP84" s="18">
        <f t="shared" si="251"/>
        <v>5.8797498068535958</v>
      </c>
      <c r="CR84" s="18">
        <f t="shared" si="252"/>
        <v>5.1628166027663847</v>
      </c>
      <c r="CS84" s="18">
        <f t="shared" si="253"/>
        <v>2.8315142760057199</v>
      </c>
      <c r="CT84" s="18">
        <f t="shared" si="254"/>
        <v>6.7073609824454428</v>
      </c>
    </row>
    <row r="85" spans="1:98" x14ac:dyDescent="0.2">
      <c r="A85" t="str">
        <f t="shared" si="209"/>
        <v>22 Health professionals</v>
      </c>
      <c r="B85" s="18">
        <f t="shared" si="210"/>
        <v>4.4450350377910564</v>
      </c>
      <c r="C85" s="18">
        <f t="shared" si="210"/>
        <v>14.025114524890302</v>
      </c>
      <c r="D85" s="18">
        <f t="shared" si="210"/>
        <v>4.1248010879060049</v>
      </c>
      <c r="E85" s="18">
        <f t="shared" si="210"/>
        <v>2.6241653645183494</v>
      </c>
      <c r="F85" s="18">
        <f t="shared" si="211"/>
        <v>3.7717734487067833</v>
      </c>
      <c r="H85" s="18">
        <f t="shared" si="212"/>
        <v>3.1219587492167244</v>
      </c>
      <c r="I85" s="18">
        <f t="shared" si="213"/>
        <v>3.4207435300712907</v>
      </c>
      <c r="J85" s="18">
        <f t="shared" si="214"/>
        <v>5.5301849457909835</v>
      </c>
      <c r="L85" t="str">
        <f t="shared" si="255"/>
        <v>22 Health professionals</v>
      </c>
      <c r="M85" s="18">
        <f t="shared" si="215"/>
        <v>5.0199288155019506</v>
      </c>
      <c r="N85" s="18">
        <f t="shared" si="215"/>
        <v>12.75064113725799</v>
      </c>
      <c r="O85" s="18">
        <f t="shared" si="215"/>
        <v>2.181561921112074</v>
      </c>
      <c r="P85" s="18">
        <f t="shared" si="215"/>
        <v>2.326646119852227</v>
      </c>
      <c r="Q85" s="18">
        <f t="shared" si="216"/>
        <v>2.9033039296451291</v>
      </c>
      <c r="S85" s="18">
        <f t="shared" si="217"/>
        <v>2.2782618457904524</v>
      </c>
      <c r="T85" s="18">
        <f t="shared" si="218"/>
        <v>3.2895257051701599</v>
      </c>
      <c r="U85" s="18">
        <f t="shared" si="219"/>
        <v>4.8229854709245235</v>
      </c>
      <c r="W85" t="str">
        <f t="shared" si="256"/>
        <v>22 Health professionals</v>
      </c>
      <c r="X85" s="18">
        <f t="shared" si="220"/>
        <v>5.4132373838594816</v>
      </c>
      <c r="Y85" s="18">
        <f t="shared" si="220"/>
        <v>1.1865870995972472</v>
      </c>
      <c r="Z85" s="18">
        <f t="shared" si="220"/>
        <v>0.83813393075193865</v>
      </c>
      <c r="AA85" s="18">
        <f t="shared" si="220"/>
        <v>1.3117698456347249</v>
      </c>
      <c r="AB85" s="18">
        <f t="shared" si="221"/>
        <v>1.1557031329573197</v>
      </c>
      <c r="AD85" s="18">
        <f t="shared" si="222"/>
        <v>1.1536445370386561</v>
      </c>
      <c r="AE85" s="18">
        <f t="shared" si="223"/>
        <v>3.2118197528241188</v>
      </c>
      <c r="AF85" s="18">
        <f t="shared" si="224"/>
        <v>3.9750338808055341</v>
      </c>
      <c r="AH85" t="str">
        <f t="shared" si="257"/>
        <v>22 Health professionals</v>
      </c>
      <c r="AI85" s="18">
        <f t="shared" si="225"/>
        <v>-4.7431144386407613</v>
      </c>
      <c r="AJ85" s="18">
        <f t="shared" si="225"/>
        <v>-10.479363803216568</v>
      </c>
      <c r="AK85" s="18">
        <f t="shared" si="225"/>
        <v>-12.213739761257836</v>
      </c>
      <c r="AL85" s="18">
        <f t="shared" si="225"/>
        <v>-9.3939645244416106</v>
      </c>
      <c r="AM85" s="18">
        <f t="shared" si="226"/>
        <v>-10.352290298889411</v>
      </c>
      <c r="AO85" s="18">
        <f t="shared" si="227"/>
        <v>-10.343812321276102</v>
      </c>
      <c r="AP85" s="18">
        <f t="shared" si="228"/>
        <v>1.0494664831181666</v>
      </c>
      <c r="AQ85" s="18">
        <f t="shared" si="229"/>
        <v>-6.5165810465760421</v>
      </c>
      <c r="AS85" t="str">
        <f t="shared" si="258"/>
        <v>22 Health professionals</v>
      </c>
      <c r="AT85" s="18">
        <f t="shared" si="230"/>
        <v>6.3800754500115353</v>
      </c>
      <c r="AU85" s="18">
        <f t="shared" si="230"/>
        <v>5.2889357816016336</v>
      </c>
      <c r="AV85" s="18">
        <f t="shared" si="230"/>
        <v>1.1756835504386665</v>
      </c>
      <c r="AW85" s="18">
        <f t="shared" si="230"/>
        <v>1.7676223936070823</v>
      </c>
      <c r="AX85" s="18">
        <f t="shared" si="231"/>
        <v>1.7984662201818935</v>
      </c>
      <c r="AZ85" s="18">
        <f t="shared" si="232"/>
        <v>1.5699256431023434</v>
      </c>
      <c r="BA85" s="18">
        <f t="shared" si="233"/>
        <v>2.9494525635925806</v>
      </c>
      <c r="BB85" s="18">
        <f t="shared" si="234"/>
        <v>4.0338354430898171</v>
      </c>
      <c r="BD85" t="str">
        <f t="shared" si="259"/>
        <v>22 Health professionals</v>
      </c>
      <c r="BE85" s="18">
        <f t="shared" si="235"/>
        <v>7.2751953844127026</v>
      </c>
      <c r="BF85" s="18">
        <f t="shared" si="235"/>
        <v>6.6068290807431707</v>
      </c>
      <c r="BG85" s="18">
        <f t="shared" si="235"/>
        <v>-0.25399178315941295</v>
      </c>
      <c r="BH85" s="18">
        <f t="shared" si="235"/>
        <v>0.9238091297037565</v>
      </c>
      <c r="BI85" s="18">
        <f t="shared" si="236"/>
        <v>0.89913346938759187</v>
      </c>
      <c r="BK85" s="18">
        <f t="shared" si="237"/>
        <v>0.52967160473544883</v>
      </c>
      <c r="BL85" s="18">
        <f t="shared" si="238"/>
        <v>2.9586604315862797</v>
      </c>
      <c r="BM85" s="18">
        <f t="shared" si="239"/>
        <v>3.3153873803662082</v>
      </c>
      <c r="BO85" t="str">
        <f t="shared" si="260"/>
        <v>22 Health professionals</v>
      </c>
      <c r="BP85" s="18">
        <f t="shared" si="240"/>
        <v>5.1576651988019639</v>
      </c>
      <c r="BQ85" s="18">
        <f t="shared" si="240"/>
        <v>-3.6780929238235283</v>
      </c>
      <c r="BR85" s="18">
        <f t="shared" si="240"/>
        <v>-0.61573032622670443</v>
      </c>
      <c r="BS85" s="18">
        <f t="shared" si="240"/>
        <v>-2.0192144261473421</v>
      </c>
      <c r="BT85" s="18">
        <f t="shared" si="241"/>
        <v>-1.6877453619379645</v>
      </c>
      <c r="BV85" s="18">
        <f t="shared" si="242"/>
        <v>-1.5536025197457115</v>
      </c>
      <c r="BW85" s="18">
        <f t="shared" si="243"/>
        <v>2.3273593339015353</v>
      </c>
      <c r="BX85" s="18">
        <f t="shared" si="244"/>
        <v>1.2386780201682823</v>
      </c>
      <c r="BZ85" t="str">
        <f t="shared" si="261"/>
        <v>22 Health professionals</v>
      </c>
      <c r="CA85" s="18">
        <f t="shared" si="245"/>
        <v>5.2041457531370128</v>
      </c>
      <c r="CB85" s="18">
        <f t="shared" si="245"/>
        <v>-4.4657782930115459</v>
      </c>
      <c r="CC85" s="18">
        <f t="shared" si="245"/>
        <v>-2.7733070878669941</v>
      </c>
      <c r="CD85" s="18">
        <f t="shared" si="245"/>
        <v>-3.2089112788213026</v>
      </c>
      <c r="CE85" s="18">
        <f t="shared" si="246"/>
        <v>-3.1521424015663047</v>
      </c>
      <c r="CG85" s="18">
        <f t="shared" si="247"/>
        <v>-3.0639271630927722</v>
      </c>
      <c r="CH85" s="18">
        <f t="shared" si="248"/>
        <v>2.0739401635478272</v>
      </c>
      <c r="CI85" s="18">
        <f t="shared" si="249"/>
        <v>-8.3168490288643149E-2</v>
      </c>
      <c r="CK85" t="str">
        <f t="shared" si="262"/>
        <v>22 Health professionals</v>
      </c>
      <c r="CL85" s="18">
        <f t="shared" si="250"/>
        <v>3.3269648229321325</v>
      </c>
      <c r="CM85" s="18">
        <f t="shared" si="250"/>
        <v>27.841081122514488</v>
      </c>
      <c r="CN85" s="18">
        <f t="shared" si="250"/>
        <v>1.9106387490688048</v>
      </c>
      <c r="CO85" s="18">
        <f t="shared" si="250"/>
        <v>3.6800577687026381</v>
      </c>
      <c r="CP85" s="18">
        <f t="shared" si="251"/>
        <v>4.4828528733395823</v>
      </c>
      <c r="CR85" s="18">
        <f t="shared" si="252"/>
        <v>3.0868640102188039</v>
      </c>
      <c r="CS85" s="18">
        <f t="shared" si="253"/>
        <v>2.5657174428859619</v>
      </c>
      <c r="CT85" s="18">
        <f t="shared" si="254"/>
        <v>4.8680458935294268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5.0450709114004066</v>
      </c>
      <c r="C86" s="18">
        <f t="shared" si="210"/>
        <v>8.6344301495205666</v>
      </c>
      <c r="D86" s="18">
        <f t="shared" si="210"/>
        <v>2.5290615870769084</v>
      </c>
      <c r="E86" s="18">
        <f t="shared" si="210"/>
        <v>1.9460485613716605</v>
      </c>
      <c r="F86" s="18">
        <f t="shared" si="211"/>
        <v>2.534294698823758</v>
      </c>
      <c r="H86" s="18">
        <f t="shared" si="212"/>
        <v>2.1400169471941677</v>
      </c>
      <c r="I86" s="18">
        <f t="shared" si="213"/>
        <v>3.1645480703804019</v>
      </c>
      <c r="J86" s="18">
        <f t="shared" si="214"/>
        <v>4.6224217917068211</v>
      </c>
      <c r="L86" t="str">
        <f t="shared" si="255"/>
        <v>23 Teaching and other educational professionals</v>
      </c>
      <c r="M86" s="18">
        <f t="shared" si="215"/>
        <v>5.1053806522671552</v>
      </c>
      <c r="N86" s="18">
        <f t="shared" si="215"/>
        <v>9.9734115268848011</v>
      </c>
      <c r="O86" s="18">
        <f t="shared" si="215"/>
        <v>2.402007691412833</v>
      </c>
      <c r="P86" s="18">
        <f t="shared" si="215"/>
        <v>2.0107690336228501</v>
      </c>
      <c r="Q86" s="18">
        <f t="shared" si="216"/>
        <v>2.6137695745234168</v>
      </c>
      <c r="S86" s="18">
        <f t="shared" si="217"/>
        <v>2.1410155510863671</v>
      </c>
      <c r="T86" s="18">
        <f t="shared" si="218"/>
        <v>3.2512223032491239</v>
      </c>
      <c r="U86" s="18">
        <f t="shared" si="219"/>
        <v>4.6944225423495967</v>
      </c>
      <c r="W86" t="str">
        <f t="shared" si="256"/>
        <v>23 Teaching and other educational professionals</v>
      </c>
      <c r="X86" s="18">
        <f t="shared" si="220"/>
        <v>1.0554433659643037</v>
      </c>
      <c r="Y86" s="18">
        <f t="shared" si="220"/>
        <v>-1.7996002420449742</v>
      </c>
      <c r="Z86" s="18">
        <f t="shared" si="220"/>
        <v>-3.0319319170300285</v>
      </c>
      <c r="AA86" s="18">
        <f t="shared" si="220"/>
        <v>-2.2315656174444087</v>
      </c>
      <c r="AB86" s="18">
        <f t="shared" si="221"/>
        <v>-2.4555142193125601</v>
      </c>
      <c r="AD86" s="18">
        <f t="shared" si="222"/>
        <v>-2.4990857215583806</v>
      </c>
      <c r="AE86" s="18">
        <f t="shared" si="223"/>
        <v>2.3608012443094406</v>
      </c>
      <c r="AF86" s="18">
        <f t="shared" si="224"/>
        <v>0.65686209113535732</v>
      </c>
      <c r="AH86" t="str">
        <f t="shared" si="257"/>
        <v>23 Teaching and other educational professionals</v>
      </c>
      <c r="AI86" s="18">
        <f t="shared" si="225"/>
        <v>-7.193754963982002</v>
      </c>
      <c r="AJ86" s="18">
        <f t="shared" si="225"/>
        <v>-9.8066387882455146</v>
      </c>
      <c r="AK86" s="18">
        <f t="shared" si="225"/>
        <v>-8.8409321415105264</v>
      </c>
      <c r="AL86" s="18">
        <f t="shared" si="225"/>
        <v>0.57736261348464435</v>
      </c>
      <c r="AM86" s="18">
        <f t="shared" si="226"/>
        <v>-3.1279425213772138</v>
      </c>
      <c r="AO86" s="18">
        <f t="shared" si="227"/>
        <v>-2.6655033501313374</v>
      </c>
      <c r="AP86" s="18">
        <f t="shared" si="228"/>
        <v>1.2802980349616577</v>
      </c>
      <c r="AQ86" s="18">
        <f t="shared" si="229"/>
        <v>-0.87073414180351971</v>
      </c>
      <c r="AS86" t="str">
        <f t="shared" si="258"/>
        <v>23 Teaching and other educational professionals</v>
      </c>
      <c r="AT86" s="18">
        <f t="shared" si="230"/>
        <v>5.914879322942479</v>
      </c>
      <c r="AU86" s="18">
        <f t="shared" si="230"/>
        <v>-3.7173424888306328</v>
      </c>
      <c r="AV86" s="18">
        <f t="shared" si="230"/>
        <v>-2.4989178608833429</v>
      </c>
      <c r="AW86" s="18">
        <f t="shared" si="230"/>
        <v>-0.28675802831552577</v>
      </c>
      <c r="AX86" s="18">
        <f t="shared" si="231"/>
        <v>-1.1998222487849874</v>
      </c>
      <c r="AZ86" s="18">
        <f t="shared" si="232"/>
        <v>-1.02966588600788</v>
      </c>
      <c r="BA86" s="18">
        <f t="shared" si="233"/>
        <v>2.3583267813940711</v>
      </c>
      <c r="BB86" s="18">
        <f t="shared" si="234"/>
        <v>1.6315556658333508</v>
      </c>
      <c r="BD86" t="str">
        <f t="shared" si="259"/>
        <v>23 Teaching and other educational professionals</v>
      </c>
      <c r="BE86" s="18">
        <f t="shared" si="235"/>
        <v>3.6019218277991705</v>
      </c>
      <c r="BF86" s="18">
        <f t="shared" si="235"/>
        <v>11.052793376285198</v>
      </c>
      <c r="BG86" s="18">
        <f t="shared" si="235"/>
        <v>-1.6660089614976448</v>
      </c>
      <c r="BH86" s="18">
        <f t="shared" si="235"/>
        <v>1.0626945923513098</v>
      </c>
      <c r="BI86" s="18">
        <f t="shared" si="236"/>
        <v>0.79402414167097923</v>
      </c>
      <c r="BK86" s="18">
        <f t="shared" si="237"/>
        <v>0.14481555039582705</v>
      </c>
      <c r="BL86" s="18">
        <f t="shared" si="238"/>
        <v>2.3297871246437118</v>
      </c>
      <c r="BM86" s="18">
        <f t="shared" si="239"/>
        <v>2.4349992103884333</v>
      </c>
      <c r="BO86" t="str">
        <f t="shared" si="260"/>
        <v>23 Teaching and other educational professionals</v>
      </c>
      <c r="BP86" s="18">
        <f t="shared" si="240"/>
        <v>3.2982599063507756</v>
      </c>
      <c r="BQ86" s="18">
        <f t="shared" si="240"/>
        <v>-1.0733654755862632</v>
      </c>
      <c r="BR86" s="18">
        <f t="shared" si="240"/>
        <v>-1.7994885381302117</v>
      </c>
      <c r="BS86" s="18">
        <f t="shared" si="240"/>
        <v>-1.2090150346552364</v>
      </c>
      <c r="BT86" s="18">
        <f t="shared" si="241"/>
        <v>-1.385461616348993</v>
      </c>
      <c r="BV86" s="18">
        <f t="shared" si="242"/>
        <v>-1.4062329830192732</v>
      </c>
      <c r="BW86" s="18">
        <f t="shared" si="243"/>
        <v>2.2711718031879213</v>
      </c>
      <c r="BX86" s="18">
        <f t="shared" si="244"/>
        <v>1.274249186273968</v>
      </c>
      <c r="BZ86" t="str">
        <f t="shared" si="261"/>
        <v>23 Teaching and other educational professionals</v>
      </c>
      <c r="CA86" s="18">
        <f t="shared" si="245"/>
        <v>2.9934150222206579</v>
      </c>
      <c r="CB86" s="18">
        <f t="shared" si="245"/>
        <v>6.2030976134728188</v>
      </c>
      <c r="CC86" s="18">
        <f t="shared" si="245"/>
        <v>-3.1345743966063822</v>
      </c>
      <c r="CD86" s="18">
        <f t="shared" si="245"/>
        <v>-2.9858941102686276</v>
      </c>
      <c r="CE86" s="18">
        <f t="shared" si="246"/>
        <v>-2.4823730006626299</v>
      </c>
      <c r="CG86" s="18">
        <f t="shared" si="247"/>
        <v>-3.0354795452921968</v>
      </c>
      <c r="CH86" s="18">
        <f t="shared" si="248"/>
        <v>2.0477960953945828</v>
      </c>
      <c r="CI86" s="18">
        <f t="shared" si="249"/>
        <v>-9.9726229451446713E-2</v>
      </c>
      <c r="CK86" t="str">
        <f t="shared" si="262"/>
        <v>23 Teaching and other educational professionals</v>
      </c>
      <c r="CL86" s="18">
        <f t="shared" si="250"/>
        <v>1.1138391884058851</v>
      </c>
      <c r="CM86" s="18">
        <f t="shared" si="250"/>
        <v>47.546613058861233</v>
      </c>
      <c r="CN86" s="18">
        <f t="shared" si="250"/>
        <v>2.2824622457726873</v>
      </c>
      <c r="CO86" s="18">
        <f t="shared" si="250"/>
        <v>2.2425693521741064</v>
      </c>
      <c r="CP86" s="18">
        <f t="shared" si="251"/>
        <v>4.62628175110118</v>
      </c>
      <c r="CR86" s="18">
        <f t="shared" si="252"/>
        <v>2.2558652542633784</v>
      </c>
      <c r="CS86" s="18">
        <f t="shared" si="253"/>
        <v>2.6108131250502042</v>
      </c>
      <c r="CT86" s="18">
        <f t="shared" si="254"/>
        <v>4.2588776290537256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6.1734045043836838</v>
      </c>
      <c r="C87" s="18">
        <f t="shared" si="210"/>
        <v>19.288466978763317</v>
      </c>
      <c r="D87" s="18">
        <f t="shared" si="210"/>
        <v>3.5803873268007713</v>
      </c>
      <c r="E87" s="18">
        <f t="shared" si="210"/>
        <v>2.6444472943743857</v>
      </c>
      <c r="F87" s="18">
        <f t="shared" si="211"/>
        <v>3.9073561758466324</v>
      </c>
      <c r="H87" s="18">
        <f t="shared" si="212"/>
        <v>2.9554838401053996</v>
      </c>
      <c r="I87" s="18">
        <f t="shared" si="213"/>
        <v>3.4315914651313895</v>
      </c>
      <c r="J87" s="18">
        <f t="shared" si="214"/>
        <v>5.4183936222977014</v>
      </c>
      <c r="L87" t="str">
        <f t="shared" si="255"/>
        <v>24 Business, media and public service professionals</v>
      </c>
      <c r="M87" s="18">
        <f t="shared" si="215"/>
        <v>6.1186190948813612</v>
      </c>
      <c r="N87" s="18">
        <f t="shared" si="215"/>
        <v>17.903602750788082</v>
      </c>
      <c r="O87" s="18">
        <f t="shared" si="215"/>
        <v>2.975804166403262</v>
      </c>
      <c r="P87" s="18">
        <f t="shared" si="215"/>
        <v>2.3609480466887822</v>
      </c>
      <c r="Q87" s="18">
        <f t="shared" si="216"/>
        <v>3.4627760697788057</v>
      </c>
      <c r="S87" s="18">
        <f t="shared" si="217"/>
        <v>2.5654910856696134</v>
      </c>
      <c r="T87" s="18">
        <f t="shared" si="218"/>
        <v>3.3255768412124631</v>
      </c>
      <c r="U87" s="18">
        <f t="shared" si="219"/>
        <v>5.0563786087368445</v>
      </c>
      <c r="W87" t="str">
        <f t="shared" si="256"/>
        <v>24 Business, media and public service professionals</v>
      </c>
      <c r="X87" s="18">
        <f t="shared" si="220"/>
        <v>5.9974341879825976</v>
      </c>
      <c r="Y87" s="18">
        <f t="shared" si="220"/>
        <v>5.873007510970929</v>
      </c>
      <c r="Z87" s="18">
        <f t="shared" si="220"/>
        <v>0.8283963227210478</v>
      </c>
      <c r="AA87" s="18">
        <f t="shared" si="220"/>
        <v>1.1471783828187032</v>
      </c>
      <c r="AB87" s="18">
        <f t="shared" si="221"/>
        <v>1.3362501020448114</v>
      </c>
      <c r="AD87" s="18">
        <f t="shared" si="222"/>
        <v>1.0408058675382525</v>
      </c>
      <c r="AE87" s="18">
        <f t="shared" si="223"/>
        <v>2.9637201273207125</v>
      </c>
      <c r="AF87" s="18">
        <f t="shared" si="224"/>
        <v>3.672725873524052</v>
      </c>
      <c r="AH87" t="str">
        <f t="shared" si="257"/>
        <v>24 Business, media and public service professionals</v>
      </c>
      <c r="AI87" s="18">
        <f t="shared" si="225"/>
        <v>2.1054025295144552</v>
      </c>
      <c r="AJ87" s="18">
        <f t="shared" si="225"/>
        <v>5.4939202278210031</v>
      </c>
      <c r="AK87" s="18">
        <f t="shared" si="225"/>
        <v>-1.0873508770908091</v>
      </c>
      <c r="AL87" s="18">
        <f t="shared" si="225"/>
        <v>1.293439968682164</v>
      </c>
      <c r="AM87" s="18">
        <f t="shared" si="226"/>
        <v>0.79900323609387591</v>
      </c>
      <c r="AO87" s="18">
        <f t="shared" si="227"/>
        <v>0.49354299768644694</v>
      </c>
      <c r="AP87" s="18">
        <f t="shared" si="228"/>
        <v>2.0165495827691116</v>
      </c>
      <c r="AQ87" s="18">
        <f t="shared" si="229"/>
        <v>2.3930348817147395</v>
      </c>
      <c r="AS87" t="str">
        <f t="shared" si="258"/>
        <v>24 Business, media and public service professionals</v>
      </c>
      <c r="AT87" s="18">
        <f t="shared" si="230"/>
        <v>6.2143972656414803</v>
      </c>
      <c r="AU87" s="18">
        <f t="shared" si="230"/>
        <v>9.4681409477785685</v>
      </c>
      <c r="AV87" s="18">
        <f t="shared" si="230"/>
        <v>1.5113609337043865</v>
      </c>
      <c r="AW87" s="18">
        <f t="shared" si="230"/>
        <v>2.0106134554804367</v>
      </c>
      <c r="AX87" s="18">
        <f t="shared" si="231"/>
        <v>2.3044822186737646</v>
      </c>
      <c r="AZ87" s="18">
        <f t="shared" si="232"/>
        <v>1.8439237183693891</v>
      </c>
      <c r="BA87" s="18">
        <f t="shared" si="233"/>
        <v>2.9554503632986506</v>
      </c>
      <c r="BB87" s="18">
        <f t="shared" si="234"/>
        <v>4.2358808485589927</v>
      </c>
      <c r="BD87" t="str">
        <f t="shared" si="259"/>
        <v>24 Business, media and public service professionals</v>
      </c>
      <c r="BE87" s="18">
        <f t="shared" si="235"/>
        <v>3.9241706884444394</v>
      </c>
      <c r="BF87" s="18">
        <f t="shared" si="235"/>
        <v>8.7639044471563778</v>
      </c>
      <c r="BG87" s="18">
        <f t="shared" si="235"/>
        <v>-0.44684548312413641</v>
      </c>
      <c r="BH87" s="18">
        <f t="shared" si="235"/>
        <v>-0.19003733132606504</v>
      </c>
      <c r="BI87" s="18">
        <f t="shared" si="236"/>
        <v>0.26657454585916618</v>
      </c>
      <c r="BK87" s="18">
        <f t="shared" si="237"/>
        <v>-0.27571357149110964</v>
      </c>
      <c r="BL87" s="18">
        <f t="shared" si="238"/>
        <v>2.2919183070505778</v>
      </c>
      <c r="BM87" s="18">
        <f t="shared" si="239"/>
        <v>2.0922815500049596</v>
      </c>
      <c r="BO87" t="str">
        <f t="shared" si="260"/>
        <v>24 Business, media and public service professionals</v>
      </c>
      <c r="BP87" s="18">
        <f t="shared" si="240"/>
        <v>1.698789785673771</v>
      </c>
      <c r="BQ87" s="18">
        <f t="shared" si="240"/>
        <v>5.5567168454676574</v>
      </c>
      <c r="BR87" s="18">
        <f t="shared" si="240"/>
        <v>-1.0036089573421281</v>
      </c>
      <c r="BS87" s="18">
        <f t="shared" si="240"/>
        <v>-1.4819494079907014</v>
      </c>
      <c r="BT87" s="18">
        <f t="shared" si="241"/>
        <v>-0.9062419538773181</v>
      </c>
      <c r="BV87" s="18">
        <f t="shared" si="242"/>
        <v>-1.3227599544147095</v>
      </c>
      <c r="BW87" s="18">
        <f t="shared" si="243"/>
        <v>2.100238065391169</v>
      </c>
      <c r="BX87" s="18">
        <f t="shared" si="244"/>
        <v>1.1368506851791471</v>
      </c>
      <c r="BZ87" t="str">
        <f t="shared" si="261"/>
        <v>24 Business, media and public service professionals</v>
      </c>
      <c r="CA87" s="18">
        <f t="shared" si="245"/>
        <v>4.0563138603062932</v>
      </c>
      <c r="CB87" s="18">
        <f t="shared" si="245"/>
        <v>8.5683333227571055</v>
      </c>
      <c r="CC87" s="18">
        <f t="shared" si="245"/>
        <v>-3.0302560897541908</v>
      </c>
      <c r="CD87" s="18">
        <f t="shared" si="245"/>
        <v>-3.804807205627847</v>
      </c>
      <c r="CE87" s="18">
        <f t="shared" si="246"/>
        <v>-2.8313583237905449</v>
      </c>
      <c r="CG87" s="18">
        <f t="shared" si="247"/>
        <v>-3.5473133709285953</v>
      </c>
      <c r="CH87" s="18">
        <f t="shared" si="248"/>
        <v>1.851447345574031</v>
      </c>
      <c r="CI87" s="18">
        <f t="shared" si="249"/>
        <v>-0.71108999310928178</v>
      </c>
      <c r="CK87" t="str">
        <f t="shared" si="262"/>
        <v>24 Business, media and public service professionals</v>
      </c>
      <c r="CL87" s="18">
        <f t="shared" si="250"/>
        <v>3.0024434962010682</v>
      </c>
      <c r="CM87" s="18">
        <f t="shared" si="250"/>
        <v>22.785182161262043</v>
      </c>
      <c r="CN87" s="18">
        <f t="shared" si="250"/>
        <v>2.6938339207013495</v>
      </c>
      <c r="CO87" s="18">
        <f t="shared" si="250"/>
        <v>2.6001703158789136</v>
      </c>
      <c r="CP87" s="18">
        <f t="shared" si="251"/>
        <v>3.787915235037187</v>
      </c>
      <c r="CR87" s="18">
        <f t="shared" si="252"/>
        <v>2.6313820216993911</v>
      </c>
      <c r="CS87" s="18">
        <f t="shared" si="253"/>
        <v>2.4833371154521444</v>
      </c>
      <c r="CT87" s="18">
        <f t="shared" si="254"/>
        <v>4.4490090480754807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8.0844031125343108</v>
      </c>
      <c r="C88" s="18">
        <f t="shared" si="210"/>
        <v>25.109033399121429</v>
      </c>
      <c r="D88" s="18">
        <f t="shared" si="210"/>
        <v>2.651623069488962</v>
      </c>
      <c r="E88" s="18">
        <f t="shared" si="210"/>
        <v>3.5916986485743152</v>
      </c>
      <c r="F88" s="18">
        <f t="shared" si="211"/>
        <v>4.5226608934466839</v>
      </c>
      <c r="H88" s="18">
        <f t="shared" si="212"/>
        <v>3.2773874239599765</v>
      </c>
      <c r="I88" s="18">
        <f t="shared" si="213"/>
        <v>3.2556297881163987</v>
      </c>
      <c r="J88" s="18">
        <f t="shared" si="214"/>
        <v>5.5208044208013618</v>
      </c>
      <c r="L88" t="str">
        <f t="shared" si="255"/>
        <v>31 Science, engineering and technology associate professionals</v>
      </c>
      <c r="M88" s="18">
        <f t="shared" si="215"/>
        <v>6.3109462940954986</v>
      </c>
      <c r="N88" s="18">
        <f t="shared" si="215"/>
        <v>19.592964578250527</v>
      </c>
      <c r="O88" s="18">
        <f t="shared" si="215"/>
        <v>1.6004537200239533</v>
      </c>
      <c r="P88" s="18">
        <f t="shared" si="215"/>
        <v>2.7332486356762109</v>
      </c>
      <c r="Q88" s="18">
        <f t="shared" si="216"/>
        <v>3.3548545882817082</v>
      </c>
      <c r="S88" s="18">
        <f t="shared" si="217"/>
        <v>2.3542538946947689</v>
      </c>
      <c r="T88" s="18">
        <f t="shared" si="218"/>
        <v>2.8835248522706358</v>
      </c>
      <c r="U88" s="18">
        <f t="shared" si="219"/>
        <v>4.5508706536559362</v>
      </c>
      <c r="W88" t="str">
        <f t="shared" si="256"/>
        <v>31 Science, engineering and technology associate professionals</v>
      </c>
      <c r="X88" s="18">
        <f t="shared" si="220"/>
        <v>8.3727079544071881</v>
      </c>
      <c r="Y88" s="18">
        <f t="shared" si="220"/>
        <v>4.2589729869238813</v>
      </c>
      <c r="Z88" s="18">
        <f t="shared" si="220"/>
        <v>0.10283097472518765</v>
      </c>
      <c r="AA88" s="18">
        <f t="shared" si="220"/>
        <v>1.7458089805970189</v>
      </c>
      <c r="AB88" s="18">
        <f t="shared" si="221"/>
        <v>1.3839968456659912</v>
      </c>
      <c r="AD88" s="18">
        <f t="shared" si="222"/>
        <v>1.1951750682291706</v>
      </c>
      <c r="AE88" s="18">
        <f t="shared" si="223"/>
        <v>2.5804821721911342</v>
      </c>
      <c r="AF88" s="18">
        <f t="shared" si="224"/>
        <v>3.438716399142594</v>
      </c>
      <c r="AH88" t="str">
        <f t="shared" si="257"/>
        <v>31 Science, engineering and technology associate professionals</v>
      </c>
      <c r="AI88" s="18">
        <f t="shared" si="225"/>
        <v>7.4647278277277573</v>
      </c>
      <c r="AJ88" s="18">
        <f t="shared" si="225"/>
        <v>5.6931486599670844</v>
      </c>
      <c r="AK88" s="18">
        <f t="shared" si="225"/>
        <v>1.7231585028307794</v>
      </c>
      <c r="AL88" s="18">
        <f t="shared" si="225"/>
        <v>2.9037953171422437</v>
      </c>
      <c r="AM88" s="18">
        <f t="shared" si="226"/>
        <v>2.7049195331476428</v>
      </c>
      <c r="AO88" s="18">
        <f t="shared" si="227"/>
        <v>2.5087349679289161</v>
      </c>
      <c r="AP88" s="18">
        <f t="shared" si="228"/>
        <v>2.9116567269984461</v>
      </c>
      <c r="AQ88" s="18">
        <f t="shared" si="229"/>
        <v>4.6880832990103372</v>
      </c>
      <c r="AS88" t="str">
        <f t="shared" si="258"/>
        <v>31 Science, engineering and technology associate professionals</v>
      </c>
      <c r="AT88" s="18">
        <f t="shared" si="230"/>
        <v>4.3948004946779973</v>
      </c>
      <c r="AU88" s="18">
        <f t="shared" si="230"/>
        <v>3.4094475396504897</v>
      </c>
      <c r="AV88" s="18">
        <f t="shared" si="230"/>
        <v>-2.3563367243008226</v>
      </c>
      <c r="AW88" s="18">
        <f t="shared" si="230"/>
        <v>0.15964790893545633</v>
      </c>
      <c r="AX88" s="18">
        <f t="shared" si="231"/>
        <v>-0.43498191018500609</v>
      </c>
      <c r="AZ88" s="18">
        <f t="shared" si="232"/>
        <v>-0.68613562771713266</v>
      </c>
      <c r="BA88" s="18">
        <f t="shared" si="233"/>
        <v>1.9777338532823041</v>
      </c>
      <c r="BB88" s="18">
        <f t="shared" si="234"/>
        <v>1.4626395604821152</v>
      </c>
      <c r="BD88" t="str">
        <f t="shared" si="259"/>
        <v>31 Science, engineering and technology associate professionals</v>
      </c>
      <c r="BE88" s="18">
        <f t="shared" si="235"/>
        <v>2.598965034700651</v>
      </c>
      <c r="BF88" s="18">
        <f t="shared" si="235"/>
        <v>4.2161485754271366</v>
      </c>
      <c r="BG88" s="18">
        <f t="shared" si="235"/>
        <v>-4.9104003852014966</v>
      </c>
      <c r="BH88" s="18">
        <f t="shared" si="235"/>
        <v>-2.4142755705071073</v>
      </c>
      <c r="BI88" s="18">
        <f t="shared" si="236"/>
        <v>-2.8027587299390588</v>
      </c>
      <c r="BK88" s="18">
        <f t="shared" si="237"/>
        <v>-3.2535139451911776</v>
      </c>
      <c r="BL88" s="18">
        <f t="shared" si="238"/>
        <v>1.4976432960746244</v>
      </c>
      <c r="BM88" s="18">
        <f t="shared" si="239"/>
        <v>-1.0106505764181484</v>
      </c>
      <c r="BO88" t="str">
        <f t="shared" si="260"/>
        <v>31 Science, engineering and technology associate professionals</v>
      </c>
      <c r="BP88" s="18">
        <f t="shared" si="240"/>
        <v>2.458592428682782</v>
      </c>
      <c r="BQ88" s="18">
        <f t="shared" si="240"/>
        <v>8.35512368629443E-2</v>
      </c>
      <c r="BR88" s="18">
        <f t="shared" si="240"/>
        <v>-2.7181988461912332</v>
      </c>
      <c r="BS88" s="18">
        <f t="shared" si="240"/>
        <v>-0.90511168290104971</v>
      </c>
      <c r="BT88" s="18">
        <f t="shared" si="241"/>
        <v>-1.4141516633517592</v>
      </c>
      <c r="BV88" s="18">
        <f t="shared" si="242"/>
        <v>-1.513197900460006</v>
      </c>
      <c r="BW88" s="18">
        <f t="shared" si="243"/>
        <v>1.865565796246238</v>
      </c>
      <c r="BX88" s="18">
        <f t="shared" si="244"/>
        <v>0.72870032256355799</v>
      </c>
      <c r="BZ88" t="str">
        <f t="shared" si="261"/>
        <v>31 Science, engineering and technology associate professionals</v>
      </c>
      <c r="CA88" s="18">
        <f t="shared" si="245"/>
        <v>5.4468194001987102</v>
      </c>
      <c r="CB88" s="18">
        <f t="shared" si="245"/>
        <v>7.0729038292529411</v>
      </c>
      <c r="CC88" s="18">
        <f t="shared" si="245"/>
        <v>-3.6512526252096889</v>
      </c>
      <c r="CD88" s="18">
        <f t="shared" si="245"/>
        <v>-2.3571912706248144</v>
      </c>
      <c r="CE88" s="18">
        <f t="shared" si="246"/>
        <v>-2.2015354672610954</v>
      </c>
      <c r="CG88" s="18">
        <f t="shared" si="247"/>
        <v>-2.7904647900542923</v>
      </c>
      <c r="CH88" s="18">
        <f t="shared" si="248"/>
        <v>1.7146981410932849</v>
      </c>
      <c r="CI88" s="18">
        <f t="shared" si="249"/>
        <v>-0.37940313133214554</v>
      </c>
      <c r="CK88" t="str">
        <f t="shared" si="262"/>
        <v>31 Science, engineering and technology associate professionals</v>
      </c>
      <c r="CL88" s="18">
        <f t="shared" si="250"/>
        <v>5.1142296613692295</v>
      </c>
      <c r="CM88" s="18">
        <f t="shared" si="250"/>
        <v>35.670316272003568</v>
      </c>
      <c r="CN88" s="18">
        <f t="shared" si="250"/>
        <v>3.4145823404410303</v>
      </c>
      <c r="CO88" s="18">
        <f t="shared" si="250"/>
        <v>4.2749430397581945</v>
      </c>
      <c r="CP88" s="18">
        <f t="shared" si="251"/>
        <v>5.7303293688734325</v>
      </c>
      <c r="CR88" s="18">
        <f t="shared" si="252"/>
        <v>3.9873637557896968</v>
      </c>
      <c r="CS88" s="18">
        <f t="shared" si="253"/>
        <v>2.8235537972306268</v>
      </c>
      <c r="CT88" s="18">
        <f t="shared" si="254"/>
        <v>5.758877579923527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7.1721133704563567</v>
      </c>
      <c r="C89" s="18">
        <f t="shared" si="210"/>
        <v>11.338562925192219</v>
      </c>
      <c r="D89" s="18">
        <f t="shared" si="210"/>
        <v>13.431015175264772</v>
      </c>
      <c r="E89" s="18">
        <f t="shared" si="210"/>
        <v>4.8845726224096886</v>
      </c>
      <c r="F89" s="18">
        <f t="shared" si="211"/>
        <v>7.8856797351240404</v>
      </c>
      <c r="H89" s="18">
        <f t="shared" si="212"/>
        <v>7.6593321928836611</v>
      </c>
      <c r="I89" s="18">
        <f t="shared" si="213"/>
        <v>5.7662446646851384</v>
      </c>
      <c r="J89" s="18">
        <f t="shared" si="214"/>
        <v>10.287156546150067</v>
      </c>
      <c r="L89" t="str">
        <f t="shared" si="255"/>
        <v>32 Health and social care associate professionals</v>
      </c>
      <c r="M89" s="18">
        <f t="shared" si="215"/>
        <v>5.4805800813040983</v>
      </c>
      <c r="N89" s="18">
        <f t="shared" si="215"/>
        <v>17.161596078990371</v>
      </c>
      <c r="O89" s="18">
        <f t="shared" si="215"/>
        <v>13.589223103415415</v>
      </c>
      <c r="P89" s="18">
        <f t="shared" si="215"/>
        <v>4.3054771320782947</v>
      </c>
      <c r="Q89" s="18">
        <f t="shared" si="216"/>
        <v>7.9030893641877542</v>
      </c>
      <c r="S89" s="18">
        <f t="shared" si="217"/>
        <v>7.3125345733850322</v>
      </c>
      <c r="T89" s="18">
        <f t="shared" si="218"/>
        <v>5.5483071560149533</v>
      </c>
      <c r="U89" s="18">
        <f t="shared" si="219"/>
        <v>9.9171023905892053</v>
      </c>
      <c r="W89" t="str">
        <f t="shared" si="256"/>
        <v>32 Health and social care associate professionals</v>
      </c>
      <c r="X89" s="18">
        <f t="shared" si="220"/>
        <v>5.4042185121362607</v>
      </c>
      <c r="Y89" s="18">
        <f t="shared" si="220"/>
        <v>3.3007688148998238</v>
      </c>
      <c r="Z89" s="18">
        <f t="shared" si="220"/>
        <v>12.084900791569918</v>
      </c>
      <c r="AA89" s="18">
        <f t="shared" si="220"/>
        <v>3.0483757449954574</v>
      </c>
      <c r="AB89" s="18">
        <f t="shared" si="221"/>
        <v>5.8073077021066455</v>
      </c>
      <c r="AD89" s="18">
        <f t="shared" si="222"/>
        <v>5.9765566424111016</v>
      </c>
      <c r="AE89" s="18">
        <f t="shared" si="223"/>
        <v>5.3961380184019525</v>
      </c>
      <c r="AF89" s="18">
        <f t="shared" si="224"/>
        <v>8.8912619432774509</v>
      </c>
      <c r="AH89" t="str">
        <f t="shared" si="257"/>
        <v>32 Health and social care associate professionals</v>
      </c>
      <c r="AI89" s="18">
        <f t="shared" si="225"/>
        <v>-2.4155975816130493</v>
      </c>
      <c r="AJ89" s="18">
        <f t="shared" si="225"/>
        <v>-3.7241946346137422</v>
      </c>
      <c r="AK89" s="18">
        <f t="shared" si="225"/>
        <v>2.9253426925008652</v>
      </c>
      <c r="AL89" s="18">
        <f t="shared" si="225"/>
        <v>-4.5433278770978696</v>
      </c>
      <c r="AM89" s="18">
        <f t="shared" si="226"/>
        <v>-2.2173103326527444</v>
      </c>
      <c r="AO89" s="18">
        <f t="shared" si="227"/>
        <v>-2.1160168411764935</v>
      </c>
      <c r="AP89" s="18">
        <f t="shared" si="228"/>
        <v>2.4560579822809903</v>
      </c>
      <c r="AQ89" s="18">
        <f t="shared" si="229"/>
        <v>1.020882085270336</v>
      </c>
      <c r="AS89" t="str">
        <f t="shared" si="258"/>
        <v>32 Health and social care associate professionals</v>
      </c>
      <c r="AT89" s="18">
        <f t="shared" si="230"/>
        <v>5.5664307791968293</v>
      </c>
      <c r="AU89" s="18">
        <f t="shared" si="230"/>
        <v>7.6382148458525423</v>
      </c>
      <c r="AV89" s="18">
        <f t="shared" si="230"/>
        <v>8.975179168026969</v>
      </c>
      <c r="AW89" s="18">
        <f t="shared" si="230"/>
        <v>2.3864506500003602</v>
      </c>
      <c r="AX89" s="18">
        <f t="shared" si="231"/>
        <v>4.7283672437949509</v>
      </c>
      <c r="AZ89" s="18">
        <f t="shared" si="232"/>
        <v>4.5371981686046725</v>
      </c>
      <c r="BA89" s="18">
        <f t="shared" si="233"/>
        <v>4.4372074006143514</v>
      </c>
      <c r="BB89" s="18">
        <f t="shared" si="234"/>
        <v>7.2655731841096971</v>
      </c>
      <c r="BD89" t="str">
        <f t="shared" si="259"/>
        <v>32 Health and social care associate professionals</v>
      </c>
      <c r="BE89" s="18">
        <f t="shared" si="235"/>
        <v>5.9015704557155102</v>
      </c>
      <c r="BF89" s="18">
        <f t="shared" si="235"/>
        <v>12.106649060607522</v>
      </c>
      <c r="BG89" s="18">
        <f t="shared" si="235"/>
        <v>10.257643060914301</v>
      </c>
      <c r="BH89" s="18">
        <f t="shared" si="235"/>
        <v>2.5039047053325714</v>
      </c>
      <c r="BI89" s="18">
        <f t="shared" si="236"/>
        <v>5.4550633050548303</v>
      </c>
      <c r="BK89" s="18">
        <f t="shared" si="237"/>
        <v>5.0259231966124585</v>
      </c>
      <c r="BL89" s="18">
        <f t="shared" si="238"/>
        <v>4.7120336789081785</v>
      </c>
      <c r="BM89" s="18">
        <f t="shared" si="239"/>
        <v>7.7917998936875232</v>
      </c>
      <c r="BO89" t="str">
        <f t="shared" si="260"/>
        <v>32 Health and social care associate professionals</v>
      </c>
      <c r="BP89" s="18">
        <f t="shared" si="240"/>
        <v>3.6081236385838045</v>
      </c>
      <c r="BQ89" s="18">
        <f t="shared" si="240"/>
        <v>-1.515268579687401</v>
      </c>
      <c r="BR89" s="18">
        <f t="shared" si="240"/>
        <v>9.3794177218134536</v>
      </c>
      <c r="BS89" s="18">
        <f t="shared" si="240"/>
        <v>-0.74444836240178391</v>
      </c>
      <c r="BT89" s="18">
        <f t="shared" si="241"/>
        <v>2.2644503373820069</v>
      </c>
      <c r="BV89" s="18">
        <f t="shared" si="242"/>
        <v>2.5215288501335253</v>
      </c>
      <c r="BW89" s="18">
        <f t="shared" si="243"/>
        <v>3.8061600715064703</v>
      </c>
      <c r="BX89" s="18">
        <f t="shared" si="244"/>
        <v>5.4101069856143047</v>
      </c>
      <c r="BZ89" t="str">
        <f t="shared" si="261"/>
        <v>32 Health and social care associate professionals</v>
      </c>
      <c r="CA89" s="18">
        <f t="shared" si="245"/>
        <v>-1.2135971195341044</v>
      </c>
      <c r="CB89" s="18">
        <f t="shared" si="245"/>
        <v>-4.7797375815163523</v>
      </c>
      <c r="CC89" s="18">
        <f t="shared" si="245"/>
        <v>4.7159566906799455</v>
      </c>
      <c r="CD89" s="18">
        <f t="shared" si="245"/>
        <v>-2.9233852254097137</v>
      </c>
      <c r="CE89" s="18">
        <f t="shared" si="246"/>
        <v>-0.71783347543610265</v>
      </c>
      <c r="CG89" s="18">
        <f t="shared" si="247"/>
        <v>-0.44095918145766744</v>
      </c>
      <c r="CH89" s="18">
        <f t="shared" si="248"/>
        <v>2.8703580563231856</v>
      </c>
      <c r="CI89" s="18">
        <f t="shared" si="249"/>
        <v>2.5768416614075251</v>
      </c>
      <c r="CK89" t="str">
        <f t="shared" si="262"/>
        <v>32 Health and social care associate professionals</v>
      </c>
      <c r="CL89" s="18">
        <f t="shared" si="250"/>
        <v>-0.64007767742788602</v>
      </c>
      <c r="CM89" s="18">
        <f t="shared" si="250"/>
        <v>24.455381493403184</v>
      </c>
      <c r="CN89" s="18">
        <f t="shared" si="250"/>
        <v>10.76473416781627</v>
      </c>
      <c r="CO89" s="18">
        <f t="shared" si="250"/>
        <v>4.7088851083378458</v>
      </c>
      <c r="CP89" s="18">
        <f t="shared" si="251"/>
        <v>7.7217837975465997</v>
      </c>
      <c r="CR89" s="18">
        <f t="shared" si="252"/>
        <v>6.6897899629993152</v>
      </c>
      <c r="CS89" s="18">
        <f t="shared" si="253"/>
        <v>3.9176894761391079</v>
      </c>
      <c r="CT89" s="18">
        <f t="shared" si="254"/>
        <v>8.5453796680532879</v>
      </c>
    </row>
    <row r="90" spans="1:98" x14ac:dyDescent="0.2">
      <c r="A90" t="str">
        <f t="shared" si="209"/>
        <v>33 Protective service occupations</v>
      </c>
      <c r="B90" s="18">
        <f t="shared" si="210"/>
        <v>5.2048246253459052</v>
      </c>
      <c r="C90" s="18">
        <f t="shared" si="210"/>
        <v>13.674622886084808</v>
      </c>
      <c r="D90" s="18">
        <f t="shared" si="210"/>
        <v>1.9280975476676954</v>
      </c>
      <c r="E90" s="18">
        <f t="shared" si="210"/>
        <v>3.1234106985988053</v>
      </c>
      <c r="F90" s="18">
        <f t="shared" si="211"/>
        <v>3.3758544853504491</v>
      </c>
      <c r="H90" s="18">
        <f t="shared" si="212"/>
        <v>2.7234235481077063</v>
      </c>
      <c r="I90" s="18">
        <f t="shared" si="213"/>
        <v>2.4628999517217753</v>
      </c>
      <c r="J90" s="18">
        <f t="shared" si="214"/>
        <v>4.5055910081136963</v>
      </c>
      <c r="L90" t="str">
        <f t="shared" si="255"/>
        <v>33 Protective service occupations</v>
      </c>
      <c r="M90" s="18">
        <f t="shared" si="215"/>
        <v>4.8303888587240218</v>
      </c>
      <c r="N90" s="18">
        <f t="shared" si="215"/>
        <v>17.351506238009073</v>
      </c>
      <c r="O90" s="18">
        <f t="shared" si="215"/>
        <v>-1.1910339814428461</v>
      </c>
      <c r="P90" s="18">
        <f t="shared" si="215"/>
        <v>2.8300804101720534</v>
      </c>
      <c r="Q90" s="18">
        <f t="shared" si="216"/>
        <v>2.3981268468797223</v>
      </c>
      <c r="S90" s="18">
        <f t="shared" si="217"/>
        <v>1.4718476963806015</v>
      </c>
      <c r="T90" s="18">
        <f t="shared" si="218"/>
        <v>1.9909190448127001</v>
      </c>
      <c r="U90" s="18">
        <f t="shared" si="219"/>
        <v>3.1360073201748495</v>
      </c>
      <c r="W90" t="str">
        <f t="shared" si="256"/>
        <v>33 Protective service occupations</v>
      </c>
      <c r="X90" s="18">
        <f t="shared" si="220"/>
        <v>7.0329211587732532</v>
      </c>
      <c r="Y90" s="18">
        <f t="shared" si="220"/>
        <v>5.9394260353808459</v>
      </c>
      <c r="Z90" s="18">
        <f t="shared" si="220"/>
        <v>-1.9699699027640682</v>
      </c>
      <c r="AA90" s="18">
        <f t="shared" si="220"/>
        <v>3.1627835438510443</v>
      </c>
      <c r="AB90" s="18">
        <f t="shared" si="221"/>
        <v>1.6992472333090314</v>
      </c>
      <c r="AD90" s="18">
        <f t="shared" si="222"/>
        <v>1.4226794523020114</v>
      </c>
      <c r="AE90" s="18">
        <f t="shared" si="223"/>
        <v>2.2452147165593628</v>
      </c>
      <c r="AF90" s="18">
        <f t="shared" si="224"/>
        <v>3.316103082876376</v>
      </c>
      <c r="AH90" t="str">
        <f t="shared" si="257"/>
        <v>33 Protective service occupations</v>
      </c>
      <c r="AI90" s="18">
        <f t="shared" si="225"/>
        <v>6.7007007302215982</v>
      </c>
      <c r="AJ90" s="18">
        <f t="shared" si="225"/>
        <v>7.2566703447187297</v>
      </c>
      <c r="AK90" s="18">
        <f t="shared" si="225"/>
        <v>-1.8474411906006405</v>
      </c>
      <c r="AL90" s="18">
        <f t="shared" si="225"/>
        <v>3.0978406945683323</v>
      </c>
      <c r="AM90" s="18">
        <f t="shared" si="226"/>
        <v>1.7774951971854414</v>
      </c>
      <c r="AO90" s="18">
        <f t="shared" si="227"/>
        <v>1.4223311212803846</v>
      </c>
      <c r="AP90" s="18">
        <f t="shared" si="228"/>
        <v>2.0423334956841233</v>
      </c>
      <c r="AQ90" s="18">
        <f t="shared" si="229"/>
        <v>3.1408386796891063</v>
      </c>
      <c r="AS90" t="str">
        <f t="shared" si="258"/>
        <v>33 Protective service occupations</v>
      </c>
      <c r="AT90" s="18">
        <f t="shared" si="230"/>
        <v>1.5189809791406272</v>
      </c>
      <c r="AU90" s="18">
        <f t="shared" si="230"/>
        <v>2.078041424035737</v>
      </c>
      <c r="AV90" s="18">
        <f t="shared" si="230"/>
        <v>-5.3745108434108513</v>
      </c>
      <c r="AW90" s="18">
        <f t="shared" si="230"/>
        <v>0.74406134961295667</v>
      </c>
      <c r="AX90" s="18">
        <f t="shared" si="231"/>
        <v>-1.1280788710433143</v>
      </c>
      <c r="AZ90" s="18">
        <f t="shared" si="232"/>
        <v>-1.3382042701239993</v>
      </c>
      <c r="BA90" s="18">
        <f t="shared" si="233"/>
        <v>1.6187071768440031</v>
      </c>
      <c r="BB90" s="18">
        <f t="shared" si="234"/>
        <v>0.57229545003170124</v>
      </c>
      <c r="BD90" t="str">
        <f t="shared" si="259"/>
        <v>33 Protective service occupations</v>
      </c>
      <c r="BE90" s="18">
        <f t="shared" si="235"/>
        <v>0.48594294540214023</v>
      </c>
      <c r="BF90" s="18">
        <f t="shared" si="235"/>
        <v>-0.55151360189131804</v>
      </c>
      <c r="BG90" s="18">
        <f t="shared" si="235"/>
        <v>-5.4179092550685537</v>
      </c>
      <c r="BH90" s="18">
        <f t="shared" si="235"/>
        <v>-2.4004457580382277</v>
      </c>
      <c r="BI90" s="18">
        <f t="shared" si="236"/>
        <v>-3.2401766566452661</v>
      </c>
      <c r="BK90" s="18">
        <f t="shared" si="237"/>
        <v>-3.416814300017823</v>
      </c>
      <c r="BL90" s="18">
        <f t="shared" si="238"/>
        <v>1.0952370835632275</v>
      </c>
      <c r="BM90" s="18">
        <f t="shared" si="239"/>
        <v>-1.7176606196916855</v>
      </c>
      <c r="BO90" t="str">
        <f t="shared" si="260"/>
        <v>33 Protective service occupations</v>
      </c>
      <c r="BP90" s="18">
        <f t="shared" si="240"/>
        <v>-0.2216819457159791</v>
      </c>
      <c r="BQ90" s="18">
        <f t="shared" si="240"/>
        <v>-3.7767976900778266</v>
      </c>
      <c r="BR90" s="18">
        <f t="shared" si="240"/>
        <v>-5.5623437752374212</v>
      </c>
      <c r="BS90" s="18">
        <f t="shared" si="240"/>
        <v>-2.8797813710896847</v>
      </c>
      <c r="BT90" s="18">
        <f t="shared" si="241"/>
        <v>-3.7819845633890958</v>
      </c>
      <c r="BV90" s="18">
        <f t="shared" si="242"/>
        <v>-3.7823303450018164</v>
      </c>
      <c r="BW90" s="18">
        <f t="shared" si="243"/>
        <v>1.2127580751880362</v>
      </c>
      <c r="BX90" s="18">
        <f t="shared" si="244"/>
        <v>-1.821410404217827</v>
      </c>
      <c r="BZ90" t="str">
        <f t="shared" si="261"/>
        <v>33 Protective service occupations</v>
      </c>
      <c r="CA90" s="18">
        <f t="shared" si="245"/>
        <v>1.2193526753453421</v>
      </c>
      <c r="CB90" s="18">
        <f t="shared" si="245"/>
        <v>2.854577663797131</v>
      </c>
      <c r="CC90" s="18">
        <f t="shared" si="245"/>
        <v>-6.2667901203399934</v>
      </c>
      <c r="CD90" s="18">
        <f t="shared" si="245"/>
        <v>-1.6601806205108871</v>
      </c>
      <c r="CE90" s="18">
        <f t="shared" si="246"/>
        <v>-2.8513944936080726</v>
      </c>
      <c r="CG90" s="18">
        <f t="shared" si="247"/>
        <v>-3.2203380624523215</v>
      </c>
      <c r="CH90" s="18">
        <f t="shared" si="248"/>
        <v>1.4752628794393985</v>
      </c>
      <c r="CI90" s="18">
        <f t="shared" si="249"/>
        <v>-1.018247460060806</v>
      </c>
      <c r="CK90" t="str">
        <f t="shared" si="262"/>
        <v>33 Protective service occupations</v>
      </c>
      <c r="CL90" s="18">
        <f t="shared" si="250"/>
        <v>-6.4714084881421385</v>
      </c>
      <c r="CM90" s="18">
        <f t="shared" si="250"/>
        <v>11.135610038006627</v>
      </c>
      <c r="CN90" s="18">
        <f t="shared" si="250"/>
        <v>-5.6864889137972714</v>
      </c>
      <c r="CO90" s="18">
        <f t="shared" si="250"/>
        <v>-0.41259735669086917</v>
      </c>
      <c r="CP90" s="18">
        <f t="shared" si="251"/>
        <v>-1.4179310080777663</v>
      </c>
      <c r="CR90" s="18">
        <f t="shared" si="252"/>
        <v>-2.2025401538868228</v>
      </c>
      <c r="CS90" s="18">
        <f t="shared" si="253"/>
        <v>0.95721307621436935</v>
      </c>
      <c r="CT90" s="18">
        <f t="shared" si="254"/>
        <v>-0.92704534450916976</v>
      </c>
    </row>
    <row r="91" spans="1:98" x14ac:dyDescent="0.2">
      <c r="A91" t="str">
        <f t="shared" si="209"/>
        <v>34 Culture, media and sports occupations</v>
      </c>
      <c r="B91" s="18">
        <f t="shared" si="210"/>
        <v>6.349145867185646</v>
      </c>
      <c r="C91" s="18">
        <f t="shared" si="210"/>
        <v>0.81761992393303284</v>
      </c>
      <c r="D91" s="18">
        <f t="shared" si="210"/>
        <v>2.1837445205835859</v>
      </c>
      <c r="E91" s="18">
        <f t="shared" si="210"/>
        <v>2.556124942936</v>
      </c>
      <c r="F91" s="18">
        <f t="shared" si="211"/>
        <v>2.3302054197542166</v>
      </c>
      <c r="H91" s="18">
        <f t="shared" si="212"/>
        <v>2.4318475972313403</v>
      </c>
      <c r="I91" s="18">
        <f t="shared" si="213"/>
        <v>3.3881010395168554</v>
      </c>
      <c r="J91" s="18">
        <f t="shared" si="214"/>
        <v>5.0113599507886963</v>
      </c>
      <c r="L91" t="str">
        <f t="shared" si="255"/>
        <v>34 Culture, media and sports occupations</v>
      </c>
      <c r="M91" s="18">
        <f t="shared" si="215"/>
        <v>6.3843966634063998</v>
      </c>
      <c r="N91" s="18">
        <f t="shared" si="215"/>
        <v>7.501691116715814</v>
      </c>
      <c r="O91" s="18">
        <f t="shared" si="215"/>
        <v>0.11509404911496102</v>
      </c>
      <c r="P91" s="18">
        <f t="shared" si="215"/>
        <v>2.8228789976781243</v>
      </c>
      <c r="Q91" s="18">
        <f t="shared" si="216"/>
        <v>2.2529080907143895</v>
      </c>
      <c r="S91" s="18">
        <f t="shared" si="217"/>
        <v>1.9122429053723744</v>
      </c>
      <c r="T91" s="18">
        <f t="shared" si="218"/>
        <v>3.0139030655235377</v>
      </c>
      <c r="U91" s="18">
        <f t="shared" si="219"/>
        <v>4.3341843725474449</v>
      </c>
      <c r="W91" t="str">
        <f t="shared" si="256"/>
        <v>34 Culture, media and sports occupations</v>
      </c>
      <c r="X91" s="18">
        <f t="shared" si="220"/>
        <v>7.6797109182090928</v>
      </c>
      <c r="Y91" s="18">
        <f t="shared" si="220"/>
        <v>-8.1294053604837107</v>
      </c>
      <c r="Z91" s="18">
        <f t="shared" si="220"/>
        <v>-2.197493211585988</v>
      </c>
      <c r="AA91" s="18">
        <f t="shared" si="220"/>
        <v>1.2495497894426943</v>
      </c>
      <c r="AB91" s="18">
        <f t="shared" si="221"/>
        <v>-0.44717425975145941</v>
      </c>
      <c r="AD91" s="18">
        <f t="shared" si="222"/>
        <v>8.7243683076021483E-2</v>
      </c>
      <c r="AE91" s="18">
        <f t="shared" si="223"/>
        <v>2.5417488931075649</v>
      </c>
      <c r="AF91" s="18">
        <f t="shared" si="224"/>
        <v>2.6032600027009911</v>
      </c>
      <c r="AH91" t="str">
        <f t="shared" si="257"/>
        <v>34 Culture, media and sports occupations</v>
      </c>
      <c r="AI91" s="18">
        <f t="shared" si="225"/>
        <v>5.8298417950904513</v>
      </c>
      <c r="AJ91" s="18">
        <f t="shared" si="225"/>
        <v>11.632431442848802</v>
      </c>
      <c r="AK91" s="18">
        <f t="shared" si="225"/>
        <v>-2.0326226488846633</v>
      </c>
      <c r="AL91" s="18">
        <f t="shared" si="225"/>
        <v>2.7931443844194215</v>
      </c>
      <c r="AM91" s="18">
        <f t="shared" si="226"/>
        <v>1.783517756870423</v>
      </c>
      <c r="AO91" s="18">
        <f t="shared" si="227"/>
        <v>1.1587050771428631</v>
      </c>
      <c r="AP91" s="18">
        <f t="shared" si="228"/>
        <v>2.5655124236418247</v>
      </c>
      <c r="AQ91" s="18">
        <f t="shared" si="229"/>
        <v>3.3985375992306999</v>
      </c>
      <c r="AS91" t="str">
        <f t="shared" si="258"/>
        <v>34 Culture, media and sports occupations</v>
      </c>
      <c r="AT91" s="18">
        <f t="shared" si="230"/>
        <v>4.5620648005434861</v>
      </c>
      <c r="AU91" s="18">
        <f t="shared" si="230"/>
        <v>-3.1056091689162124</v>
      </c>
      <c r="AV91" s="18">
        <f t="shared" si="230"/>
        <v>-3.3960492602082226</v>
      </c>
      <c r="AW91" s="18">
        <f t="shared" si="230"/>
        <v>0.33681211649037035</v>
      </c>
      <c r="AX91" s="18">
        <f t="shared" si="231"/>
        <v>-1.0610598446307073</v>
      </c>
      <c r="AZ91" s="18">
        <f t="shared" si="232"/>
        <v>-0.92323260003067675</v>
      </c>
      <c r="BA91" s="18">
        <f t="shared" si="233"/>
        <v>2.2404928393633394</v>
      </c>
      <c r="BB91" s="18">
        <f t="shared" si="234"/>
        <v>1.5761575211868273</v>
      </c>
      <c r="BD91" t="str">
        <f t="shared" si="259"/>
        <v>34 Culture, media and sports occupations</v>
      </c>
      <c r="BE91" s="18">
        <f t="shared" si="235"/>
        <v>4.4803413485059895</v>
      </c>
      <c r="BF91" s="18">
        <f t="shared" si="235"/>
        <v>-7.7197299309325178</v>
      </c>
      <c r="BG91" s="18">
        <f t="shared" si="235"/>
        <v>-6.004407550144486</v>
      </c>
      <c r="BH91" s="18">
        <f t="shared" si="235"/>
        <v>-0.94533904234740396</v>
      </c>
      <c r="BI91" s="18">
        <f t="shared" si="236"/>
        <v>-2.9853734065573012</v>
      </c>
      <c r="BK91" s="18">
        <f t="shared" si="237"/>
        <v>-2.6612480067305322</v>
      </c>
      <c r="BL91" s="18">
        <f t="shared" si="238"/>
        <v>1.6682155308744839</v>
      </c>
      <c r="BM91" s="18">
        <f t="shared" si="239"/>
        <v>-0.34891254980103925</v>
      </c>
      <c r="BO91" t="str">
        <f t="shared" si="260"/>
        <v>34 Culture, media and sports occupations</v>
      </c>
      <c r="BP91" s="18">
        <f t="shared" si="240"/>
        <v>-0.66173828564299875</v>
      </c>
      <c r="BQ91" s="18">
        <f t="shared" si="240"/>
        <v>-12.47653680095514</v>
      </c>
      <c r="BR91" s="18">
        <f t="shared" si="240"/>
        <v>-6.0801300006051884</v>
      </c>
      <c r="BS91" s="18">
        <f t="shared" si="240"/>
        <v>-3.6430764334879573</v>
      </c>
      <c r="BT91" s="18">
        <f t="shared" si="241"/>
        <v>-4.9840920462205336</v>
      </c>
      <c r="BV91" s="18">
        <f t="shared" si="242"/>
        <v>-4.4623741526111482</v>
      </c>
      <c r="BW91" s="18">
        <f t="shared" si="243"/>
        <v>1.4657164228559338</v>
      </c>
      <c r="BX91" s="18">
        <f t="shared" si="244"/>
        <v>-1.9159427591887934</v>
      </c>
      <c r="BZ91" t="str">
        <f t="shared" si="261"/>
        <v>34 Culture, media and sports occupations</v>
      </c>
      <c r="CA91" s="18">
        <f t="shared" si="245"/>
        <v>1.8471892511258137</v>
      </c>
      <c r="CB91" s="18">
        <f t="shared" si="245"/>
        <v>-2.7510827625486955</v>
      </c>
      <c r="CC91" s="18">
        <f t="shared" si="245"/>
        <v>-7.487343749193343</v>
      </c>
      <c r="CD91" s="18">
        <f t="shared" si="245"/>
        <v>-4.3700630760459713</v>
      </c>
      <c r="CE91" s="18">
        <f t="shared" si="246"/>
        <v>-5.2559759874091005</v>
      </c>
      <c r="CG91" s="18">
        <f t="shared" si="247"/>
        <v>-5.4206562127261604</v>
      </c>
      <c r="CH91" s="18">
        <f t="shared" si="248"/>
        <v>1.4688217737400366</v>
      </c>
      <c r="CI91" s="18">
        <f t="shared" si="249"/>
        <v>-2.5580306142115261</v>
      </c>
      <c r="CK91" t="str">
        <f t="shared" si="262"/>
        <v>34 Culture, media and sports occupations</v>
      </c>
      <c r="CL91" s="18">
        <f t="shared" si="250"/>
        <v>1.8142026943047007</v>
      </c>
      <c r="CM91" s="18">
        <f t="shared" si="250"/>
        <v>7.4913833640058769</v>
      </c>
      <c r="CN91" s="18">
        <f t="shared" si="250"/>
        <v>-0.34561059481088563</v>
      </c>
      <c r="CO91" s="18">
        <f t="shared" si="250"/>
        <v>3.0346960045062543</v>
      </c>
      <c r="CP91" s="18">
        <f t="shared" si="251"/>
        <v>2.2364291276507409</v>
      </c>
      <c r="CR91" s="18">
        <f t="shared" si="252"/>
        <v>1.8953753755696967</v>
      </c>
      <c r="CS91" s="18">
        <f t="shared" si="253"/>
        <v>2.1196729368283096</v>
      </c>
      <c r="CT91" s="18">
        <f t="shared" si="254"/>
        <v>3.5807333047840118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5.2519696970476426</v>
      </c>
      <c r="C92" s="18">
        <f t="shared" si="210"/>
        <v>13.247638014672457</v>
      </c>
      <c r="D92" s="18">
        <f t="shared" si="210"/>
        <v>3.7393033108168439</v>
      </c>
      <c r="E92" s="18">
        <f t="shared" si="210"/>
        <v>2.7443821570821703</v>
      </c>
      <c r="F92" s="18">
        <f t="shared" si="211"/>
        <v>3.6830859651203252</v>
      </c>
      <c r="H92" s="18">
        <f t="shared" si="212"/>
        <v>3.0749577880747614</v>
      </c>
      <c r="I92" s="18">
        <f t="shared" si="213"/>
        <v>3.3910271498787115</v>
      </c>
      <c r="J92" s="18">
        <f t="shared" si="214"/>
        <v>5.4737069855661069</v>
      </c>
      <c r="L92" t="str">
        <f t="shared" si="255"/>
        <v>35 Business and public service associate professionals</v>
      </c>
      <c r="M92" s="18">
        <f t="shared" si="215"/>
        <v>5.2924497395202996</v>
      </c>
      <c r="N92" s="18">
        <f t="shared" si="215"/>
        <v>11.561876170582707</v>
      </c>
      <c r="O92" s="18">
        <f t="shared" si="215"/>
        <v>3.5831148910691502</v>
      </c>
      <c r="P92" s="18">
        <f t="shared" si="215"/>
        <v>2.5995335381798546</v>
      </c>
      <c r="Q92" s="18">
        <f t="shared" si="216"/>
        <v>3.4459295852101723</v>
      </c>
      <c r="S92" s="18">
        <f t="shared" si="217"/>
        <v>2.9263518439053948</v>
      </c>
      <c r="T92" s="18">
        <f t="shared" si="218"/>
        <v>3.4500794634901411</v>
      </c>
      <c r="U92" s="18">
        <f t="shared" si="219"/>
        <v>5.4116909405105273</v>
      </c>
      <c r="W92" t="str">
        <f t="shared" si="256"/>
        <v>35 Business and public service associate professionals</v>
      </c>
      <c r="X92" s="18">
        <f t="shared" si="220"/>
        <v>4.958062938076524</v>
      </c>
      <c r="Y92" s="18">
        <f t="shared" si="220"/>
        <v>-1.5703034348973244</v>
      </c>
      <c r="Z92" s="18">
        <f t="shared" si="220"/>
        <v>1.0781951933620304</v>
      </c>
      <c r="AA92" s="18">
        <f t="shared" si="220"/>
        <v>1.2634015327287251</v>
      </c>
      <c r="AB92" s="18">
        <f t="shared" si="221"/>
        <v>1.0261181859762658</v>
      </c>
      <c r="AD92" s="18">
        <f t="shared" si="222"/>
        <v>1.2016284108386399</v>
      </c>
      <c r="AE92" s="18">
        <f t="shared" si="223"/>
        <v>2.9703900737919398</v>
      </c>
      <c r="AF92" s="18">
        <f t="shared" si="224"/>
        <v>3.7912939695451398</v>
      </c>
      <c r="AH92" t="str">
        <f t="shared" si="257"/>
        <v>35 Business and public service associate professionals</v>
      </c>
      <c r="AI92" s="18">
        <f t="shared" si="225"/>
        <v>4.4265201205022642</v>
      </c>
      <c r="AJ92" s="18">
        <f t="shared" si="225"/>
        <v>2.9648723164032331</v>
      </c>
      <c r="AK92" s="18">
        <f t="shared" si="225"/>
        <v>1.1717854743623857</v>
      </c>
      <c r="AL92" s="18">
        <f t="shared" si="225"/>
        <v>1.7373093946229545</v>
      </c>
      <c r="AM92" s="18">
        <f t="shared" si="226"/>
        <v>1.636403738424197</v>
      </c>
      <c r="AO92" s="18">
        <f t="shared" si="227"/>
        <v>1.5484510541373675</v>
      </c>
      <c r="AP92" s="18">
        <f t="shared" si="228"/>
        <v>2.8852508872856619</v>
      </c>
      <c r="AQ92" s="18">
        <f t="shared" si="229"/>
        <v>3.9629676840985395</v>
      </c>
      <c r="AS92" t="str">
        <f t="shared" si="258"/>
        <v>35 Business and public service associate professionals</v>
      </c>
      <c r="AT92" s="18">
        <f t="shared" si="230"/>
        <v>4.4263823343013486</v>
      </c>
      <c r="AU92" s="18">
        <f t="shared" si="230"/>
        <v>2.1199761872422007</v>
      </c>
      <c r="AV92" s="18">
        <f t="shared" si="230"/>
        <v>1.0041017483476189</v>
      </c>
      <c r="AW92" s="18">
        <f t="shared" si="230"/>
        <v>1.5498790960816189</v>
      </c>
      <c r="AX92" s="18">
        <f t="shared" si="231"/>
        <v>1.4144854669465357</v>
      </c>
      <c r="AZ92" s="18">
        <f t="shared" si="232"/>
        <v>1.367626418308987</v>
      </c>
      <c r="BA92" s="18">
        <f t="shared" si="233"/>
        <v>2.8060320121276572</v>
      </c>
      <c r="BB92" s="18">
        <f t="shared" si="234"/>
        <v>3.7636965881205908</v>
      </c>
      <c r="BD92" t="str">
        <f t="shared" si="259"/>
        <v>35 Business and public service associate professionals</v>
      </c>
      <c r="BE92" s="18">
        <f t="shared" si="235"/>
        <v>1.7541473434943056</v>
      </c>
      <c r="BF92" s="18">
        <f t="shared" si="235"/>
        <v>4.5231171464248821</v>
      </c>
      <c r="BG92" s="18">
        <f t="shared" si="235"/>
        <v>-1.9901175765158818</v>
      </c>
      <c r="BH92" s="18">
        <f t="shared" si="235"/>
        <v>-0.81433829864318019</v>
      </c>
      <c r="BI92" s="18">
        <f t="shared" si="236"/>
        <v>-0.85902965743743787</v>
      </c>
      <c r="BK92" s="18">
        <f t="shared" si="237"/>
        <v>-1.2078236797601116</v>
      </c>
      <c r="BL92" s="18">
        <f t="shared" si="238"/>
        <v>2.1556714167541013</v>
      </c>
      <c r="BM92" s="18">
        <f t="shared" si="239"/>
        <v>1.2810386651862071</v>
      </c>
      <c r="BO92" t="str">
        <f t="shared" si="260"/>
        <v>35 Business and public service associate professionals</v>
      </c>
      <c r="BP92" s="18">
        <f t="shared" si="240"/>
        <v>0.53920207435571577</v>
      </c>
      <c r="BQ92" s="18">
        <f t="shared" si="240"/>
        <v>-3.0853620887071442</v>
      </c>
      <c r="BR92" s="18">
        <f t="shared" si="240"/>
        <v>-1.6725822037876426</v>
      </c>
      <c r="BS92" s="18">
        <f t="shared" si="240"/>
        <v>-1.9547817878898588</v>
      </c>
      <c r="BT92" s="18">
        <f t="shared" si="241"/>
        <v>-1.9377914490896098</v>
      </c>
      <c r="BV92" s="18">
        <f t="shared" si="242"/>
        <v>-1.8608053651142265</v>
      </c>
      <c r="BW92" s="18">
        <f t="shared" si="243"/>
        <v>1.988670738367726</v>
      </c>
      <c r="BX92" s="18">
        <f t="shared" si="244"/>
        <v>0.62576350408958259</v>
      </c>
      <c r="BZ92" t="str">
        <f t="shared" si="261"/>
        <v>35 Business and public service associate professionals</v>
      </c>
      <c r="CA92" s="18">
        <f t="shared" si="245"/>
        <v>2.1697508495286177</v>
      </c>
      <c r="CB92" s="18">
        <f t="shared" si="245"/>
        <v>-1.1991036052918402</v>
      </c>
      <c r="CC92" s="18">
        <f t="shared" si="245"/>
        <v>-4.1643667410486191</v>
      </c>
      <c r="CD92" s="18">
        <f t="shared" si="245"/>
        <v>-4.1555330429260184</v>
      </c>
      <c r="CE92" s="18">
        <f t="shared" si="246"/>
        <v>-3.9761417304955637</v>
      </c>
      <c r="CG92" s="18">
        <f t="shared" si="247"/>
        <v>-4.15847769943547</v>
      </c>
      <c r="CH92" s="18">
        <f t="shared" si="248"/>
        <v>1.6366339296331356</v>
      </c>
      <c r="CI92" s="18">
        <f t="shared" si="249"/>
        <v>-1.4394903199529407</v>
      </c>
      <c r="CK92" t="str">
        <f t="shared" si="262"/>
        <v>35 Business and public service associate professionals</v>
      </c>
      <c r="CL92" s="18">
        <f t="shared" si="250"/>
        <v>-0.72461420299564372</v>
      </c>
      <c r="CM92" s="18">
        <f t="shared" si="250"/>
        <v>12.369652476505898</v>
      </c>
      <c r="CN92" s="18">
        <f t="shared" si="250"/>
        <v>-1.3680931233532645</v>
      </c>
      <c r="CO92" s="18">
        <f t="shared" si="250"/>
        <v>2.8776126300940508</v>
      </c>
      <c r="CP92" s="18">
        <f t="shared" si="251"/>
        <v>2.0931397036626276</v>
      </c>
      <c r="CR92" s="18">
        <f t="shared" si="252"/>
        <v>1.4424496710577994</v>
      </c>
      <c r="CS92" s="18">
        <f t="shared" si="253"/>
        <v>2.0004530004104293</v>
      </c>
      <c r="CT92" s="18">
        <f t="shared" si="254"/>
        <v>3.1207881681063476</v>
      </c>
    </row>
    <row r="93" spans="1:98" x14ac:dyDescent="0.2">
      <c r="A93" t="str">
        <f t="shared" si="209"/>
        <v>41 Administrative occupations</v>
      </c>
      <c r="B93" s="18">
        <f t="shared" si="210"/>
        <v>5.5550467907304002</v>
      </c>
      <c r="C93" s="18">
        <f t="shared" si="210"/>
        <v>15.479180999849241</v>
      </c>
      <c r="D93" s="18">
        <f t="shared" si="210"/>
        <v>5.6322208592040512</v>
      </c>
      <c r="E93" s="18">
        <f t="shared" si="210"/>
        <v>3.5149001637831301</v>
      </c>
      <c r="F93" s="18">
        <f t="shared" si="211"/>
        <v>4.8865140149638941</v>
      </c>
      <c r="H93" s="18">
        <f t="shared" si="212"/>
        <v>4.2159156502672213</v>
      </c>
      <c r="I93" s="18">
        <f t="shared" si="213"/>
        <v>3.8384022520816519</v>
      </c>
      <c r="J93" s="18">
        <f t="shared" si="214"/>
        <v>6.6243978954707128</v>
      </c>
      <c r="L93" t="str">
        <f t="shared" si="255"/>
        <v>41 Administrative occupations</v>
      </c>
      <c r="M93" s="18">
        <f t="shared" si="215"/>
        <v>4.107602120519438</v>
      </c>
      <c r="N93" s="18">
        <f t="shared" si="215"/>
        <v>15.50408092542208</v>
      </c>
      <c r="O93" s="18">
        <f t="shared" si="215"/>
        <v>5.9752523247220468</v>
      </c>
      <c r="P93" s="18">
        <f t="shared" si="215"/>
        <v>3.5894501640494125</v>
      </c>
      <c r="Q93" s="18">
        <f t="shared" si="216"/>
        <v>5.0415040238867892</v>
      </c>
      <c r="S93" s="18">
        <f t="shared" si="217"/>
        <v>4.3786891369378411</v>
      </c>
      <c r="T93" s="18">
        <f t="shared" si="218"/>
        <v>4.0246933811369345</v>
      </c>
      <c r="U93" s="18">
        <f t="shared" si="219"/>
        <v>6.8701277233485625</v>
      </c>
      <c r="W93" t="str">
        <f t="shared" si="256"/>
        <v>41 Administrative occupations</v>
      </c>
      <c r="X93" s="18">
        <f t="shared" si="220"/>
        <v>3.7797833832139416</v>
      </c>
      <c r="Y93" s="18">
        <f t="shared" si="220"/>
        <v>3.2354746706231285</v>
      </c>
      <c r="Z93" s="18">
        <f t="shared" si="220"/>
        <v>3.9909157504439241</v>
      </c>
      <c r="AA93" s="18">
        <f t="shared" si="220"/>
        <v>2.5003506165430345</v>
      </c>
      <c r="AB93" s="18">
        <f t="shared" si="221"/>
        <v>3.0098411879387887</v>
      </c>
      <c r="AD93" s="18">
        <f t="shared" si="222"/>
        <v>2.9948165018809592</v>
      </c>
      <c r="AE93" s="18">
        <f t="shared" si="223"/>
        <v>3.6320221653070695</v>
      </c>
      <c r="AF93" s="18">
        <f t="shared" si="224"/>
        <v>5.6001697290102737</v>
      </c>
      <c r="AH93" t="str">
        <f t="shared" si="257"/>
        <v>41 Administrative occupations</v>
      </c>
      <c r="AI93" s="18">
        <f t="shared" si="225"/>
        <v>3.0373825306966307</v>
      </c>
      <c r="AJ93" s="18">
        <f t="shared" si="225"/>
        <v>0.21247133714570321</v>
      </c>
      <c r="AK93" s="18">
        <f t="shared" si="225"/>
        <v>3.0578930246561331</v>
      </c>
      <c r="AL93" s="18">
        <f t="shared" si="225"/>
        <v>1.974145688759088</v>
      </c>
      <c r="AM93" s="18">
        <f t="shared" si="226"/>
        <v>2.2002131436079653</v>
      </c>
      <c r="AO93" s="18">
        <f t="shared" si="227"/>
        <v>2.3341225583771275</v>
      </c>
      <c r="AP93" s="18">
        <f t="shared" si="228"/>
        <v>3.6814526095837241</v>
      </c>
      <c r="AQ93" s="18">
        <f t="shared" si="229"/>
        <v>5.1814957640191395</v>
      </c>
      <c r="AS93" t="str">
        <f t="shared" si="258"/>
        <v>41 Administrative occupations</v>
      </c>
      <c r="AT93" s="18">
        <f t="shared" si="230"/>
        <v>3.8242207412516827</v>
      </c>
      <c r="AU93" s="18">
        <f t="shared" si="230"/>
        <v>5.1320447209254993</v>
      </c>
      <c r="AV93" s="18">
        <f t="shared" si="230"/>
        <v>2.2751140888058297</v>
      </c>
      <c r="AW93" s="18">
        <f t="shared" si="230"/>
        <v>2.0258586675167667</v>
      </c>
      <c r="AX93" s="18">
        <f t="shared" si="231"/>
        <v>2.2952510448834618</v>
      </c>
      <c r="AZ93" s="18">
        <f t="shared" si="232"/>
        <v>2.1088762389345206</v>
      </c>
      <c r="BA93" s="18">
        <f t="shared" si="233"/>
        <v>3.3506382266042634</v>
      </c>
      <c r="BB93" s="18">
        <f t="shared" si="234"/>
        <v>4.7539008838554775</v>
      </c>
      <c r="BD93" t="str">
        <f t="shared" si="259"/>
        <v>41 Administrative occupations</v>
      </c>
      <c r="BE93" s="18">
        <f t="shared" si="235"/>
        <v>0.85828461134747069</v>
      </c>
      <c r="BF93" s="18">
        <f t="shared" si="235"/>
        <v>8.3980263207428685</v>
      </c>
      <c r="BG93" s="18">
        <f t="shared" si="235"/>
        <v>-0.78155063189204732</v>
      </c>
      <c r="BH93" s="18">
        <f t="shared" si="235"/>
        <v>-0.91530480889633337</v>
      </c>
      <c r="BI93" s="18">
        <f t="shared" si="236"/>
        <v>-0.31539712438762857</v>
      </c>
      <c r="BK93" s="18">
        <f t="shared" si="237"/>
        <v>-0.87074012979915238</v>
      </c>
      <c r="BL93" s="18">
        <f t="shared" si="238"/>
        <v>2.4107125003554719</v>
      </c>
      <c r="BM93" s="18">
        <f t="shared" si="239"/>
        <v>1.7985642468576479</v>
      </c>
      <c r="BO93" t="str">
        <f t="shared" si="260"/>
        <v>41 Administrative occupations</v>
      </c>
      <c r="BP93" s="18">
        <f t="shared" si="240"/>
        <v>0.34609209572160626</v>
      </c>
      <c r="BQ93" s="18">
        <f t="shared" si="240"/>
        <v>-2.5908911090223641</v>
      </c>
      <c r="BR93" s="18">
        <f t="shared" si="240"/>
        <v>7.9817295073469907E-2</v>
      </c>
      <c r="BS93" s="18">
        <f t="shared" si="240"/>
        <v>-2.8273335412428602</v>
      </c>
      <c r="BT93" s="18">
        <f t="shared" si="241"/>
        <v>-1.9131402838277523</v>
      </c>
      <c r="BV93" s="18">
        <f t="shared" si="242"/>
        <v>-1.8677895900450436</v>
      </c>
      <c r="BW93" s="18">
        <f t="shared" si="243"/>
        <v>2.1997594272938015</v>
      </c>
      <c r="BX93" s="18">
        <f t="shared" si="244"/>
        <v>0.8750392906383464</v>
      </c>
      <c r="BZ93" t="str">
        <f t="shared" si="261"/>
        <v>41 Administrative occupations</v>
      </c>
      <c r="CA93" s="18">
        <f t="shared" si="245"/>
        <v>-1.6472490583867461</v>
      </c>
      <c r="CB93" s="18">
        <f t="shared" si="245"/>
        <v>-1.611871029833245</v>
      </c>
      <c r="CC93" s="18">
        <f t="shared" si="245"/>
        <v>-5.1378661362391558</v>
      </c>
      <c r="CD93" s="18">
        <f t="shared" si="245"/>
        <v>-8.4597376532566049</v>
      </c>
      <c r="CE93" s="18">
        <f t="shared" si="246"/>
        <v>-7.0160390673106532</v>
      </c>
      <c r="CG93" s="18">
        <f t="shared" si="247"/>
        <v>-7.3655775046526539</v>
      </c>
      <c r="CH93" s="18">
        <f t="shared" si="248"/>
        <v>1.4395586902993696</v>
      </c>
      <c r="CI93" s="18">
        <f t="shared" si="249"/>
        <v>-3.8319532543836687</v>
      </c>
      <c r="CK93" t="str">
        <f t="shared" si="262"/>
        <v>41 Administrative occupations</v>
      </c>
      <c r="CL93" s="18">
        <f t="shared" si="250"/>
        <v>-4.2674962840631441</v>
      </c>
      <c r="CM93" s="18">
        <f t="shared" si="250"/>
        <v>26.951547627112337</v>
      </c>
      <c r="CN93" s="18">
        <f t="shared" si="250"/>
        <v>-0.69991522719219379</v>
      </c>
      <c r="CO93" s="18">
        <f t="shared" si="250"/>
        <v>-0.22705993146341363</v>
      </c>
      <c r="CP93" s="18">
        <f t="shared" si="251"/>
        <v>1.1363118821070994</v>
      </c>
      <c r="CR93" s="18">
        <f t="shared" si="252"/>
        <v>-0.38492802214207256</v>
      </c>
      <c r="CS93" s="18">
        <f t="shared" si="253"/>
        <v>1.7364224685030072</v>
      </c>
      <c r="CT93" s="18">
        <f t="shared" si="254"/>
        <v>1.4358111573921306</v>
      </c>
    </row>
    <row r="94" spans="1:98" x14ac:dyDescent="0.2">
      <c r="A94" t="str">
        <f t="shared" si="209"/>
        <v>42 Secretarial and related occupations</v>
      </c>
      <c r="B94" s="18">
        <f t="shared" si="210"/>
        <v>3.9930869724223106</v>
      </c>
      <c r="C94" s="18">
        <f t="shared" si="210"/>
        <v>12.234114340927604</v>
      </c>
      <c r="D94" s="18">
        <f t="shared" si="210"/>
        <v>6.6110092022332312</v>
      </c>
      <c r="E94" s="18">
        <f t="shared" si="210"/>
        <v>6.0772721467791113</v>
      </c>
      <c r="F94" s="18">
        <f t="shared" si="211"/>
        <v>6.619075312302769</v>
      </c>
      <c r="H94" s="18">
        <f t="shared" si="212"/>
        <v>6.2548869360742998</v>
      </c>
      <c r="I94" s="18">
        <f t="shared" si="213"/>
        <v>4.8653125346229897</v>
      </c>
      <c r="J94" s="18">
        <f t="shared" si="214"/>
        <v>8.7594595732543468</v>
      </c>
      <c r="L94" t="str">
        <f t="shared" si="255"/>
        <v>42 Secretarial and related occupations</v>
      </c>
      <c r="M94" s="18">
        <f t="shared" si="215"/>
        <v>1.7653283190409041</v>
      </c>
      <c r="N94" s="18">
        <f t="shared" si="215"/>
        <v>12.85558040258028</v>
      </c>
      <c r="O94" s="18">
        <f t="shared" si="215"/>
        <v>6.2446671399861486</v>
      </c>
      <c r="P94" s="18">
        <f t="shared" si="215"/>
        <v>3.8547042469218917</v>
      </c>
      <c r="Q94" s="18">
        <f t="shared" si="216"/>
        <v>5.1404979564489306</v>
      </c>
      <c r="S94" s="18">
        <f t="shared" si="217"/>
        <v>4.6453244747683975</v>
      </c>
      <c r="T94" s="18">
        <f t="shared" si="218"/>
        <v>4.470659759962814</v>
      </c>
      <c r="U94" s="18">
        <f t="shared" si="219"/>
        <v>7.3639351152025467</v>
      </c>
      <c r="W94" t="str">
        <f t="shared" si="256"/>
        <v>42 Secretarial and related occupations</v>
      </c>
      <c r="X94" s="18">
        <f t="shared" si="220"/>
        <v>2.5762302295474715</v>
      </c>
      <c r="Y94" s="18">
        <f t="shared" si="220"/>
        <v>-6.4446720819285597</v>
      </c>
      <c r="Z94" s="18">
        <f t="shared" si="220"/>
        <v>4.6929766774571613</v>
      </c>
      <c r="AA94" s="18">
        <f t="shared" si="220"/>
        <v>2.2211633778832063</v>
      </c>
      <c r="AB94" s="18">
        <f t="shared" si="221"/>
        <v>2.4186456773939824</v>
      </c>
      <c r="AD94" s="18">
        <f t="shared" si="222"/>
        <v>3.0385477267135474</v>
      </c>
      <c r="AE94" s="18">
        <f t="shared" si="223"/>
        <v>4.1866565257431043</v>
      </c>
      <c r="AF94" s="18">
        <f t="shared" si="224"/>
        <v>6.0593884271822551</v>
      </c>
      <c r="AH94" t="str">
        <f t="shared" si="257"/>
        <v>42 Secretarial and related occupations</v>
      </c>
      <c r="AI94" s="18">
        <f t="shared" si="225"/>
        <v>1.7569834612215729</v>
      </c>
      <c r="AJ94" s="18">
        <f t="shared" si="225"/>
        <v>-3.0174110273402444</v>
      </c>
      <c r="AK94" s="18">
        <f t="shared" si="225"/>
        <v>1.6968971445648018</v>
      </c>
      <c r="AL94" s="18">
        <f t="shared" si="225"/>
        <v>-0.42562473281111401</v>
      </c>
      <c r="AM94" s="18">
        <f t="shared" si="226"/>
        <v>6.7779244280452566E-2</v>
      </c>
      <c r="AO94" s="18">
        <f t="shared" si="227"/>
        <v>0.27691419600064382</v>
      </c>
      <c r="AP94" s="18">
        <f t="shared" si="228"/>
        <v>3.3496053692550376</v>
      </c>
      <c r="AQ94" s="18">
        <f t="shared" si="229"/>
        <v>3.5255102158758378</v>
      </c>
      <c r="AS94" t="str">
        <f t="shared" si="258"/>
        <v>42 Secretarial and related occupations</v>
      </c>
      <c r="AT94" s="18">
        <f t="shared" si="230"/>
        <v>1.0693697379073663</v>
      </c>
      <c r="AU94" s="18">
        <f t="shared" si="230"/>
        <v>-2.1724196973899934</v>
      </c>
      <c r="AV94" s="18">
        <f t="shared" si="230"/>
        <v>0.87953062185481823</v>
      </c>
      <c r="AW94" s="18">
        <f t="shared" si="230"/>
        <v>-1.4816369083081593</v>
      </c>
      <c r="AX94" s="18">
        <f t="shared" si="231"/>
        <v>-0.7934086158565834</v>
      </c>
      <c r="AZ94" s="18">
        <f t="shared" si="232"/>
        <v>-0.70078638950406003</v>
      </c>
      <c r="BA94" s="18">
        <f t="shared" si="233"/>
        <v>3.0579313322221191</v>
      </c>
      <c r="BB94" s="18">
        <f t="shared" si="234"/>
        <v>2.6065612140618422</v>
      </c>
      <c r="BD94" t="str">
        <f t="shared" si="259"/>
        <v>42 Secretarial and related occupations</v>
      </c>
      <c r="BE94" s="18">
        <f t="shared" si="235"/>
        <v>-1.112276964943737</v>
      </c>
      <c r="BF94" s="18">
        <f t="shared" si="235"/>
        <v>3.9117786517639086</v>
      </c>
      <c r="BG94" s="18">
        <f t="shared" si="235"/>
        <v>-2.1151261920226316</v>
      </c>
      <c r="BH94" s="18">
        <f t="shared" si="235"/>
        <v>-11.511563521602387</v>
      </c>
      <c r="BI94" s="18">
        <f t="shared" si="236"/>
        <v>-7.7547005505600346</v>
      </c>
      <c r="BK94" s="18">
        <f t="shared" si="237"/>
        <v>-8.484172833138782</v>
      </c>
      <c r="BL94" s="18">
        <f t="shared" si="238"/>
        <v>1.9544150520183656</v>
      </c>
      <c r="BM94" s="18">
        <f t="shared" si="239"/>
        <v>-3.3333130837767566</v>
      </c>
      <c r="BO94" t="str">
        <f t="shared" si="260"/>
        <v>42 Secretarial and related occupations</v>
      </c>
      <c r="BP94" s="18">
        <f t="shared" si="240"/>
        <v>-2.5391474132530401</v>
      </c>
      <c r="BQ94" s="18">
        <f t="shared" si="240"/>
        <v>-12.879876628484077</v>
      </c>
      <c r="BR94" s="18">
        <f t="shared" si="240"/>
        <v>-4.5418637951265879</v>
      </c>
      <c r="BS94" s="18">
        <f t="shared" si="240"/>
        <v>-12.243444294013239</v>
      </c>
      <c r="BT94" s="18">
        <f t="shared" si="241"/>
        <v>-9.9468967757585958</v>
      </c>
      <c r="BV94" s="18">
        <f t="shared" si="242"/>
        <v>-9.7478901619149845</v>
      </c>
      <c r="BW94" s="18">
        <f t="shared" si="243"/>
        <v>1.5889520956404946</v>
      </c>
      <c r="BX94" s="18">
        <f t="shared" si="244"/>
        <v>-4.7557657013954646</v>
      </c>
      <c r="BZ94" t="str">
        <f t="shared" si="261"/>
        <v>42 Secretarial and related occupations</v>
      </c>
      <c r="CA94" s="18">
        <f t="shared" si="245"/>
        <v>-1.2140225404405847</v>
      </c>
      <c r="CB94" s="18">
        <f t="shared" si="245"/>
        <v>-8.4680263146844954</v>
      </c>
      <c r="CC94" s="18">
        <f t="shared" si="245"/>
        <v>-8.6279772387937932</v>
      </c>
      <c r="CD94" s="18">
        <f t="shared" si="245"/>
        <v>-14.815996919542618</v>
      </c>
      <c r="CE94" s="18">
        <f t="shared" si="246"/>
        <v>-12.536627922830778</v>
      </c>
      <c r="CG94" s="18">
        <f t="shared" si="247"/>
        <v>-12.801346938241675</v>
      </c>
      <c r="CH94" s="18">
        <f t="shared" si="248"/>
        <v>1.3152815180095034</v>
      </c>
      <c r="CI94" s="18">
        <f t="shared" si="249"/>
        <v>-6.8549792293776335</v>
      </c>
      <c r="CK94" t="str">
        <f t="shared" si="262"/>
        <v>42 Secretarial and related occupations</v>
      </c>
      <c r="CL94" s="18">
        <f t="shared" si="250"/>
        <v>-1.148430521664634</v>
      </c>
      <c r="CM94" s="18">
        <f t="shared" si="250"/>
        <v>19.969869234842452</v>
      </c>
      <c r="CN94" s="18">
        <f t="shared" si="250"/>
        <v>0.41320990520550271</v>
      </c>
      <c r="CO94" s="18">
        <f t="shared" si="250"/>
        <v>-0.50174276421717234</v>
      </c>
      <c r="CP94" s="18">
        <f t="shared" si="251"/>
        <v>0.95697367852662918</v>
      </c>
      <c r="CR94" s="18">
        <f t="shared" si="252"/>
        <v>-0.19768863859374042</v>
      </c>
      <c r="CS94" s="18">
        <f t="shared" si="253"/>
        <v>2.2565791683580638</v>
      </c>
      <c r="CT94" s="18">
        <f t="shared" si="254"/>
        <v>2.1125062506509362</v>
      </c>
    </row>
    <row r="95" spans="1:98" x14ac:dyDescent="0.2">
      <c r="A95" t="str">
        <f t="shared" si="209"/>
        <v>51 Skilled agricultural and related trades</v>
      </c>
      <c r="B95" s="18">
        <f t="shared" si="210"/>
        <v>-6.1891562207156863</v>
      </c>
      <c r="C95" s="18">
        <f t="shared" si="210"/>
        <v>26.146103296840884</v>
      </c>
      <c r="D95" s="18">
        <f t="shared" si="210"/>
        <v>3.4546011575482316</v>
      </c>
      <c r="E95" s="18">
        <f t="shared" si="210"/>
        <v>3.8844765510904322</v>
      </c>
      <c r="F95" s="18">
        <f t="shared" si="211"/>
        <v>5.0166331711703371</v>
      </c>
      <c r="H95" s="18">
        <f t="shared" si="212"/>
        <v>3.7409866498034239</v>
      </c>
      <c r="I95" s="18">
        <f t="shared" si="213"/>
        <v>4.3690532250239222</v>
      </c>
      <c r="J95" s="18">
        <f t="shared" si="214"/>
        <v>6.6698257814474582</v>
      </c>
      <c r="L95" t="str">
        <f t="shared" si="255"/>
        <v>51 Skilled agricultural and related trades</v>
      </c>
      <c r="M95" s="18">
        <f t="shared" si="215"/>
        <v>2.2804131415442352</v>
      </c>
      <c r="N95" s="18">
        <f t="shared" si="215"/>
        <v>-3.7420490818836027</v>
      </c>
      <c r="O95" s="18">
        <f t="shared" si="215"/>
        <v>2.1927397003270954</v>
      </c>
      <c r="P95" s="18">
        <f t="shared" si="215"/>
        <v>4.1230959630915942</v>
      </c>
      <c r="Q95" s="18">
        <f t="shared" si="216"/>
        <v>3.0090713725009488</v>
      </c>
      <c r="S95" s="18">
        <f t="shared" si="217"/>
        <v>3.475626050811198</v>
      </c>
      <c r="T95" s="18">
        <f t="shared" si="218"/>
        <v>3.5761542503618404</v>
      </c>
      <c r="U95" s="18">
        <f t="shared" si="219"/>
        <v>5.9015169310721038</v>
      </c>
      <c r="W95" t="str">
        <f t="shared" si="256"/>
        <v>51 Skilled agricultural and related trades</v>
      </c>
      <c r="X95" s="18">
        <f t="shared" si="220"/>
        <v>5.1494826227130863</v>
      </c>
      <c r="Y95" s="18">
        <f t="shared" si="220"/>
        <v>7.4169272315436574</v>
      </c>
      <c r="Z95" s="18">
        <f t="shared" si="220"/>
        <v>1.9627415858439745</v>
      </c>
      <c r="AA95" s="18">
        <f t="shared" si="220"/>
        <v>3.6672429941585483</v>
      </c>
      <c r="AB95" s="18">
        <f t="shared" si="221"/>
        <v>3.3608288698127264</v>
      </c>
      <c r="AD95" s="18">
        <f t="shared" si="222"/>
        <v>3.0959331551555058</v>
      </c>
      <c r="AE95" s="18">
        <f t="shared" si="223"/>
        <v>4.0686014124914571</v>
      </c>
      <c r="AF95" s="18">
        <f t="shared" si="224"/>
        <v>6.0063757973977339</v>
      </c>
      <c r="AH95" t="str">
        <f t="shared" si="257"/>
        <v>51 Skilled agricultural and related trades</v>
      </c>
      <c r="AI95" s="18">
        <f t="shared" si="225"/>
        <v>8.6880067553626539</v>
      </c>
      <c r="AJ95" s="18">
        <f t="shared" si="225"/>
        <v>-8.9089750069696443</v>
      </c>
      <c r="AK95" s="18">
        <f t="shared" si="225"/>
        <v>2.0884883975123891</v>
      </c>
      <c r="AL95" s="18">
        <f t="shared" si="225"/>
        <v>3.3511479815458989</v>
      </c>
      <c r="AM95" s="18">
        <f t="shared" si="226"/>
        <v>2.145568900985606</v>
      </c>
      <c r="AO95" s="18">
        <f t="shared" si="227"/>
        <v>2.9285357088502995</v>
      </c>
      <c r="AP95" s="18">
        <f t="shared" si="228"/>
        <v>4.2269235503324509</v>
      </c>
      <c r="AQ95" s="18">
        <f t="shared" si="229"/>
        <v>6.0178755664004102</v>
      </c>
      <c r="AS95" t="str">
        <f t="shared" si="258"/>
        <v>51 Skilled agricultural and related trades</v>
      </c>
      <c r="AT95" s="18">
        <f t="shared" si="230"/>
        <v>8.4115919760562754</v>
      </c>
      <c r="AU95" s="18">
        <f t="shared" si="230"/>
        <v>-1.6945479581253586</v>
      </c>
      <c r="AV95" s="18">
        <f t="shared" si="230"/>
        <v>1.5583682256794074</v>
      </c>
      <c r="AW95" s="18">
        <f t="shared" si="230"/>
        <v>3.822144043394804</v>
      </c>
      <c r="AX95" s="18">
        <f t="shared" si="231"/>
        <v>2.7580861025805037</v>
      </c>
      <c r="AZ95" s="18">
        <f t="shared" si="232"/>
        <v>3.062000220676997</v>
      </c>
      <c r="BA95" s="18">
        <f t="shared" si="233"/>
        <v>3.9593734982617868</v>
      </c>
      <c r="BB95" s="18">
        <f t="shared" si="234"/>
        <v>5.8989416756657365</v>
      </c>
      <c r="BD95" t="str">
        <f t="shared" si="259"/>
        <v>51 Skilled agricultural and related trades</v>
      </c>
      <c r="BE95" s="18">
        <f t="shared" si="235"/>
        <v>1.0864783733864014</v>
      </c>
      <c r="BF95" s="18">
        <f t="shared" si="235"/>
        <v>-7.2495262239298475</v>
      </c>
      <c r="BG95" s="18">
        <f t="shared" si="235"/>
        <v>-1.4550044701014841</v>
      </c>
      <c r="BH95" s="18">
        <f t="shared" si="235"/>
        <v>0.159517162511702</v>
      </c>
      <c r="BI95" s="18">
        <f t="shared" si="236"/>
        <v>-0.82534419636454137</v>
      </c>
      <c r="BK95" s="18">
        <f t="shared" si="237"/>
        <v>-0.38157459108126845</v>
      </c>
      <c r="BL95" s="18">
        <f t="shared" si="238"/>
        <v>2.7412003253370676</v>
      </c>
      <c r="BM95" s="18">
        <f t="shared" si="239"/>
        <v>2.4822371845863334</v>
      </c>
      <c r="BO95" t="str">
        <f t="shared" si="260"/>
        <v>51 Skilled agricultural and related trades</v>
      </c>
      <c r="BP95" s="18">
        <f t="shared" si="240"/>
        <v>0.80544944943741204</v>
      </c>
      <c r="BQ95" s="18">
        <f t="shared" si="240"/>
        <v>-12.73648513069292</v>
      </c>
      <c r="BR95" s="18">
        <f t="shared" si="240"/>
        <v>-0.68560228090821518</v>
      </c>
      <c r="BS95" s="18">
        <f t="shared" si="240"/>
        <v>-5.7319432404023818E-2</v>
      </c>
      <c r="BT95" s="18">
        <f t="shared" si="241"/>
        <v>-1.0962561569134111</v>
      </c>
      <c r="BV95" s="18">
        <f t="shared" si="242"/>
        <v>-0.26718743850596693</v>
      </c>
      <c r="BW95" s="18">
        <f t="shared" si="243"/>
        <v>2.8696610041501369</v>
      </c>
      <c r="BX95" s="18">
        <f t="shared" si="244"/>
        <v>2.6910284575716314</v>
      </c>
      <c r="BZ95" t="str">
        <f t="shared" si="261"/>
        <v>51 Skilled agricultural and related trades</v>
      </c>
      <c r="CA95" s="18">
        <f t="shared" si="245"/>
        <v>1.6186777919050988</v>
      </c>
      <c r="CB95" s="18">
        <f t="shared" si="245"/>
        <v>-4.7096121669220388</v>
      </c>
      <c r="CC95" s="18">
        <f t="shared" si="245"/>
        <v>-3.4262632509358237</v>
      </c>
      <c r="CD95" s="18">
        <f t="shared" si="245"/>
        <v>0.27394143848482599</v>
      </c>
      <c r="CE95" s="18">
        <f t="shared" si="246"/>
        <v>-1.2125964610652407</v>
      </c>
      <c r="CG95" s="18">
        <f t="shared" si="247"/>
        <v>-0.97495024132825403</v>
      </c>
      <c r="CH95" s="18">
        <f t="shared" si="248"/>
        <v>2.3593466932075202</v>
      </c>
      <c r="CI95" s="18">
        <f t="shared" si="249"/>
        <v>1.6704628796314402</v>
      </c>
      <c r="CK95" t="str">
        <f t="shared" si="262"/>
        <v>51 Skilled agricultural and related trades</v>
      </c>
      <c r="CL95" s="18">
        <f t="shared" si="250"/>
        <v>0.59694254643065658</v>
      </c>
      <c r="CM95" s="18">
        <f t="shared" si="250"/>
        <v>-10.045180241738249</v>
      </c>
      <c r="CN95" s="18">
        <f t="shared" si="250"/>
        <v>0.3743279826692758</v>
      </c>
      <c r="CO95" s="18">
        <f t="shared" si="250"/>
        <v>-4.1315927602195597</v>
      </c>
      <c r="CP95" s="18">
        <f t="shared" si="251"/>
        <v>-3.1318957002101855</v>
      </c>
      <c r="CR95" s="18">
        <f t="shared" si="252"/>
        <v>-2.6525548158283119</v>
      </c>
      <c r="CS95" s="18">
        <f t="shared" si="253"/>
        <v>1.9259436361635185</v>
      </c>
      <c r="CT95" s="18">
        <f t="shared" si="254"/>
        <v>-3.8235975057143712E-3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5.2907480213275848</v>
      </c>
      <c r="C96" s="18">
        <f t="shared" si="210"/>
        <v>9.5846299068667484</v>
      </c>
      <c r="D96" s="18">
        <f t="shared" si="210"/>
        <v>3.6340534757926868</v>
      </c>
      <c r="E96" s="18">
        <f t="shared" si="210"/>
        <v>3.1596822638182864</v>
      </c>
      <c r="F96" s="18">
        <f t="shared" si="211"/>
        <v>3.698536409174058</v>
      </c>
      <c r="H96" s="18">
        <f t="shared" si="212"/>
        <v>3.3175642454876142</v>
      </c>
      <c r="I96" s="18">
        <f t="shared" si="213"/>
        <v>3.2009612586406</v>
      </c>
      <c r="J96" s="18">
        <f t="shared" si="214"/>
        <v>5.5104202158529736</v>
      </c>
      <c r="L96" t="str">
        <f t="shared" si="255"/>
        <v>52 Skilled metal, electrical and electronic trades</v>
      </c>
      <c r="M96" s="18">
        <f t="shared" si="215"/>
        <v>8.6116601037893314</v>
      </c>
      <c r="N96" s="18">
        <f t="shared" si="215"/>
        <v>-16.287025098994</v>
      </c>
      <c r="O96" s="18">
        <f t="shared" si="215"/>
        <v>5.8030359324274805</v>
      </c>
      <c r="P96" s="18">
        <f t="shared" si="215"/>
        <v>3.3677882475390941</v>
      </c>
      <c r="Q96" s="18">
        <f t="shared" si="216"/>
        <v>2.7592625413965788</v>
      </c>
      <c r="S96" s="18">
        <f t="shared" si="217"/>
        <v>4.1732449395232907</v>
      </c>
      <c r="T96" s="18">
        <f t="shared" si="218"/>
        <v>3.5856101910631821</v>
      </c>
      <c r="U96" s="18">
        <f t="shared" si="219"/>
        <v>6.4192032091517026</v>
      </c>
      <c r="W96" t="str">
        <f t="shared" si="256"/>
        <v>52 Skilled metal, electrical and electronic trades</v>
      </c>
      <c r="X96" s="18">
        <f t="shared" si="220"/>
        <v>8.8261800406574498</v>
      </c>
      <c r="Y96" s="18">
        <f t="shared" si="220"/>
        <v>-18.779195903474243</v>
      </c>
      <c r="Z96" s="18">
        <f t="shared" si="220"/>
        <v>3.1999099186304836</v>
      </c>
      <c r="AA96" s="18">
        <f t="shared" si="220"/>
        <v>3.0410095127945347</v>
      </c>
      <c r="AB96" s="18">
        <f t="shared" si="221"/>
        <v>1.5687968090738025</v>
      </c>
      <c r="AD96" s="18">
        <f t="shared" si="222"/>
        <v>3.093949111191896</v>
      </c>
      <c r="AE96" s="18">
        <f t="shared" si="223"/>
        <v>3.1433901786488194</v>
      </c>
      <c r="AF96" s="18">
        <f t="shared" si="224"/>
        <v>5.30132856360781</v>
      </c>
      <c r="AH96" t="str">
        <f t="shared" si="257"/>
        <v>52 Skilled metal, electrical and electronic trades</v>
      </c>
      <c r="AI96" s="18">
        <f t="shared" si="225"/>
        <v>7.6919557291109442</v>
      </c>
      <c r="AJ96" s="18">
        <f t="shared" si="225"/>
        <v>-14.468862450555985</v>
      </c>
      <c r="AK96" s="18">
        <f t="shared" si="225"/>
        <v>2.9038148219641569</v>
      </c>
      <c r="AL96" s="18">
        <f t="shared" si="225"/>
        <v>3.2946393631406279</v>
      </c>
      <c r="AM96" s="18">
        <f t="shared" si="226"/>
        <v>1.9626739661895876</v>
      </c>
      <c r="AO96" s="18">
        <f t="shared" si="227"/>
        <v>3.1641998676529282</v>
      </c>
      <c r="AP96" s="18">
        <f t="shared" si="228"/>
        <v>2.957393625099658</v>
      </c>
      <c r="AQ96" s="18">
        <f t="shared" si="229"/>
        <v>5.2158676667009685</v>
      </c>
      <c r="AS96" t="str">
        <f t="shared" si="258"/>
        <v>52 Skilled metal, electrical and electronic trades</v>
      </c>
      <c r="AT96" s="18">
        <f t="shared" si="230"/>
        <v>6.3889046020727758</v>
      </c>
      <c r="AU96" s="18">
        <f t="shared" si="230"/>
        <v>-13.520912337048896</v>
      </c>
      <c r="AV96" s="18">
        <f t="shared" si="230"/>
        <v>1.3605382333190086</v>
      </c>
      <c r="AW96" s="18">
        <f t="shared" si="230"/>
        <v>2.415007923478818</v>
      </c>
      <c r="AX96" s="18">
        <f t="shared" si="231"/>
        <v>1.0108973572018565</v>
      </c>
      <c r="AZ96" s="18">
        <f t="shared" si="232"/>
        <v>2.0623047600799138</v>
      </c>
      <c r="BA96" s="18">
        <f t="shared" si="233"/>
        <v>2.68104311399604</v>
      </c>
      <c r="BB96" s="18">
        <f t="shared" si="234"/>
        <v>4.169210420658076</v>
      </c>
      <c r="BD96" t="str">
        <f t="shared" si="259"/>
        <v>52 Skilled metal, electrical and electronic trades</v>
      </c>
      <c r="BE96" s="18">
        <f t="shared" si="235"/>
        <v>2.5170682557612567</v>
      </c>
      <c r="BF96" s="18">
        <f t="shared" si="235"/>
        <v>-16.312169501064499</v>
      </c>
      <c r="BG96" s="18">
        <f t="shared" si="235"/>
        <v>-1.1075089937853</v>
      </c>
      <c r="BH96" s="18">
        <f t="shared" si="235"/>
        <v>-1.4962654738716719</v>
      </c>
      <c r="BI96" s="18">
        <f t="shared" si="236"/>
        <v>-2.374591136178239</v>
      </c>
      <c r="BK96" s="18">
        <f t="shared" si="237"/>
        <v>-1.3668500824690066</v>
      </c>
      <c r="BL96" s="18">
        <f t="shared" si="238"/>
        <v>1.8416364085462433</v>
      </c>
      <c r="BM96" s="18">
        <f t="shared" si="239"/>
        <v>0.80821339951164806</v>
      </c>
      <c r="BO96" t="str">
        <f t="shared" si="260"/>
        <v>52 Skilled metal, electrical and electronic trades</v>
      </c>
      <c r="BP96" s="18">
        <f t="shared" si="240"/>
        <v>0.63085412145957864</v>
      </c>
      <c r="BQ96" s="18">
        <f t="shared" si="240"/>
        <v>-17.477815082479065</v>
      </c>
      <c r="BR96" s="18">
        <f t="shared" si="240"/>
        <v>-1.4184343252338749</v>
      </c>
      <c r="BS96" s="18">
        <f t="shared" si="240"/>
        <v>-1.7094595783814226</v>
      </c>
      <c r="BT96" s="18">
        <f t="shared" si="241"/>
        <v>-2.6879421814916316</v>
      </c>
      <c r="BV96" s="18">
        <f t="shared" si="242"/>
        <v>-1.6125467465048504</v>
      </c>
      <c r="BW96" s="18">
        <f t="shared" si="243"/>
        <v>1.8817964889744632</v>
      </c>
      <c r="BX96" s="18">
        <f t="shared" si="244"/>
        <v>0.67553206341290917</v>
      </c>
      <c r="BZ96" t="str">
        <f t="shared" si="261"/>
        <v>52 Skilled metal, electrical and electronic trades</v>
      </c>
      <c r="CA96" s="18">
        <f t="shared" si="245"/>
        <v>1.4452250396865152</v>
      </c>
      <c r="CB96" s="18">
        <f t="shared" si="245"/>
        <v>-16.756832117982569</v>
      </c>
      <c r="CC96" s="18">
        <f t="shared" si="245"/>
        <v>-3.5002610361191899</v>
      </c>
      <c r="CD96" s="18">
        <f t="shared" si="245"/>
        <v>-5.6311567131641205</v>
      </c>
      <c r="CE96" s="18">
        <f t="shared" si="246"/>
        <v>-5.7125043660621539</v>
      </c>
      <c r="CG96" s="18">
        <f t="shared" si="247"/>
        <v>-4.9261383783998252</v>
      </c>
      <c r="CH96" s="18">
        <f t="shared" si="248"/>
        <v>1.5982600358159793</v>
      </c>
      <c r="CI96" s="18">
        <f t="shared" si="249"/>
        <v>-2.0118178029824296</v>
      </c>
      <c r="CK96" t="str">
        <f t="shared" si="262"/>
        <v>52 Skilled metal, electrical and electronic trades</v>
      </c>
      <c r="CL96" s="18">
        <f t="shared" si="250"/>
        <v>0.89599604994745619</v>
      </c>
      <c r="CM96" s="18">
        <f t="shared" si="250"/>
        <v>-15.328121874066646</v>
      </c>
      <c r="CN96" s="18">
        <f t="shared" si="250"/>
        <v>-0.13592502383591443</v>
      </c>
      <c r="CO96" s="18">
        <f t="shared" si="250"/>
        <v>-3.514254317987231</v>
      </c>
      <c r="CP96" s="18">
        <f t="shared" si="251"/>
        <v>-3.2639000585229616</v>
      </c>
      <c r="CR96" s="18">
        <f t="shared" si="252"/>
        <v>-2.4010378252837472</v>
      </c>
      <c r="CS96" s="18">
        <f t="shared" si="253"/>
        <v>1.7217978952722701</v>
      </c>
      <c r="CT96" s="18">
        <f t="shared" si="254"/>
        <v>-9.1556461652286814E-2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-3.349173619013357</v>
      </c>
      <c r="C97" s="18">
        <f t="shared" si="210"/>
        <v>-3.456293063814897E-2</v>
      </c>
      <c r="D97" s="18">
        <f t="shared" si="210"/>
        <v>11.521514421803602</v>
      </c>
      <c r="E97" s="18">
        <f t="shared" si="210"/>
        <v>-1.4463755201121753E-2</v>
      </c>
      <c r="F97" s="18">
        <f t="shared" si="211"/>
        <v>3.4548690104013957</v>
      </c>
      <c r="H97" s="18">
        <f t="shared" si="212"/>
        <v>3.6917823421080742</v>
      </c>
      <c r="I97" s="18">
        <f t="shared" si="213"/>
        <v>3.8839836832746943</v>
      </c>
      <c r="J97" s="18">
        <f t="shared" si="214"/>
        <v>6.2807765948498462</v>
      </c>
      <c r="L97" t="str">
        <f t="shared" si="255"/>
        <v>53 Skilled construction and building trades</v>
      </c>
      <c r="M97" s="18">
        <f t="shared" si="215"/>
        <v>6.1223565183992967</v>
      </c>
      <c r="N97" s="18">
        <f t="shared" si="215"/>
        <v>-10.604113076070842</v>
      </c>
      <c r="O97" s="18">
        <f t="shared" si="215"/>
        <v>4.4093961575053964</v>
      </c>
      <c r="P97" s="18">
        <f t="shared" si="215"/>
        <v>1.8130831786140833</v>
      </c>
      <c r="Q97" s="18">
        <f t="shared" si="216"/>
        <v>1.7866238203389395</v>
      </c>
      <c r="S97" s="18">
        <f t="shared" si="217"/>
        <v>2.6712668734767853</v>
      </c>
      <c r="T97" s="18">
        <f t="shared" si="218"/>
        <v>3.4405998848644703</v>
      </c>
      <c r="U97" s="18">
        <f t="shared" si="219"/>
        <v>5.2225377608561274</v>
      </c>
      <c r="W97" t="str">
        <f t="shared" si="256"/>
        <v>53 Skilled construction and building trades</v>
      </c>
      <c r="X97" s="18">
        <f t="shared" si="220"/>
        <v>6.9827595884351723</v>
      </c>
      <c r="Y97" s="18">
        <f t="shared" si="220"/>
        <v>-13.735439048380549</v>
      </c>
      <c r="Z97" s="18">
        <f t="shared" si="220"/>
        <v>2.9912995832181322</v>
      </c>
      <c r="AA97" s="18">
        <f t="shared" si="220"/>
        <v>2.7765365993979829</v>
      </c>
      <c r="AB97" s="18">
        <f t="shared" si="221"/>
        <v>1.7240003838346896</v>
      </c>
      <c r="AD97" s="18">
        <f t="shared" si="222"/>
        <v>2.8480744550217096</v>
      </c>
      <c r="AE97" s="18">
        <f t="shared" si="223"/>
        <v>3.2918047719539878</v>
      </c>
      <c r="AF97" s="18">
        <f t="shared" si="224"/>
        <v>5.2334655100571892</v>
      </c>
      <c r="AH97" t="str">
        <f t="shared" si="257"/>
        <v>53 Skilled construction and building trades</v>
      </c>
      <c r="AI97" s="18">
        <f t="shared" si="225"/>
        <v>10.099884014394611</v>
      </c>
      <c r="AJ97" s="18">
        <f t="shared" si="225"/>
        <v>-11.961506072529836</v>
      </c>
      <c r="AK97" s="18">
        <f t="shared" si="225"/>
        <v>3.7731433521420499</v>
      </c>
      <c r="AL97" s="18">
        <f t="shared" si="225"/>
        <v>3.2674230072441857</v>
      </c>
      <c r="AM97" s="18">
        <f t="shared" si="226"/>
        <v>2.3989913391541329</v>
      </c>
      <c r="AO97" s="18">
        <f t="shared" si="227"/>
        <v>3.4357220229578322</v>
      </c>
      <c r="AP97" s="18">
        <f t="shared" si="228"/>
        <v>3.541685459972399</v>
      </c>
      <c r="AQ97" s="18">
        <f t="shared" si="229"/>
        <v>5.8473517654325402</v>
      </c>
      <c r="AS97" t="str">
        <f t="shared" si="258"/>
        <v>53 Skilled construction and building trades</v>
      </c>
      <c r="AT97" s="18">
        <f t="shared" si="230"/>
        <v>7.1273700078665403</v>
      </c>
      <c r="AU97" s="18">
        <f t="shared" si="230"/>
        <v>-12.839560753283907</v>
      </c>
      <c r="AV97" s="18">
        <f t="shared" si="230"/>
        <v>3.1479906950448555</v>
      </c>
      <c r="AW97" s="18">
        <f t="shared" si="230"/>
        <v>2.0444342670832949</v>
      </c>
      <c r="AX97" s="18">
        <f t="shared" si="231"/>
        <v>1.3840838286338419</v>
      </c>
      <c r="AZ97" s="18">
        <f t="shared" si="232"/>
        <v>2.4109682777285535</v>
      </c>
      <c r="BA97" s="18">
        <f t="shared" si="233"/>
        <v>3.2349380790493987</v>
      </c>
      <c r="BB97" s="18">
        <f t="shared" si="234"/>
        <v>4.8735003652317754</v>
      </c>
      <c r="BD97" t="str">
        <f t="shared" si="259"/>
        <v>53 Skilled construction and building trades</v>
      </c>
      <c r="BE97" s="18">
        <f t="shared" si="235"/>
        <v>1.3728156230014221</v>
      </c>
      <c r="BF97" s="18">
        <f t="shared" si="235"/>
        <v>-15.207220834950929</v>
      </c>
      <c r="BG97" s="18">
        <f t="shared" si="235"/>
        <v>-0.93470751779338723</v>
      </c>
      <c r="BH97" s="18">
        <f t="shared" si="235"/>
        <v>-1.4061820899475386</v>
      </c>
      <c r="BI97" s="18">
        <f t="shared" si="236"/>
        <v>-2.1853378947967905</v>
      </c>
      <c r="BK97" s="18">
        <f t="shared" si="237"/>
        <v>-1.2492737454148584</v>
      </c>
      <c r="BL97" s="18">
        <f t="shared" si="238"/>
        <v>1.9968322619197343</v>
      </c>
      <c r="BM97" s="18">
        <f t="shared" si="239"/>
        <v>1.0716408251415066</v>
      </c>
      <c r="BO97" t="str">
        <f t="shared" si="260"/>
        <v>53 Skilled construction and building trades</v>
      </c>
      <c r="BP97" s="18">
        <f t="shared" si="240"/>
        <v>2.2704220257180996</v>
      </c>
      <c r="BQ97" s="18">
        <f t="shared" si="240"/>
        <v>-16.508501390860598</v>
      </c>
      <c r="BR97" s="18">
        <f t="shared" si="240"/>
        <v>0.4503843379391359</v>
      </c>
      <c r="BS97" s="18">
        <f t="shared" si="240"/>
        <v>-0.46107481336018497</v>
      </c>
      <c r="BT97" s="18">
        <f t="shared" si="241"/>
        <v>-1.2679603997948097</v>
      </c>
      <c r="BV97" s="18">
        <f t="shared" si="242"/>
        <v>-0.15817774731525791</v>
      </c>
      <c r="BW97" s="18">
        <f t="shared" si="243"/>
        <v>2.4651200597122003</v>
      </c>
      <c r="BX97" s="18">
        <f t="shared" si="244"/>
        <v>2.353021213889317</v>
      </c>
      <c r="BZ97" t="str">
        <f t="shared" si="261"/>
        <v>53 Skilled construction and building trades</v>
      </c>
      <c r="CA97" s="18">
        <f t="shared" si="245"/>
        <v>2.3623839697215487</v>
      </c>
      <c r="CB97" s="18">
        <f t="shared" si="245"/>
        <v>-13.1568791978388</v>
      </c>
      <c r="CC97" s="18">
        <f t="shared" si="245"/>
        <v>-2.1322063561149629</v>
      </c>
      <c r="CD97" s="18">
        <f t="shared" si="245"/>
        <v>-1.8308345252786351</v>
      </c>
      <c r="CE97" s="18">
        <f t="shared" si="246"/>
        <v>-2.6736721646153705</v>
      </c>
      <c r="CG97" s="18">
        <f t="shared" si="247"/>
        <v>-1.9313947766276263</v>
      </c>
      <c r="CH97" s="18">
        <f t="shared" si="248"/>
        <v>2.0158923678351037</v>
      </c>
      <c r="CI97" s="18">
        <f t="shared" si="249"/>
        <v>0.60919033828576996</v>
      </c>
      <c r="CK97" t="str">
        <f t="shared" si="262"/>
        <v>53 Skilled construction and building trades</v>
      </c>
      <c r="CL97" s="18">
        <f t="shared" si="250"/>
        <v>-3.3702034818825277</v>
      </c>
      <c r="CM97" s="18">
        <f t="shared" si="250"/>
        <v>-15.572943872401989</v>
      </c>
      <c r="CN97" s="18">
        <f t="shared" si="250"/>
        <v>-5.2897507164141881</v>
      </c>
      <c r="CO97" s="18">
        <f t="shared" si="250"/>
        <v>-13.340270687165424</v>
      </c>
      <c r="CP97" s="18">
        <f t="shared" si="251"/>
        <v>-11.046100909488366</v>
      </c>
      <c r="CR97" s="18">
        <f t="shared" si="252"/>
        <v>-10.735821605603157</v>
      </c>
      <c r="CS97" s="18">
        <f t="shared" si="253"/>
        <v>0.97242460244968409</v>
      </c>
      <c r="CT97" s="18">
        <f t="shared" si="254"/>
        <v>-6.9713551291191393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-1.0571319613961183E-2</v>
      </c>
      <c r="C98" s="18">
        <f t="shared" si="210"/>
        <v>0.41414546291673737</v>
      </c>
      <c r="D98" s="18">
        <f t="shared" si="210"/>
        <v>7.44633604123488</v>
      </c>
      <c r="E98" s="18">
        <f t="shared" si="210"/>
        <v>3.72258164561583</v>
      </c>
      <c r="F98" s="18">
        <f t="shared" si="211"/>
        <v>4.6599162637506186</v>
      </c>
      <c r="H98" s="18">
        <f t="shared" si="212"/>
        <v>4.9492683711975127</v>
      </c>
      <c r="I98" s="18">
        <f t="shared" si="213"/>
        <v>4.2530744641746221</v>
      </c>
      <c r="J98" s="18">
        <f t="shared" si="214"/>
        <v>7.4339484811928092</v>
      </c>
      <c r="L98" t="str">
        <f t="shared" si="255"/>
        <v>54 Textiles, printing and other skilled trades</v>
      </c>
      <c r="M98" s="18">
        <f t="shared" si="215"/>
        <v>5.079352754864197</v>
      </c>
      <c r="N98" s="18">
        <f t="shared" si="215"/>
        <v>2.0027931112732267</v>
      </c>
      <c r="O98" s="18">
        <f t="shared" si="215"/>
        <v>5.87901997774396</v>
      </c>
      <c r="P98" s="18">
        <f t="shared" si="215"/>
        <v>4.2043564667484601</v>
      </c>
      <c r="Q98" s="18">
        <f t="shared" si="216"/>
        <v>4.5851501322365484</v>
      </c>
      <c r="S98" s="18">
        <f t="shared" si="217"/>
        <v>4.7596136709993964</v>
      </c>
      <c r="T98" s="18">
        <f t="shared" si="218"/>
        <v>4.2547316364379473</v>
      </c>
      <c r="U98" s="18">
        <f t="shared" si="219"/>
        <v>7.2988935582275039</v>
      </c>
      <c r="W98" t="str">
        <f t="shared" si="256"/>
        <v>54 Textiles, printing and other skilled trades</v>
      </c>
      <c r="X98" s="18">
        <f t="shared" si="220"/>
        <v>2.9036993611384565</v>
      </c>
      <c r="Y98" s="18">
        <f t="shared" si="220"/>
        <v>-4.7144634586211875</v>
      </c>
      <c r="Z98" s="18">
        <f t="shared" si="220"/>
        <v>6.0501240104682052</v>
      </c>
      <c r="AA98" s="18">
        <f t="shared" si="220"/>
        <v>3.2438156943387586</v>
      </c>
      <c r="AB98" s="18">
        <f t="shared" si="221"/>
        <v>3.5920576962132023</v>
      </c>
      <c r="AD98" s="18">
        <f t="shared" si="222"/>
        <v>4.1709020337503677</v>
      </c>
      <c r="AE98" s="18">
        <f t="shared" si="223"/>
        <v>4.1522382530534419</v>
      </c>
      <c r="AF98" s="18">
        <f t="shared" si="224"/>
        <v>6.810783145125221</v>
      </c>
      <c r="AH98" t="str">
        <f t="shared" si="257"/>
        <v>54 Textiles, printing and other skilled trades</v>
      </c>
      <c r="AI98" s="18">
        <f t="shared" si="225"/>
        <v>-0.63646530685887992</v>
      </c>
      <c r="AJ98" s="18">
        <f t="shared" si="225"/>
        <v>3.9034899692629743</v>
      </c>
      <c r="AK98" s="18">
        <f t="shared" si="225"/>
        <v>3.238771022957998</v>
      </c>
      <c r="AL98" s="18">
        <f t="shared" si="225"/>
        <v>2.9064883988035639</v>
      </c>
      <c r="AM98" s="18">
        <f t="shared" si="226"/>
        <v>3.0723055619187312</v>
      </c>
      <c r="AO98" s="18">
        <f t="shared" si="227"/>
        <v>3.0171302721681004</v>
      </c>
      <c r="AP98" s="18">
        <f t="shared" si="228"/>
        <v>3.7118674912717253</v>
      </c>
      <c r="AQ98" s="18">
        <f t="shared" si="229"/>
        <v>5.6772157367751319</v>
      </c>
      <c r="AS98" t="str">
        <f t="shared" si="258"/>
        <v>54 Textiles, printing and other skilled trades</v>
      </c>
      <c r="AT98" s="18">
        <f t="shared" si="230"/>
        <v>1.7161978401438738</v>
      </c>
      <c r="AU98" s="18">
        <f t="shared" si="230"/>
        <v>-3.3551700233635851</v>
      </c>
      <c r="AV98" s="18">
        <f t="shared" si="230"/>
        <v>4.1026190863264089</v>
      </c>
      <c r="AW98" s="18">
        <f t="shared" si="230"/>
        <v>2.8613243675390532</v>
      </c>
      <c r="AX98" s="18">
        <f t="shared" si="231"/>
        <v>2.8461411700264838</v>
      </c>
      <c r="AZ98" s="18">
        <f t="shared" si="232"/>
        <v>3.2734359529394741</v>
      </c>
      <c r="BA98" s="18">
        <f t="shared" si="233"/>
        <v>3.7190282452870038</v>
      </c>
      <c r="BB98" s="18">
        <f t="shared" si="234"/>
        <v>5.8629501021674413</v>
      </c>
      <c r="BD98" t="str">
        <f t="shared" si="259"/>
        <v>54 Textiles, printing and other skilled trades</v>
      </c>
      <c r="BE98" s="18">
        <f t="shared" si="235"/>
        <v>-0.95209739935289139</v>
      </c>
      <c r="BF98" s="18">
        <f t="shared" si="235"/>
        <v>-6.2782943867993772</v>
      </c>
      <c r="BG98" s="18">
        <f t="shared" si="235"/>
        <v>1.6775560213870833</v>
      </c>
      <c r="BH98" s="18">
        <f t="shared" si="235"/>
        <v>1.4482334248744344E-2</v>
      </c>
      <c r="BI98" s="18">
        <f t="shared" si="236"/>
        <v>0.12376263654516606</v>
      </c>
      <c r="BK98" s="18">
        <f t="shared" si="237"/>
        <v>0.56579562262590866</v>
      </c>
      <c r="BL98" s="18">
        <f t="shared" si="238"/>
        <v>2.5823659964634205</v>
      </c>
      <c r="BM98" s="18">
        <f t="shared" si="239"/>
        <v>2.9832366506789221</v>
      </c>
      <c r="BO98" t="str">
        <f t="shared" si="260"/>
        <v>54 Textiles, printing and other skilled trades</v>
      </c>
      <c r="BP98" s="18">
        <f t="shared" si="240"/>
        <v>-3.4298216828758998</v>
      </c>
      <c r="BQ98" s="18">
        <f t="shared" si="240"/>
        <v>-5.5843402880458859</v>
      </c>
      <c r="BR98" s="18">
        <f t="shared" si="240"/>
        <v>0.28137034861115406</v>
      </c>
      <c r="BS98" s="18">
        <f t="shared" si="240"/>
        <v>-0.79087779870273822</v>
      </c>
      <c r="BT98" s="18">
        <f t="shared" si="241"/>
        <v>-0.76466556917610395</v>
      </c>
      <c r="BV98" s="18">
        <f t="shared" si="242"/>
        <v>-0.43474171932684769</v>
      </c>
      <c r="BW98" s="18">
        <f t="shared" si="243"/>
        <v>2.1556930119265072</v>
      </c>
      <c r="BX98" s="18">
        <f t="shared" si="244"/>
        <v>1.8358925813532156</v>
      </c>
      <c r="BZ98" t="str">
        <f t="shared" si="261"/>
        <v>54 Textiles, printing and other skilled trades</v>
      </c>
      <c r="CA98" s="18">
        <f t="shared" si="245"/>
        <v>-2.388304641281469</v>
      </c>
      <c r="CB98" s="18">
        <f t="shared" si="245"/>
        <v>-1.1711690329639257</v>
      </c>
      <c r="CC98" s="18">
        <f t="shared" si="245"/>
        <v>-0.80488884821708906</v>
      </c>
      <c r="CD98" s="18">
        <f t="shared" si="245"/>
        <v>-2.6988776541886472</v>
      </c>
      <c r="CE98" s="18">
        <f t="shared" si="246"/>
        <v>-2.015564797286884</v>
      </c>
      <c r="CG98" s="18">
        <f t="shared" si="247"/>
        <v>-2.0716006467011328</v>
      </c>
      <c r="CH98" s="18">
        <f t="shared" si="248"/>
        <v>2.0372096793862093</v>
      </c>
      <c r="CI98" s="18">
        <f t="shared" si="249"/>
        <v>0.53773277522926044</v>
      </c>
      <c r="CK98" t="str">
        <f t="shared" si="262"/>
        <v>54 Textiles, printing and other skilled trades</v>
      </c>
      <c r="CL98" s="18">
        <f t="shared" si="250"/>
        <v>-7.903154881797958</v>
      </c>
      <c r="CM98" s="18">
        <f t="shared" si="250"/>
        <v>7.8763182411371035</v>
      </c>
      <c r="CN98" s="18">
        <f t="shared" si="250"/>
        <v>-4.8668448227246923</v>
      </c>
      <c r="CO98" s="18">
        <f t="shared" si="250"/>
        <v>-0.96363852646649262</v>
      </c>
      <c r="CP98" s="18">
        <f t="shared" si="251"/>
        <v>-1.6762862188960503</v>
      </c>
      <c r="CR98" s="18">
        <f t="shared" si="252"/>
        <v>-2.2821841762029504</v>
      </c>
      <c r="CS98" s="18">
        <f t="shared" si="253"/>
        <v>1.478452045612344</v>
      </c>
      <c r="CT98" s="18">
        <f t="shared" si="254"/>
        <v>-0.31651090957467432</v>
      </c>
    </row>
    <row r="99" spans="1:98" x14ac:dyDescent="0.2">
      <c r="A99" t="str">
        <f t="shared" si="209"/>
        <v>61 Caring personal service occupations</v>
      </c>
      <c r="B99" s="18">
        <f t="shared" si="210"/>
        <v>4.2770850045279696</v>
      </c>
      <c r="C99" s="18">
        <f t="shared" si="210"/>
        <v>5.6247044076681574</v>
      </c>
      <c r="D99" s="18">
        <f t="shared" si="210"/>
        <v>5.9649999191542236</v>
      </c>
      <c r="E99" s="18">
        <f t="shared" si="210"/>
        <v>3.2806715926053664</v>
      </c>
      <c r="F99" s="18">
        <f t="shared" si="211"/>
        <v>4.2582703410906753</v>
      </c>
      <c r="H99" s="18">
        <f t="shared" si="212"/>
        <v>4.1678058025479192</v>
      </c>
      <c r="I99" s="18">
        <f t="shared" si="213"/>
        <v>4.1156638190686046</v>
      </c>
      <c r="J99" s="18">
        <f t="shared" si="214"/>
        <v>6.7829151331053383</v>
      </c>
      <c r="L99" t="str">
        <f t="shared" si="255"/>
        <v>61 Caring personal service occupations</v>
      </c>
      <c r="M99" s="18">
        <f t="shared" si="215"/>
        <v>4.8643488100966303</v>
      </c>
      <c r="N99" s="18">
        <f t="shared" si="215"/>
        <v>7.5599554371905464</v>
      </c>
      <c r="O99" s="18">
        <f t="shared" si="215"/>
        <v>6.4363579738290433</v>
      </c>
      <c r="P99" s="18">
        <f t="shared" si="215"/>
        <v>3.6592965391363697</v>
      </c>
      <c r="Q99" s="18">
        <f t="shared" si="216"/>
        <v>4.7608348882326901</v>
      </c>
      <c r="S99" s="18">
        <f t="shared" si="217"/>
        <v>4.5768380906833439</v>
      </c>
      <c r="T99" s="18">
        <f t="shared" si="218"/>
        <v>4.4140286018457875</v>
      </c>
      <c r="U99" s="18">
        <f t="shared" si="219"/>
        <v>7.2773538268626536</v>
      </c>
      <c r="W99" t="str">
        <f t="shared" si="256"/>
        <v>61 Caring personal service occupations</v>
      </c>
      <c r="X99" s="18">
        <f t="shared" si="220"/>
        <v>4.1684301920950961</v>
      </c>
      <c r="Y99" s="18">
        <f t="shared" si="220"/>
        <v>-3.494909654389533</v>
      </c>
      <c r="Z99" s="18">
        <f t="shared" si="220"/>
        <v>4.0157855134143272</v>
      </c>
      <c r="AA99" s="18">
        <f t="shared" si="220"/>
        <v>2.4126257059718714</v>
      </c>
      <c r="AB99" s="18">
        <f t="shared" si="221"/>
        <v>2.5295009615303954</v>
      </c>
      <c r="AD99" s="18">
        <f t="shared" si="222"/>
        <v>2.9442478917088843</v>
      </c>
      <c r="AE99" s="18">
        <f t="shared" si="223"/>
        <v>4.1902279571152112</v>
      </c>
      <c r="AF99" s="18">
        <f t="shared" si="224"/>
        <v>5.9994123957409551</v>
      </c>
      <c r="AH99" t="str">
        <f t="shared" si="257"/>
        <v>61 Caring personal service occupations</v>
      </c>
      <c r="AI99" s="18">
        <f t="shared" si="225"/>
        <v>0.80104263284526134</v>
      </c>
      <c r="AJ99" s="18">
        <f t="shared" si="225"/>
        <v>-3.8149576434539756</v>
      </c>
      <c r="AK99" s="18">
        <f t="shared" si="225"/>
        <v>0.56246766222736166</v>
      </c>
      <c r="AL99" s="18">
        <f t="shared" si="225"/>
        <v>0.67844440441013898</v>
      </c>
      <c r="AM99" s="18">
        <f t="shared" si="226"/>
        <v>0.35540252118353433</v>
      </c>
      <c r="AO99" s="18">
        <f t="shared" si="227"/>
        <v>0.63977063643656518</v>
      </c>
      <c r="AP99" s="18">
        <f t="shared" si="228"/>
        <v>3.2592181546842403</v>
      </c>
      <c r="AQ99" s="18">
        <f t="shared" si="229"/>
        <v>3.6744655001421433</v>
      </c>
      <c r="AS99" t="str">
        <f t="shared" si="258"/>
        <v>61 Caring personal service occupations</v>
      </c>
      <c r="AT99" s="18">
        <f t="shared" si="230"/>
        <v>2.9494908682758725</v>
      </c>
      <c r="AU99" s="18">
        <f t="shared" si="230"/>
        <v>-1.539662846240486</v>
      </c>
      <c r="AV99" s="18">
        <f t="shared" si="230"/>
        <v>1.5762759855116437</v>
      </c>
      <c r="AW99" s="18">
        <f t="shared" si="230"/>
        <v>1.3880083074085059</v>
      </c>
      <c r="AX99" s="18">
        <f t="shared" si="231"/>
        <v>1.2611934945728098</v>
      </c>
      <c r="AZ99" s="18">
        <f t="shared" si="232"/>
        <v>1.4507253962672273</v>
      </c>
      <c r="BA99" s="18">
        <f t="shared" si="233"/>
        <v>3.5262896781689035</v>
      </c>
      <c r="BB99" s="18">
        <f t="shared" si="234"/>
        <v>4.4552998949556333</v>
      </c>
      <c r="BD99" t="str">
        <f t="shared" si="259"/>
        <v>61 Caring personal service occupations</v>
      </c>
      <c r="BE99" s="18">
        <f t="shared" si="235"/>
        <v>3.0046964312180346</v>
      </c>
      <c r="BF99" s="18">
        <f t="shared" si="235"/>
        <v>7.8068555197464917</v>
      </c>
      <c r="BG99" s="18">
        <f t="shared" si="235"/>
        <v>0.87763127447733069</v>
      </c>
      <c r="BH99" s="18">
        <f t="shared" si="235"/>
        <v>1.4927936405933817</v>
      </c>
      <c r="BI99" s="18">
        <f t="shared" si="236"/>
        <v>1.6829884724830491</v>
      </c>
      <c r="BK99" s="18">
        <f t="shared" si="237"/>
        <v>1.2873238303889645</v>
      </c>
      <c r="BL99" s="18">
        <f t="shared" si="238"/>
        <v>3.2347252228305923</v>
      </c>
      <c r="BM99" s="18">
        <f t="shared" si="239"/>
        <v>4.0866789321099439</v>
      </c>
      <c r="BO99" t="str">
        <f t="shared" si="260"/>
        <v>61 Caring personal service occupations</v>
      </c>
      <c r="BP99" s="18">
        <f t="shared" si="240"/>
        <v>0.31720568780346792</v>
      </c>
      <c r="BQ99" s="18">
        <f t="shared" si="240"/>
        <v>-8.5807196303110285</v>
      </c>
      <c r="BR99" s="18">
        <f t="shared" si="240"/>
        <v>0.22752747378333993</v>
      </c>
      <c r="BS99" s="18">
        <f t="shared" si="240"/>
        <v>-1.7631298702724507</v>
      </c>
      <c r="BT99" s="18">
        <f t="shared" si="241"/>
        <v>-1.5887204878043293</v>
      </c>
      <c r="BV99" s="18">
        <f t="shared" si="242"/>
        <v>-1.1040096791992471</v>
      </c>
      <c r="BW99" s="18">
        <f t="shared" si="243"/>
        <v>2.5593567754425672</v>
      </c>
      <c r="BX99" s="18">
        <f t="shared" si="244"/>
        <v>1.8036909960963188</v>
      </c>
      <c r="BZ99" t="str">
        <f t="shared" si="261"/>
        <v>61 Caring personal service occupations</v>
      </c>
      <c r="CA99" s="18">
        <f t="shared" si="245"/>
        <v>-12.06742691079954</v>
      </c>
      <c r="CB99" s="18">
        <f t="shared" si="245"/>
        <v>-15.152262343785361</v>
      </c>
      <c r="CC99" s="18">
        <f t="shared" si="245"/>
        <v>-7.2743164409332923</v>
      </c>
      <c r="CD99" s="18">
        <f t="shared" si="245"/>
        <v>-2.3687976302994573</v>
      </c>
      <c r="CE99" s="18">
        <f t="shared" si="246"/>
        <v>-4.7679947876175355</v>
      </c>
      <c r="CG99" s="18">
        <f t="shared" si="247"/>
        <v>-4.0321482697863402</v>
      </c>
      <c r="CH99" s="18">
        <f t="shared" si="248"/>
        <v>1.3172796054425229</v>
      </c>
      <c r="CI99" s="18">
        <f t="shared" si="249"/>
        <v>-1.8451963270646132</v>
      </c>
      <c r="CK99" t="str">
        <f t="shared" si="262"/>
        <v>61 Caring personal service occupations</v>
      </c>
      <c r="CL99" s="18">
        <f t="shared" si="250"/>
        <v>-5.1204394970880145</v>
      </c>
      <c r="CM99" s="18">
        <f t="shared" si="250"/>
        <v>3.6492945334484439</v>
      </c>
      <c r="CN99" s="18">
        <f t="shared" si="250"/>
        <v>2.8415694136992187</v>
      </c>
      <c r="CO99" s="18">
        <f t="shared" si="250"/>
        <v>2.053034184753777</v>
      </c>
      <c r="CP99" s="18">
        <f t="shared" si="251"/>
        <v>2.3980803859086519</v>
      </c>
      <c r="CR99" s="18">
        <f t="shared" si="252"/>
        <v>2.3152051754127934</v>
      </c>
      <c r="CS99" s="18">
        <f t="shared" si="253"/>
        <v>1.9208060162133833</v>
      </c>
      <c r="CT99" s="18">
        <f t="shared" si="254"/>
        <v>3.7611964370620754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15.199958296072523</v>
      </c>
      <c r="C100" s="18">
        <f t="shared" si="210"/>
        <v>-11.800397571893729</v>
      </c>
      <c r="D100" s="18">
        <f t="shared" si="210"/>
        <v>4.1698230833876027</v>
      </c>
      <c r="E100" s="18">
        <f t="shared" si="210"/>
        <v>3.1865627210923009</v>
      </c>
      <c r="F100" s="18">
        <f t="shared" si="211"/>
        <v>2.4826819751710083</v>
      </c>
      <c r="H100" s="18">
        <f t="shared" si="212"/>
        <v>3.5132806020299334</v>
      </c>
      <c r="I100" s="18">
        <f t="shared" si="213"/>
        <v>3.7882357390261578</v>
      </c>
      <c r="J100" s="18">
        <f t="shared" si="214"/>
        <v>6.0842529341497364</v>
      </c>
      <c r="L100" t="str">
        <f t="shared" si="255"/>
        <v>62 Leisure, travel and related personal service occupations</v>
      </c>
      <c r="M100" s="18">
        <f t="shared" si="215"/>
        <v>5.1230961767839256</v>
      </c>
      <c r="N100" s="18">
        <f t="shared" si="215"/>
        <v>-5.6073562694228363</v>
      </c>
      <c r="O100" s="18">
        <f t="shared" si="215"/>
        <v>2.7517367218016453</v>
      </c>
      <c r="P100" s="18">
        <f t="shared" si="215"/>
        <v>2.8155963237679771</v>
      </c>
      <c r="Q100" s="18">
        <f t="shared" si="216"/>
        <v>2.2479535518826532</v>
      </c>
      <c r="S100" s="18">
        <f t="shared" si="217"/>
        <v>2.7943053811781526</v>
      </c>
      <c r="T100" s="18">
        <f t="shared" si="218"/>
        <v>3.6175724062317061</v>
      </c>
      <c r="U100" s="18">
        <f t="shared" si="219"/>
        <v>5.4481290938623639</v>
      </c>
      <c r="W100" t="str">
        <f t="shared" si="256"/>
        <v>62 Leisure, travel and related personal service occupations</v>
      </c>
      <c r="X100" s="18">
        <f t="shared" si="220"/>
        <v>8.5527307115525808</v>
      </c>
      <c r="Y100" s="18">
        <f t="shared" si="220"/>
        <v>-16.852903258820429</v>
      </c>
      <c r="Z100" s="18">
        <f t="shared" si="220"/>
        <v>2.4913926914803763</v>
      </c>
      <c r="AA100" s="18">
        <f t="shared" si="220"/>
        <v>2.6010020592481586</v>
      </c>
      <c r="AB100" s="18">
        <f t="shared" si="221"/>
        <v>1.2278482487283471</v>
      </c>
      <c r="AD100" s="18">
        <f t="shared" si="222"/>
        <v>2.5644525848810495</v>
      </c>
      <c r="AE100" s="18">
        <f t="shared" si="223"/>
        <v>3.8078385673184112</v>
      </c>
      <c r="AF100" s="18">
        <f t="shared" si="224"/>
        <v>5.4405759435097734</v>
      </c>
      <c r="AH100" t="str">
        <f t="shared" si="257"/>
        <v>62 Leisure, travel and related personal service occupations</v>
      </c>
      <c r="AI100" s="18">
        <f t="shared" si="225"/>
        <v>6.6519307769652869</v>
      </c>
      <c r="AJ100" s="18">
        <f t="shared" si="225"/>
        <v>-17.837519287233427</v>
      </c>
      <c r="AK100" s="18">
        <f t="shared" si="225"/>
        <v>1.3497990395601844</v>
      </c>
      <c r="AL100" s="18">
        <f t="shared" si="225"/>
        <v>2.6950137104928107</v>
      </c>
      <c r="AM100" s="18">
        <f t="shared" si="226"/>
        <v>0.85677997242592507</v>
      </c>
      <c r="AO100" s="18">
        <f t="shared" si="227"/>
        <v>2.244636542629741</v>
      </c>
      <c r="AP100" s="18">
        <f t="shared" si="228"/>
        <v>3.726744048635755</v>
      </c>
      <c r="AQ100" s="18">
        <f t="shared" si="229"/>
        <v>5.1580466990889473</v>
      </c>
      <c r="AS100" t="str">
        <f t="shared" si="258"/>
        <v>62 Leisure, travel and related personal service occupations</v>
      </c>
      <c r="AT100" s="18">
        <f t="shared" si="230"/>
        <v>6.6727425369381255</v>
      </c>
      <c r="AU100" s="18">
        <f t="shared" si="230"/>
        <v>-7.1401326623905419</v>
      </c>
      <c r="AV100" s="18">
        <f t="shared" si="230"/>
        <v>2.035963552687714</v>
      </c>
      <c r="AW100" s="18">
        <f t="shared" si="230"/>
        <v>3.3973631221074108</v>
      </c>
      <c r="AX100" s="18">
        <f t="shared" si="231"/>
        <v>2.2805524569245783</v>
      </c>
      <c r="AZ100" s="18">
        <f t="shared" si="232"/>
        <v>2.9415568891902222</v>
      </c>
      <c r="BA100" s="18">
        <f t="shared" si="233"/>
        <v>3.8563887268088237</v>
      </c>
      <c r="BB100" s="18">
        <f t="shared" si="234"/>
        <v>5.7365740656860176</v>
      </c>
      <c r="BD100" t="str">
        <f t="shared" si="259"/>
        <v>62 Leisure, travel and related personal service occupations</v>
      </c>
      <c r="BE100" s="18">
        <f t="shared" si="235"/>
        <v>1.7378701678844477</v>
      </c>
      <c r="BF100" s="18">
        <f t="shared" si="235"/>
        <v>-9.3941671478786617</v>
      </c>
      <c r="BG100" s="18">
        <f t="shared" si="235"/>
        <v>-2.9184508723244518</v>
      </c>
      <c r="BH100" s="18">
        <f t="shared" si="235"/>
        <v>-1.3087789929838833</v>
      </c>
      <c r="BI100" s="18">
        <f t="shared" si="236"/>
        <v>-2.3377885532086085</v>
      </c>
      <c r="BK100" s="18">
        <f t="shared" si="237"/>
        <v>-1.8482801254887771</v>
      </c>
      <c r="BL100" s="18">
        <f t="shared" si="238"/>
        <v>2.157457511080918</v>
      </c>
      <c r="BM100" s="18">
        <f t="shared" si="239"/>
        <v>0.83759103262730505</v>
      </c>
      <c r="BO100" t="str">
        <f t="shared" si="260"/>
        <v>62 Leisure, travel and related personal service occupations</v>
      </c>
      <c r="BP100" s="18">
        <f t="shared" si="240"/>
        <v>1.5441394840929989</v>
      </c>
      <c r="BQ100" s="18">
        <f t="shared" si="240"/>
        <v>-21.386500219755654</v>
      </c>
      <c r="BR100" s="18">
        <f t="shared" si="240"/>
        <v>-2.9543723165533109</v>
      </c>
      <c r="BS100" s="18">
        <f t="shared" si="240"/>
        <v>-2.2469762293972018</v>
      </c>
      <c r="BT100" s="18">
        <f t="shared" si="241"/>
        <v>-3.7878460586696305</v>
      </c>
      <c r="BV100" s="18">
        <f t="shared" si="242"/>
        <v>-2.483346013768517</v>
      </c>
      <c r="BW100" s="18">
        <f t="shared" si="243"/>
        <v>2.1112764803018713</v>
      </c>
      <c r="BX100" s="18">
        <f t="shared" si="244"/>
        <v>0.35019521776111784</v>
      </c>
      <c r="BZ100" t="str">
        <f t="shared" si="261"/>
        <v>62 Leisure, travel and related personal service occupations</v>
      </c>
      <c r="CA100" s="18">
        <f t="shared" si="245"/>
        <v>2.2758136656161776</v>
      </c>
      <c r="CB100" s="18">
        <f t="shared" si="245"/>
        <v>-14.03538491951114</v>
      </c>
      <c r="CC100" s="18">
        <f t="shared" si="245"/>
        <v>-4.0386369566928426</v>
      </c>
      <c r="CD100" s="18">
        <f t="shared" si="245"/>
        <v>-2.9808811515835365</v>
      </c>
      <c r="CE100" s="18">
        <f t="shared" si="246"/>
        <v>-4.0409501888974635</v>
      </c>
      <c r="CG100" s="18">
        <f t="shared" si="247"/>
        <v>-3.3347555974973297</v>
      </c>
      <c r="CH100" s="18">
        <f t="shared" si="248"/>
        <v>1.9294853220712671</v>
      </c>
      <c r="CI100" s="18">
        <f t="shared" si="249"/>
        <v>-0.45963409624714124</v>
      </c>
      <c r="CK100" t="str">
        <f t="shared" si="262"/>
        <v>62 Leisure, travel and related personal service occupations</v>
      </c>
      <c r="CL100" s="18">
        <f t="shared" si="250"/>
        <v>-5.2677199777445445</v>
      </c>
      <c r="CM100" s="18">
        <f t="shared" si="250"/>
        <v>3.8160128765426515</v>
      </c>
      <c r="CN100" s="18">
        <f t="shared" si="250"/>
        <v>-6.3657150503747868</v>
      </c>
      <c r="CO100" s="18">
        <f t="shared" si="250"/>
        <v>-3.7039266057436016</v>
      </c>
      <c r="CP100" s="18">
        <f t="shared" si="251"/>
        <v>-4.0941080178893969</v>
      </c>
      <c r="CR100" s="18">
        <f t="shared" si="252"/>
        <v>-4.5994924785907942</v>
      </c>
      <c r="CS100" s="18">
        <f t="shared" si="253"/>
        <v>1.282682024699322</v>
      </c>
      <c r="CT100" s="18">
        <f t="shared" si="254"/>
        <v>-2.3113394830382772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3.2329548777223494</v>
      </c>
      <c r="C101" s="18">
        <f t="shared" si="210"/>
        <v>18.38681335458574</v>
      </c>
      <c r="D101" s="18">
        <f t="shared" si="210"/>
        <v>1.0697824768182596</v>
      </c>
      <c r="E101" s="18">
        <f t="shared" si="210"/>
        <v>3.4007859629395121</v>
      </c>
      <c r="F101" s="18">
        <f t="shared" si="211"/>
        <v>3.5387753925648635</v>
      </c>
      <c r="H101" s="18">
        <f t="shared" si="212"/>
        <v>2.6178718135398737</v>
      </c>
      <c r="I101" s="18">
        <f t="shared" si="213"/>
        <v>3.3147108844195028</v>
      </c>
      <c r="J101" s="18">
        <f t="shared" si="214"/>
        <v>5.0852868952993457</v>
      </c>
      <c r="L101" t="str">
        <f t="shared" si="255"/>
        <v>63 Community and civil enforcement occupations</v>
      </c>
      <c r="M101" s="18">
        <f t="shared" si="215"/>
        <v>0.41771184653172089</v>
      </c>
      <c r="N101" s="18">
        <f t="shared" si="215"/>
        <v>40.170445744884134</v>
      </c>
      <c r="O101" s="18">
        <f t="shared" si="215"/>
        <v>-3.7844146720518945</v>
      </c>
      <c r="P101" s="18">
        <f t="shared" si="215"/>
        <v>3.6372793703987716</v>
      </c>
      <c r="Q101" s="18">
        <f t="shared" si="216"/>
        <v>3.1876510511686718</v>
      </c>
      <c r="S101" s="18">
        <f t="shared" si="217"/>
        <v>1.1018597610028324</v>
      </c>
      <c r="T101" s="18">
        <f t="shared" si="218"/>
        <v>2.7802364576849925</v>
      </c>
      <c r="U101" s="18">
        <f t="shared" si="219"/>
        <v>3.5498754330075988</v>
      </c>
      <c r="W101" t="str">
        <f t="shared" si="256"/>
        <v>63 Community and civil enforcement occupations</v>
      </c>
      <c r="X101" s="18">
        <f t="shared" si="220"/>
        <v>4.4000407720438561</v>
      </c>
      <c r="Y101" s="18">
        <f t="shared" si="220"/>
        <v>9.7333495248186352</v>
      </c>
      <c r="Z101" s="18">
        <f t="shared" si="220"/>
        <v>-0.42586311437164959</v>
      </c>
      <c r="AA101" s="18">
        <f t="shared" si="220"/>
        <v>3.3349169035487236</v>
      </c>
      <c r="AB101" s="18">
        <f t="shared" si="221"/>
        <v>2.5289231182010985</v>
      </c>
      <c r="AD101" s="18">
        <f t="shared" si="222"/>
        <v>2.0658006181563771</v>
      </c>
      <c r="AE101" s="18">
        <f t="shared" si="223"/>
        <v>3.4839626044878447</v>
      </c>
      <c r="AF101" s="18">
        <f t="shared" si="224"/>
        <v>4.834826311895779</v>
      </c>
      <c r="AH101" t="str">
        <f t="shared" si="257"/>
        <v>63 Community and civil enforcement occupations</v>
      </c>
      <c r="AI101" s="18">
        <f t="shared" si="225"/>
        <v>3.5723554514488942</v>
      </c>
      <c r="AJ101" s="18">
        <f t="shared" si="225"/>
        <v>23.271302994256395</v>
      </c>
      <c r="AK101" s="18">
        <f t="shared" si="225"/>
        <v>-4.9272736927470806</v>
      </c>
      <c r="AL101" s="18">
        <f t="shared" si="225"/>
        <v>3.1121845309608709</v>
      </c>
      <c r="AM101" s="18">
        <f t="shared" si="226"/>
        <v>1.6576580387457573</v>
      </c>
      <c r="AO101" s="18">
        <f t="shared" si="227"/>
        <v>0.35953519180220717</v>
      </c>
      <c r="AP101" s="18">
        <f t="shared" si="228"/>
        <v>2.7243574841187668</v>
      </c>
      <c r="AQ101" s="18">
        <f t="shared" si="229"/>
        <v>2.9731843901444899</v>
      </c>
      <c r="AS101" t="str">
        <f t="shared" si="258"/>
        <v>63 Community and civil enforcement occupations</v>
      </c>
      <c r="AT101" s="18">
        <f t="shared" si="230"/>
        <v>0.16926658776139636</v>
      </c>
      <c r="AU101" s="18">
        <f t="shared" si="230"/>
        <v>19.344348227202147</v>
      </c>
      <c r="AV101" s="18">
        <f t="shared" si="230"/>
        <v>-6.2968571976364522</v>
      </c>
      <c r="AW101" s="18">
        <f t="shared" si="230"/>
        <v>1.6817970338334431</v>
      </c>
      <c r="AX101" s="18">
        <f t="shared" si="231"/>
        <v>0.11526432657285035</v>
      </c>
      <c r="AZ101" s="18">
        <f t="shared" si="232"/>
        <v>-1.0505173768759812</v>
      </c>
      <c r="BA101" s="18">
        <f t="shared" si="233"/>
        <v>2.553561708615848</v>
      </c>
      <c r="BB101" s="18">
        <f t="shared" si="234"/>
        <v>1.8329961161092756</v>
      </c>
      <c r="BD101" t="str">
        <f t="shared" si="259"/>
        <v>63 Community and civil enforcement occupations</v>
      </c>
      <c r="BE101" s="18">
        <f t="shared" si="235"/>
        <v>-6.3713291331597866</v>
      </c>
      <c r="BF101" s="18">
        <f t="shared" si="235"/>
        <v>31.655455071954709</v>
      </c>
      <c r="BG101" s="18">
        <f t="shared" si="235"/>
        <v>-9.3747740081565603</v>
      </c>
      <c r="BH101" s="18">
        <f t="shared" si="235"/>
        <v>0.61825593133146839</v>
      </c>
      <c r="BI101" s="18">
        <f t="shared" si="236"/>
        <v>-0.96738111689639306</v>
      </c>
      <c r="BK101" s="18">
        <f t="shared" si="237"/>
        <v>-2.8295476821440846</v>
      </c>
      <c r="BL101" s="18">
        <f t="shared" si="238"/>
        <v>1.4549532172593471</v>
      </c>
      <c r="BM101" s="18">
        <f t="shared" si="239"/>
        <v>-0.75840504590690694</v>
      </c>
      <c r="BO101" t="str">
        <f t="shared" si="260"/>
        <v>63 Community and civil enforcement occupations</v>
      </c>
      <c r="BP101" s="18">
        <f t="shared" si="240"/>
        <v>-3.3838478068274336</v>
      </c>
      <c r="BQ101" s="18">
        <f t="shared" si="240"/>
        <v>18.547986627716327</v>
      </c>
      <c r="BR101" s="18">
        <f t="shared" si="240"/>
        <v>-7.3337638237041975</v>
      </c>
      <c r="BS101" s="18">
        <f t="shared" si="240"/>
        <v>4.1179649650646688E-2</v>
      </c>
      <c r="BT101" s="18">
        <f t="shared" si="241"/>
        <v>-1.2827348707984743</v>
      </c>
      <c r="BV101" s="18">
        <f t="shared" si="242"/>
        <v>-2.4801456508050657</v>
      </c>
      <c r="BW101" s="18">
        <f t="shared" si="243"/>
        <v>1.7453386796669745</v>
      </c>
      <c r="BX101" s="18">
        <f t="shared" si="244"/>
        <v>-0.1179709162770326</v>
      </c>
      <c r="BZ101" t="str">
        <f t="shared" si="261"/>
        <v>63 Community and civil enforcement occupations</v>
      </c>
      <c r="CA101" s="18">
        <f t="shared" si="245"/>
        <v>-0.3291007334453866</v>
      </c>
      <c r="CB101" s="18">
        <f t="shared" si="245"/>
        <v>23.655444909643244</v>
      </c>
      <c r="CC101" s="18">
        <f t="shared" si="245"/>
        <v>-8.6245838038928149</v>
      </c>
      <c r="CD101" s="18">
        <f t="shared" si="245"/>
        <v>-1.1775356594253328</v>
      </c>
      <c r="CE101" s="18">
        <f t="shared" si="246"/>
        <v>-2.2071045003557388</v>
      </c>
      <c r="CG101" s="18">
        <f t="shared" si="247"/>
        <v>-3.7249892388852679</v>
      </c>
      <c r="CH101" s="18">
        <f t="shared" si="248"/>
        <v>1.5759484456620898</v>
      </c>
      <c r="CI101" s="18">
        <f t="shared" si="249"/>
        <v>-1.2329962367571112</v>
      </c>
      <c r="CK101" t="str">
        <f t="shared" si="262"/>
        <v>63 Community and civil enforcement occupations</v>
      </c>
      <c r="CL101" s="18">
        <f t="shared" si="250"/>
        <v>-11.56552337707728</v>
      </c>
      <c r="CM101" s="18">
        <f t="shared" si="250"/>
        <v>36.153211244865055</v>
      </c>
      <c r="CN101" s="18">
        <f t="shared" si="250"/>
        <v>-13.788755034801403</v>
      </c>
      <c r="CO101" s="18">
        <f t="shared" si="250"/>
        <v>-1.8648919864672209</v>
      </c>
      <c r="CP101" s="18">
        <f t="shared" si="251"/>
        <v>-3.8098238503324611</v>
      </c>
      <c r="CR101" s="18">
        <f t="shared" si="252"/>
        <v>-6.0123244975476275</v>
      </c>
      <c r="CS101" s="18">
        <f t="shared" si="253"/>
        <v>0.78786259684375803</v>
      </c>
      <c r="CT101" s="18">
        <f t="shared" si="254"/>
        <v>-4.2727258377664672</v>
      </c>
    </row>
    <row r="102" spans="1:98" x14ac:dyDescent="0.2">
      <c r="A102" t="str">
        <f t="shared" si="209"/>
        <v>71 Sales occupations</v>
      </c>
      <c r="B102" s="18">
        <f t="shared" si="210"/>
        <v>1.7101022467001181</v>
      </c>
      <c r="C102" s="18">
        <f t="shared" si="210"/>
        <v>-2.3209216295614343</v>
      </c>
      <c r="D102" s="18">
        <f t="shared" si="210"/>
        <v>3.5306840769000036</v>
      </c>
      <c r="E102" s="18">
        <f t="shared" si="210"/>
        <v>2.5632354462547413</v>
      </c>
      <c r="F102" s="18">
        <f t="shared" si="211"/>
        <v>2.5513793327083256</v>
      </c>
      <c r="H102" s="18">
        <f t="shared" si="212"/>
        <v>2.8847096416785067</v>
      </c>
      <c r="I102" s="18">
        <f t="shared" si="213"/>
        <v>3.3873124226537099</v>
      </c>
      <c r="J102" s="18">
        <f t="shared" si="214"/>
        <v>5.3335055134303033</v>
      </c>
      <c r="L102" t="str">
        <f t="shared" si="255"/>
        <v>71 Sales occupations</v>
      </c>
      <c r="M102" s="18">
        <f t="shared" si="215"/>
        <v>4.4810491507335293</v>
      </c>
      <c r="N102" s="18">
        <f t="shared" si="215"/>
        <v>4.4232700524003299</v>
      </c>
      <c r="O102" s="18">
        <f t="shared" si="215"/>
        <v>4.8265907415707687</v>
      </c>
      <c r="P102" s="18">
        <f t="shared" si="215"/>
        <v>3.6938903813898749</v>
      </c>
      <c r="Q102" s="18">
        <f t="shared" si="216"/>
        <v>4.0921293409804438</v>
      </c>
      <c r="S102" s="18">
        <f t="shared" si="217"/>
        <v>4.0700906670932957</v>
      </c>
      <c r="T102" s="18">
        <f t="shared" si="218"/>
        <v>3.6784707653206183</v>
      </c>
      <c r="U102" s="18">
        <f t="shared" si="219"/>
        <v>6.4072414756388696</v>
      </c>
      <c r="W102" t="str">
        <f t="shared" si="256"/>
        <v>71 Sales occupations</v>
      </c>
      <c r="X102" s="18">
        <f t="shared" si="220"/>
        <v>5.7878220114837342</v>
      </c>
      <c r="Y102" s="18">
        <f t="shared" si="220"/>
        <v>-4.7608384979363594</v>
      </c>
      <c r="Z102" s="18">
        <f t="shared" si="220"/>
        <v>3.2302152621105584</v>
      </c>
      <c r="AA102" s="18">
        <f t="shared" si="220"/>
        <v>3.1969891737028133</v>
      </c>
      <c r="AB102" s="18">
        <f t="shared" si="221"/>
        <v>2.6910275877759293</v>
      </c>
      <c r="AD102" s="18">
        <f t="shared" si="222"/>
        <v>3.2080633480819021</v>
      </c>
      <c r="AE102" s="18">
        <f t="shared" si="223"/>
        <v>3.6210614884744308</v>
      </c>
      <c r="AF102" s="18">
        <f t="shared" si="224"/>
        <v>5.7429048708358854</v>
      </c>
      <c r="AH102" t="str">
        <f t="shared" si="257"/>
        <v>71 Sales occupations</v>
      </c>
      <c r="AI102" s="18">
        <f t="shared" si="225"/>
        <v>4.4179151123010962</v>
      </c>
      <c r="AJ102" s="18">
        <f t="shared" si="225"/>
        <v>-3.0157046896741257</v>
      </c>
      <c r="AK102" s="18">
        <f t="shared" si="225"/>
        <v>2.1901844796513803</v>
      </c>
      <c r="AL102" s="18">
        <f t="shared" si="225"/>
        <v>2.9367814757159216</v>
      </c>
      <c r="AM102" s="18">
        <f t="shared" si="226"/>
        <v>2.3212468830049238</v>
      </c>
      <c r="AO102" s="18">
        <f t="shared" si="227"/>
        <v>2.6873117027662818</v>
      </c>
      <c r="AP102" s="18">
        <f t="shared" si="228"/>
        <v>3.5140768103929299</v>
      </c>
      <c r="AQ102" s="18">
        <f t="shared" si="229"/>
        <v>5.2917478973747878</v>
      </c>
      <c r="AS102" t="str">
        <f t="shared" si="258"/>
        <v>71 Sales occupations</v>
      </c>
      <c r="AT102" s="18">
        <f t="shared" si="230"/>
        <v>4.0270832820822777</v>
      </c>
      <c r="AU102" s="18">
        <f t="shared" si="230"/>
        <v>-5.7766446657044224</v>
      </c>
      <c r="AV102" s="18">
        <f t="shared" si="230"/>
        <v>1.4906638293063157</v>
      </c>
      <c r="AW102" s="18">
        <f t="shared" si="230"/>
        <v>2.5576711374943439</v>
      </c>
      <c r="AX102" s="18">
        <f t="shared" si="231"/>
        <v>1.6829549373005515</v>
      </c>
      <c r="AZ102" s="18">
        <f t="shared" si="232"/>
        <v>2.2007613982458318</v>
      </c>
      <c r="BA102" s="18">
        <f t="shared" si="233"/>
        <v>3.0386315828192956</v>
      </c>
      <c r="BB102" s="18">
        <f t="shared" si="234"/>
        <v>4.5631917202127337</v>
      </c>
      <c r="BD102" t="str">
        <f t="shared" si="259"/>
        <v>71 Sales occupations</v>
      </c>
      <c r="BE102" s="18">
        <f t="shared" si="235"/>
        <v>2.5464003403178337</v>
      </c>
      <c r="BF102" s="18">
        <f t="shared" si="235"/>
        <v>-0.13284028321463026</v>
      </c>
      <c r="BG102" s="18">
        <f t="shared" si="235"/>
        <v>-0.21262263770275291</v>
      </c>
      <c r="BH102" s="18">
        <f t="shared" si="235"/>
        <v>0.24296150329532473</v>
      </c>
      <c r="BI102" s="18">
        <f t="shared" si="236"/>
        <v>7.6872950458461986E-2</v>
      </c>
      <c r="BK102" s="18">
        <f t="shared" si="237"/>
        <v>9.0869480489796928E-2</v>
      </c>
      <c r="BL102" s="18">
        <f t="shared" si="238"/>
        <v>2.5925465184825747</v>
      </c>
      <c r="BM102" s="18">
        <f t="shared" si="239"/>
        <v>2.6561783973236164</v>
      </c>
      <c r="BO102" t="str">
        <f t="shared" si="260"/>
        <v>71 Sales occupations</v>
      </c>
      <c r="BP102" s="18">
        <f t="shared" si="240"/>
        <v>0.54786711026595381</v>
      </c>
      <c r="BQ102" s="18">
        <f t="shared" si="240"/>
        <v>-10.994177141583217</v>
      </c>
      <c r="BR102" s="18">
        <f t="shared" si="240"/>
        <v>0.24686441025463246</v>
      </c>
      <c r="BS102" s="18">
        <f t="shared" si="240"/>
        <v>-1.419378910984892</v>
      </c>
      <c r="BT102" s="18">
        <f t="shared" si="241"/>
        <v>-1.5324813086692091</v>
      </c>
      <c r="BV102" s="18">
        <f t="shared" si="242"/>
        <v>-0.86706468138809667</v>
      </c>
      <c r="BW102" s="18">
        <f t="shared" si="243"/>
        <v>2.4917733827023003</v>
      </c>
      <c r="BX102" s="18">
        <f t="shared" si="244"/>
        <v>1.8891802966730209</v>
      </c>
      <c r="BZ102" t="str">
        <f t="shared" si="261"/>
        <v>71 Sales occupations</v>
      </c>
      <c r="CA102" s="18">
        <f t="shared" si="245"/>
        <v>1.9495632309368016</v>
      </c>
      <c r="CB102" s="18">
        <f t="shared" si="245"/>
        <v>-9.4437043939375691</v>
      </c>
      <c r="CC102" s="18">
        <f t="shared" si="245"/>
        <v>-3.3317385693421575</v>
      </c>
      <c r="CD102" s="18">
        <f t="shared" si="245"/>
        <v>-8.1026534691444159</v>
      </c>
      <c r="CE102" s="18">
        <f t="shared" si="246"/>
        <v>-6.7233384297412986</v>
      </c>
      <c r="CG102" s="18">
        <f t="shared" si="247"/>
        <v>-6.5391018161917502</v>
      </c>
      <c r="CH102" s="18">
        <f t="shared" si="248"/>
        <v>1.6845649005792884</v>
      </c>
      <c r="CI102" s="18">
        <f t="shared" si="249"/>
        <v>-2.8571165975851742</v>
      </c>
      <c r="CK102" t="str">
        <f t="shared" si="262"/>
        <v>71 Sales occupations</v>
      </c>
      <c r="CL102" s="18">
        <f t="shared" si="250"/>
        <v>-6.0172037495035742</v>
      </c>
      <c r="CM102" s="18">
        <f t="shared" si="250"/>
        <v>4.6390260379182813</v>
      </c>
      <c r="CN102" s="18">
        <f t="shared" si="250"/>
        <v>-5.450340285352862</v>
      </c>
      <c r="CO102" s="18">
        <f t="shared" si="250"/>
        <v>-3.1675493669437782</v>
      </c>
      <c r="CP102" s="18">
        <f t="shared" si="251"/>
        <v>-3.4198950147021678</v>
      </c>
      <c r="CR102" s="18">
        <f t="shared" si="252"/>
        <v>-3.9345387946187582</v>
      </c>
      <c r="CS102" s="18">
        <f t="shared" si="253"/>
        <v>1.1579326174851801</v>
      </c>
      <c r="CT102" s="18">
        <f t="shared" si="254"/>
        <v>-2.0213652445918995</v>
      </c>
    </row>
    <row r="103" spans="1:98" x14ac:dyDescent="0.2">
      <c r="A103" t="str">
        <f t="shared" si="209"/>
        <v>72 Customer service occupations</v>
      </c>
      <c r="B103" s="18">
        <f t="shared" si="210"/>
        <v>4.6307810451210019</v>
      </c>
      <c r="C103" s="18">
        <f t="shared" si="210"/>
        <v>17.997529642309672</v>
      </c>
      <c r="D103" s="18">
        <f t="shared" si="210"/>
        <v>9.0664790821944905</v>
      </c>
      <c r="E103" s="18">
        <f t="shared" si="210"/>
        <v>3.2142904124397909</v>
      </c>
      <c r="F103" s="18">
        <f t="shared" si="211"/>
        <v>5.8907394006422864</v>
      </c>
      <c r="H103" s="18">
        <f t="shared" si="212"/>
        <v>5.1292707608794119</v>
      </c>
      <c r="I103" s="18">
        <f t="shared" si="213"/>
        <v>3.8154078446172024</v>
      </c>
      <c r="J103" s="18">
        <f t="shared" si="214"/>
        <v>7.2847420474285274</v>
      </c>
      <c r="L103" t="str">
        <f t="shared" si="255"/>
        <v>72 Customer service occupations</v>
      </c>
      <c r="M103" s="18">
        <f t="shared" si="215"/>
        <v>6.1246070346893555</v>
      </c>
      <c r="N103" s="18">
        <f t="shared" si="215"/>
        <v>5.3286257836209883</v>
      </c>
      <c r="O103" s="18">
        <f t="shared" si="215"/>
        <v>6.1936077715495363</v>
      </c>
      <c r="P103" s="18">
        <f t="shared" si="215"/>
        <v>3.3084783824545605</v>
      </c>
      <c r="Q103" s="18">
        <f t="shared" si="216"/>
        <v>4.3277572934809605</v>
      </c>
      <c r="S103" s="18">
        <f t="shared" si="217"/>
        <v>4.261371886201637</v>
      </c>
      <c r="T103" s="18">
        <f t="shared" si="218"/>
        <v>3.7770339546459031</v>
      </c>
      <c r="U103" s="18">
        <f t="shared" si="219"/>
        <v>6.6153199678546715</v>
      </c>
      <c r="W103" t="str">
        <f t="shared" si="256"/>
        <v>72 Customer service occupations</v>
      </c>
      <c r="X103" s="18">
        <f t="shared" si="220"/>
        <v>6.2918361388880184</v>
      </c>
      <c r="Y103" s="18">
        <f t="shared" si="220"/>
        <v>0.81443066855517721</v>
      </c>
      <c r="Z103" s="18">
        <f t="shared" si="220"/>
        <v>4.41022868918306</v>
      </c>
      <c r="AA103" s="18">
        <f t="shared" si="220"/>
        <v>2.9499948453032721</v>
      </c>
      <c r="AB103" s="18">
        <f t="shared" si="221"/>
        <v>3.2687277917061941</v>
      </c>
      <c r="AD103" s="18">
        <f t="shared" si="222"/>
        <v>3.4344561099274529</v>
      </c>
      <c r="AE103" s="18">
        <f t="shared" si="223"/>
        <v>3.4553387282407977</v>
      </c>
      <c r="AF103" s="18">
        <f t="shared" si="224"/>
        <v>5.7830951935974095</v>
      </c>
      <c r="AH103" t="str">
        <f t="shared" si="257"/>
        <v>72 Customer service occupations</v>
      </c>
      <c r="AI103" s="18">
        <f t="shared" si="225"/>
        <v>7.3145947291452407</v>
      </c>
      <c r="AJ103" s="18">
        <f t="shared" si="225"/>
        <v>0.65806100319349969</v>
      </c>
      <c r="AK103" s="18">
        <f t="shared" si="225"/>
        <v>3.9411194336979705</v>
      </c>
      <c r="AL103" s="18">
        <f t="shared" si="225"/>
        <v>2.6975867232487571</v>
      </c>
      <c r="AM103" s="18">
        <f t="shared" si="226"/>
        <v>2.9554267907203613</v>
      </c>
      <c r="AO103" s="18">
        <f t="shared" si="227"/>
        <v>3.1104357308055608</v>
      </c>
      <c r="AP103" s="18">
        <f t="shared" si="228"/>
        <v>3.5740025247079421</v>
      </c>
      <c r="AQ103" s="18">
        <f t="shared" si="229"/>
        <v>5.6378056139799515</v>
      </c>
      <c r="AS103" t="str">
        <f t="shared" si="258"/>
        <v>72 Customer service occupations</v>
      </c>
      <c r="AT103" s="18">
        <f t="shared" si="230"/>
        <v>6.9618560551243158</v>
      </c>
      <c r="AU103" s="18">
        <f t="shared" si="230"/>
        <v>-3.4673133268688927</v>
      </c>
      <c r="AV103" s="18">
        <f t="shared" si="230"/>
        <v>4.4484968093768451</v>
      </c>
      <c r="AW103" s="18">
        <f t="shared" si="230"/>
        <v>2.1418901967102943</v>
      </c>
      <c r="AX103" s="18">
        <f t="shared" si="231"/>
        <v>2.4947255349723418</v>
      </c>
      <c r="AZ103" s="18">
        <f t="shared" si="232"/>
        <v>2.9050429737238037</v>
      </c>
      <c r="BA103" s="18">
        <f t="shared" si="233"/>
        <v>3.1057758979318617</v>
      </c>
      <c r="BB103" s="18">
        <f t="shared" si="234"/>
        <v>5.1327396938253056</v>
      </c>
      <c r="BD103" t="str">
        <f t="shared" si="259"/>
        <v>72 Customer service occupations</v>
      </c>
      <c r="BE103" s="18">
        <f t="shared" si="235"/>
        <v>3.5691756083741311</v>
      </c>
      <c r="BF103" s="18">
        <f t="shared" si="235"/>
        <v>1.8759343581218779</v>
      </c>
      <c r="BG103" s="18">
        <f t="shared" si="235"/>
        <v>1.4656277373282345</v>
      </c>
      <c r="BH103" s="18">
        <f t="shared" si="235"/>
        <v>0.85213434506434815</v>
      </c>
      <c r="BI103" s="18">
        <f t="shared" si="236"/>
        <v>1.1072573120650686</v>
      </c>
      <c r="BK103" s="18">
        <f t="shared" si="237"/>
        <v>1.0562188781399584</v>
      </c>
      <c r="BL103" s="18">
        <f t="shared" si="238"/>
        <v>2.5288230444640236</v>
      </c>
      <c r="BM103" s="18">
        <f t="shared" si="239"/>
        <v>3.2901756800238324</v>
      </c>
      <c r="BO103" t="str">
        <f t="shared" si="260"/>
        <v>72 Customer service occupations</v>
      </c>
      <c r="BP103" s="18">
        <f t="shared" si="240"/>
        <v>3.3356332103382291</v>
      </c>
      <c r="BQ103" s="18">
        <f t="shared" si="240"/>
        <v>-8.0843929911159851</v>
      </c>
      <c r="BR103" s="18">
        <f t="shared" si="240"/>
        <v>1.4917562317837696</v>
      </c>
      <c r="BS103" s="18">
        <f t="shared" si="240"/>
        <v>-0.51333873838164124</v>
      </c>
      <c r="BT103" s="18">
        <f t="shared" si="241"/>
        <v>-0.3850597416913959</v>
      </c>
      <c r="BV103" s="18">
        <f t="shared" si="242"/>
        <v>0.15058569454495796</v>
      </c>
      <c r="BW103" s="18">
        <f t="shared" si="243"/>
        <v>2.5921410089253305</v>
      </c>
      <c r="BX103" s="18">
        <f t="shared" si="244"/>
        <v>2.6977347932333418</v>
      </c>
      <c r="BZ103" t="str">
        <f t="shared" si="261"/>
        <v>72 Customer service occupations</v>
      </c>
      <c r="CA103" s="18">
        <f t="shared" si="245"/>
        <v>2.5981068375792837</v>
      </c>
      <c r="CB103" s="18">
        <f t="shared" si="245"/>
        <v>-2.1970550771202579</v>
      </c>
      <c r="CC103" s="18">
        <f t="shared" si="245"/>
        <v>-0.7637745850610056</v>
      </c>
      <c r="CD103" s="18">
        <f t="shared" si="245"/>
        <v>-0.3470010021119796</v>
      </c>
      <c r="CE103" s="18">
        <f t="shared" si="246"/>
        <v>-0.59392460575505845</v>
      </c>
      <c r="CG103" s="18">
        <f t="shared" si="247"/>
        <v>-0.48611965330077611</v>
      </c>
      <c r="CH103" s="18">
        <f t="shared" si="248"/>
        <v>1.9428572052459625</v>
      </c>
      <c r="CI103" s="18">
        <f t="shared" si="249"/>
        <v>1.5747502161240545</v>
      </c>
      <c r="CK103" t="str">
        <f t="shared" si="262"/>
        <v>72 Customer service occupations</v>
      </c>
      <c r="CL103" s="18">
        <f t="shared" si="250"/>
        <v>1.2453682474621752</v>
      </c>
      <c r="CM103" s="18">
        <f t="shared" si="250"/>
        <v>18.274778608192065</v>
      </c>
      <c r="CN103" s="18">
        <f t="shared" si="250"/>
        <v>3.9964782851789504</v>
      </c>
      <c r="CO103" s="18">
        <f t="shared" si="250"/>
        <v>2.8816479709972809</v>
      </c>
      <c r="CP103" s="18">
        <f t="shared" si="251"/>
        <v>4.1322558710545687</v>
      </c>
      <c r="CR103" s="18">
        <f t="shared" si="252"/>
        <v>3.2519238368101</v>
      </c>
      <c r="CS103" s="18">
        <f t="shared" si="253"/>
        <v>2.4147011252771966</v>
      </c>
      <c r="CT103" s="18">
        <f t="shared" si="254"/>
        <v>4.8898005721305982</v>
      </c>
    </row>
    <row r="104" spans="1:98" x14ac:dyDescent="0.2">
      <c r="A104" t="str">
        <f t="shared" si="209"/>
        <v>81 Process, plant and machine operatives</v>
      </c>
      <c r="B104" s="18">
        <f t="shared" si="210"/>
        <v>9.6518620228916987</v>
      </c>
      <c r="C104" s="18">
        <f t="shared" si="210"/>
        <v>-14.170795182271966</v>
      </c>
      <c r="D104" s="18">
        <f t="shared" si="210"/>
        <v>13.09591149047229</v>
      </c>
      <c r="E104" s="18">
        <f t="shared" si="210"/>
        <v>6.8243811232361784</v>
      </c>
      <c r="F104" s="18">
        <f t="shared" si="211"/>
        <v>7.2687801294525567</v>
      </c>
      <c r="H104" s="18">
        <f t="shared" si="212"/>
        <v>8.8752650647663689</v>
      </c>
      <c r="I104" s="18">
        <f t="shared" si="213"/>
        <v>5.443431001111998</v>
      </c>
      <c r="J104" s="18">
        <f t="shared" si="214"/>
        <v>11.016153245912651</v>
      </c>
      <c r="L104" t="str">
        <f t="shared" si="255"/>
        <v>81 Process, plant and machine operatives</v>
      </c>
      <c r="M104" s="18">
        <f t="shared" si="215"/>
        <v>6.0259939445643118</v>
      </c>
      <c r="N104" s="18">
        <f t="shared" si="215"/>
        <v>-9.687275713902876</v>
      </c>
      <c r="O104" s="18">
        <f t="shared" si="215"/>
        <v>7.6813423321242524</v>
      </c>
      <c r="P104" s="18">
        <f t="shared" si="215"/>
        <v>5.660992375509033</v>
      </c>
      <c r="Q104" s="18">
        <f t="shared" si="216"/>
        <v>5.2506729314323985</v>
      </c>
      <c r="S104" s="18">
        <f t="shared" si="217"/>
        <v>6.3301950260187922</v>
      </c>
      <c r="T104" s="18">
        <f t="shared" si="218"/>
        <v>4.4079675661129247</v>
      </c>
      <c r="U104" s="18">
        <f t="shared" si="219"/>
        <v>8.5448579887102749</v>
      </c>
      <c r="W104" t="str">
        <f t="shared" si="256"/>
        <v>81 Process, plant and machine operatives</v>
      </c>
      <c r="X104" s="18">
        <f t="shared" si="220"/>
        <v>4.9313460312211621</v>
      </c>
      <c r="Y104" s="18">
        <f t="shared" si="220"/>
        <v>-14.46008809439685</v>
      </c>
      <c r="Z104" s="18">
        <f t="shared" si="220"/>
        <v>9.2873265529913382</v>
      </c>
      <c r="AA104" s="18">
        <f t="shared" si="220"/>
        <v>5.4686537058389328</v>
      </c>
      <c r="AB104" s="18">
        <f t="shared" si="221"/>
        <v>5.2605753543920386</v>
      </c>
      <c r="AD104" s="18">
        <f t="shared" si="222"/>
        <v>6.7264840034114703</v>
      </c>
      <c r="AE104" s="18">
        <f t="shared" si="223"/>
        <v>4.6205907777430832</v>
      </c>
      <c r="AF104" s="18">
        <f t="shared" si="224"/>
        <v>8.9633744210160682</v>
      </c>
      <c r="AH104" t="str">
        <f t="shared" si="257"/>
        <v>81 Process, plant and machine operatives</v>
      </c>
      <c r="AI104" s="18">
        <f t="shared" si="225"/>
        <v>4.8183631377531455</v>
      </c>
      <c r="AJ104" s="18">
        <f t="shared" si="225"/>
        <v>-10.578835779790928</v>
      </c>
      <c r="AK104" s="18">
        <f t="shared" si="225"/>
        <v>7.7909184789056951</v>
      </c>
      <c r="AL104" s="18">
        <f t="shared" si="225"/>
        <v>4.67479520411056</v>
      </c>
      <c r="AM104" s="18">
        <f t="shared" si="226"/>
        <v>4.6039956146865624</v>
      </c>
      <c r="AO104" s="18">
        <f t="shared" si="227"/>
        <v>5.7033628268512881</v>
      </c>
      <c r="AP104" s="18">
        <f t="shared" si="228"/>
        <v>3.9537637530915326</v>
      </c>
      <c r="AQ104" s="18">
        <f t="shared" si="229"/>
        <v>7.8039342962269442</v>
      </c>
      <c r="AS104" t="str">
        <f t="shared" si="258"/>
        <v>81 Process, plant and machine operatives</v>
      </c>
      <c r="AT104" s="18">
        <f t="shared" si="230"/>
        <v>5.818935062697328</v>
      </c>
      <c r="AU104" s="18">
        <f t="shared" si="230"/>
        <v>-13.014778592933474</v>
      </c>
      <c r="AV104" s="18">
        <f t="shared" si="230"/>
        <v>4.8471079477895307</v>
      </c>
      <c r="AW104" s="18">
        <f t="shared" si="230"/>
        <v>3.6299212592281194</v>
      </c>
      <c r="AX104" s="18">
        <f t="shared" si="231"/>
        <v>2.876804161244384</v>
      </c>
      <c r="AZ104" s="18">
        <f t="shared" si="232"/>
        <v>4.0340719422069959</v>
      </c>
      <c r="BA104" s="18">
        <f t="shared" si="233"/>
        <v>3.3963676740124793</v>
      </c>
      <c r="BB104" s="18">
        <f t="shared" si="234"/>
        <v>6.1853036792416161</v>
      </c>
      <c r="BD104" t="str">
        <f t="shared" si="259"/>
        <v>81 Process, plant and machine operatives</v>
      </c>
      <c r="BE104" s="18">
        <f t="shared" si="235"/>
        <v>1.1310547759787237</v>
      </c>
      <c r="BF104" s="18">
        <f t="shared" si="235"/>
        <v>-14.158196327541239</v>
      </c>
      <c r="BG104" s="18">
        <f t="shared" si="235"/>
        <v>1.8697804929866946</v>
      </c>
      <c r="BH104" s="18">
        <f t="shared" si="235"/>
        <v>1.2448248508456494E-2</v>
      </c>
      <c r="BI104" s="18">
        <f t="shared" si="236"/>
        <v>-0.36678556304539089</v>
      </c>
      <c r="BK104" s="18">
        <f t="shared" si="237"/>
        <v>0.6277655504119739</v>
      </c>
      <c r="BL104" s="18">
        <f t="shared" si="238"/>
        <v>2.2676487779978327</v>
      </c>
      <c r="BM104" s="18">
        <f t="shared" si="239"/>
        <v>2.7319410912322928</v>
      </c>
      <c r="BO104" t="str">
        <f t="shared" si="260"/>
        <v>81 Process, plant and machine operatives</v>
      </c>
      <c r="BP104" s="18">
        <f t="shared" si="240"/>
        <v>-0.44242590701858431</v>
      </c>
      <c r="BQ104" s="18">
        <f t="shared" si="240"/>
        <v>-17.17585084122376</v>
      </c>
      <c r="BR104" s="18">
        <f t="shared" si="240"/>
        <v>1.8067315952222884</v>
      </c>
      <c r="BS104" s="18">
        <f t="shared" si="240"/>
        <v>-1.0905348391795244</v>
      </c>
      <c r="BT104" s="18">
        <f t="shared" si="241"/>
        <v>-1.2951200619321535</v>
      </c>
      <c r="BV104" s="18">
        <f t="shared" si="242"/>
        <v>-0.13405851230081645</v>
      </c>
      <c r="BW104" s="18">
        <f t="shared" si="243"/>
        <v>2.3124540920735237</v>
      </c>
      <c r="BX104" s="18">
        <f t="shared" si="244"/>
        <v>2.2153792666586236</v>
      </c>
      <c r="BZ104" t="str">
        <f t="shared" si="261"/>
        <v>81 Process, plant and machine operatives</v>
      </c>
      <c r="CA104" s="18">
        <f t="shared" si="245"/>
        <v>0.20147537906980428</v>
      </c>
      <c r="CB104" s="18">
        <f t="shared" si="245"/>
        <v>-15.90642524299305</v>
      </c>
      <c r="CC104" s="18">
        <f t="shared" si="245"/>
        <v>-2.3070962653469085</v>
      </c>
      <c r="CD104" s="18">
        <f t="shared" si="245"/>
        <v>-9.7512535528006659</v>
      </c>
      <c r="CE104" s="18">
        <f t="shared" si="246"/>
        <v>-7.8955516861565549</v>
      </c>
      <c r="CG104" s="18">
        <f t="shared" si="247"/>
        <v>-7.3351291095872568</v>
      </c>
      <c r="CH104" s="18">
        <f t="shared" si="248"/>
        <v>1.5525513146402048</v>
      </c>
      <c r="CI104" s="18">
        <f t="shared" si="249"/>
        <v>-3.578236168322424</v>
      </c>
      <c r="CK104" t="str">
        <f t="shared" si="262"/>
        <v>81 Process, plant and machine operatives</v>
      </c>
      <c r="CL104" s="18">
        <f t="shared" si="250"/>
        <v>-7.9483013873841273</v>
      </c>
      <c r="CM104" s="18">
        <f t="shared" si="250"/>
        <v>-8.3979234222726582</v>
      </c>
      <c r="CN104" s="18">
        <f t="shared" si="250"/>
        <v>-10.354977119694853</v>
      </c>
      <c r="CO104" s="18">
        <f t="shared" si="250"/>
        <v>-7.8197107410346351</v>
      </c>
      <c r="CP104" s="18">
        <f t="shared" si="251"/>
        <v>-8.6555203684962727</v>
      </c>
      <c r="CR104" s="18">
        <f t="shared" si="252"/>
        <v>-8.6726677193743829</v>
      </c>
      <c r="CS104" s="18">
        <f t="shared" si="253"/>
        <v>0.77663983812603643</v>
      </c>
      <c r="CT104" s="18">
        <f t="shared" si="254"/>
        <v>-6.2550984673978682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12.342867756085418</v>
      </c>
      <c r="C105" s="18">
        <f t="shared" si="210"/>
        <v>5.4820528496235754</v>
      </c>
      <c r="D105" s="18">
        <f t="shared" si="210"/>
        <v>7.6694244106339182</v>
      </c>
      <c r="E105" s="18">
        <f t="shared" si="210"/>
        <v>3.8724398952868055</v>
      </c>
      <c r="F105" s="18">
        <f t="shared" si="211"/>
        <v>5.1453912267459545</v>
      </c>
      <c r="H105" s="18">
        <f t="shared" si="212"/>
        <v>5.1229853611891363</v>
      </c>
      <c r="I105" s="18">
        <f t="shared" si="213"/>
        <v>5.018559199235928</v>
      </c>
      <c r="J105" s="18">
        <f t="shared" si="214"/>
        <v>8.063365248814236</v>
      </c>
      <c r="L105" t="str">
        <f t="shared" si="255"/>
        <v>82 Transport and mobile machine drivers and operatives</v>
      </c>
      <c r="M105" s="18">
        <f t="shared" si="215"/>
        <v>11.413816182586899</v>
      </c>
      <c r="N105" s="18">
        <f t="shared" si="215"/>
        <v>2.5300446556519862</v>
      </c>
      <c r="O105" s="18">
        <f t="shared" si="215"/>
        <v>5.4697988256695362</v>
      </c>
      <c r="P105" s="18">
        <f t="shared" si="215"/>
        <v>3.316587552756145</v>
      </c>
      <c r="Q105" s="18">
        <f t="shared" si="216"/>
        <v>3.9350470047992747</v>
      </c>
      <c r="S105" s="18">
        <f t="shared" si="217"/>
        <v>4.0293954870767923</v>
      </c>
      <c r="T105" s="18">
        <f t="shared" si="218"/>
        <v>4.4216477900198115</v>
      </c>
      <c r="U105" s="18">
        <f t="shared" si="219"/>
        <v>6.9042406658607058</v>
      </c>
      <c r="W105" t="str">
        <f t="shared" si="256"/>
        <v>82 Transport and mobile machine drivers and operatives</v>
      </c>
      <c r="X105" s="18">
        <f t="shared" si="220"/>
        <v>13.605990177333771</v>
      </c>
      <c r="Y105" s="18">
        <f t="shared" si="220"/>
        <v>-3.8782731143205074</v>
      </c>
      <c r="Z105" s="18">
        <f t="shared" si="220"/>
        <v>5.1753455131230863</v>
      </c>
      <c r="AA105" s="18">
        <f t="shared" si="220"/>
        <v>4.1445432935351523</v>
      </c>
      <c r="AB105" s="18">
        <f t="shared" si="221"/>
        <v>3.9434868039869064</v>
      </c>
      <c r="AD105" s="18">
        <f t="shared" si="222"/>
        <v>4.4870165952854313</v>
      </c>
      <c r="AE105" s="18">
        <f t="shared" si="223"/>
        <v>4.5587916644917348</v>
      </c>
      <c r="AF105" s="18">
        <f t="shared" si="224"/>
        <v>7.3148693184660996</v>
      </c>
      <c r="AH105" t="str">
        <f t="shared" si="257"/>
        <v>82 Transport and mobile machine drivers and operatives</v>
      </c>
      <c r="AI105" s="18">
        <f t="shared" si="225"/>
        <v>14.152653877948907</v>
      </c>
      <c r="AJ105" s="18">
        <f t="shared" si="225"/>
        <v>-4.8921423380420936</v>
      </c>
      <c r="AK105" s="18">
        <f t="shared" si="225"/>
        <v>5.0026644241423224</v>
      </c>
      <c r="AL105" s="18">
        <f t="shared" si="225"/>
        <v>3.7600280077768611</v>
      </c>
      <c r="AM105" s="18">
        <f t="shared" si="226"/>
        <v>3.581554626714234</v>
      </c>
      <c r="AO105" s="18">
        <f t="shared" si="227"/>
        <v>4.172597517853549</v>
      </c>
      <c r="AP105" s="18">
        <f t="shared" si="228"/>
        <v>4.353986417867528</v>
      </c>
      <c r="AQ105" s="18">
        <f t="shared" si="229"/>
        <v>6.9543195680460634</v>
      </c>
      <c r="AS105" t="str">
        <f t="shared" si="258"/>
        <v>82 Transport and mobile machine drivers and operatives</v>
      </c>
      <c r="AT105" s="18">
        <f t="shared" si="230"/>
        <v>12.595903347820991</v>
      </c>
      <c r="AU105" s="18">
        <f t="shared" si="230"/>
        <v>-1.4050296522704619</v>
      </c>
      <c r="AV105" s="18">
        <f t="shared" si="230"/>
        <v>4.115378085786392</v>
      </c>
      <c r="AW105" s="18">
        <f t="shared" si="230"/>
        <v>3.4207688292924088</v>
      </c>
      <c r="AX105" s="18">
        <f t="shared" si="231"/>
        <v>3.3282737595009326</v>
      </c>
      <c r="AZ105" s="18">
        <f t="shared" si="232"/>
        <v>3.6517888143999144</v>
      </c>
      <c r="BA105" s="18">
        <f t="shared" si="233"/>
        <v>4.2377835729784818</v>
      </c>
      <c r="BB105" s="18">
        <f t="shared" si="234"/>
        <v>6.5122752538292472</v>
      </c>
      <c r="BD105" t="str">
        <f t="shared" si="259"/>
        <v>82 Transport and mobile machine drivers and operatives</v>
      </c>
      <c r="BE105" s="18">
        <f t="shared" si="235"/>
        <v>6.192826048702349</v>
      </c>
      <c r="BF105" s="18">
        <f t="shared" si="235"/>
        <v>-11.750253345791339</v>
      </c>
      <c r="BG105" s="18">
        <f t="shared" si="235"/>
        <v>1.7043496288215554</v>
      </c>
      <c r="BH105" s="18">
        <f t="shared" si="235"/>
        <v>0.53014032730898109</v>
      </c>
      <c r="BI105" s="18">
        <f t="shared" si="236"/>
        <v>7.736784409375641E-2</v>
      </c>
      <c r="BK105" s="18">
        <f t="shared" si="237"/>
        <v>0.92002935479300607</v>
      </c>
      <c r="BL105" s="18">
        <f t="shared" si="238"/>
        <v>2.9476472357565564</v>
      </c>
      <c r="BM105" s="18">
        <f t="shared" si="239"/>
        <v>3.5739237200713259</v>
      </c>
      <c r="BO105" t="str">
        <f t="shared" si="260"/>
        <v>82 Transport and mobile machine drivers and operatives</v>
      </c>
      <c r="BP105" s="18">
        <f t="shared" si="240"/>
        <v>4.6851503658935423</v>
      </c>
      <c r="BQ105" s="18">
        <f t="shared" si="240"/>
        <v>-13.893235094973255</v>
      </c>
      <c r="BR105" s="18">
        <f t="shared" si="240"/>
        <v>1.2278263519327925</v>
      </c>
      <c r="BS105" s="18">
        <f t="shared" si="240"/>
        <v>8.2556316857407275E-2</v>
      </c>
      <c r="BT105" s="18">
        <f t="shared" si="241"/>
        <v>-0.50069542324130412</v>
      </c>
      <c r="BV105" s="18">
        <f t="shared" si="242"/>
        <v>0.46286600319425109</v>
      </c>
      <c r="BW105" s="18">
        <f t="shared" si="243"/>
        <v>3.0404537554660882</v>
      </c>
      <c r="BX105" s="18">
        <f t="shared" si="244"/>
        <v>3.3483229369436263</v>
      </c>
      <c r="BZ105" t="str">
        <f t="shared" si="261"/>
        <v>82 Transport and mobile machine drivers and operatives</v>
      </c>
      <c r="CA105" s="18">
        <f t="shared" si="245"/>
        <v>4.3859828586535476</v>
      </c>
      <c r="CB105" s="18">
        <f t="shared" si="245"/>
        <v>-10.249369013679066</v>
      </c>
      <c r="CC105" s="18">
        <f t="shared" si="245"/>
        <v>-2.2968305241580333</v>
      </c>
      <c r="CD105" s="18">
        <f t="shared" si="245"/>
        <v>-2.3750990046811693</v>
      </c>
      <c r="CE105" s="18">
        <f t="shared" si="246"/>
        <v>-2.8625547209190305</v>
      </c>
      <c r="CG105" s="18">
        <f t="shared" si="247"/>
        <v>-2.3490164802833613</v>
      </c>
      <c r="CH105" s="18">
        <f t="shared" si="248"/>
        <v>2.2763356721736461</v>
      </c>
      <c r="CI105" s="18">
        <f t="shared" si="249"/>
        <v>0.64774487429768435</v>
      </c>
      <c r="CK105" t="str">
        <f t="shared" si="262"/>
        <v>82 Transport and mobile machine drivers and operatives</v>
      </c>
      <c r="CL105" s="18">
        <f t="shared" si="250"/>
        <v>1.5520721275785299</v>
      </c>
      <c r="CM105" s="18">
        <f t="shared" si="250"/>
        <v>-8.5534866570919572</v>
      </c>
      <c r="CN105" s="18">
        <f t="shared" si="250"/>
        <v>-3.1624027890847062</v>
      </c>
      <c r="CO105" s="18">
        <f t="shared" si="250"/>
        <v>-5.6583513096254539</v>
      </c>
      <c r="CP105" s="18">
        <f t="shared" si="251"/>
        <v>-5.07046315036993</v>
      </c>
      <c r="CR105" s="18">
        <f t="shared" si="252"/>
        <v>-4.833599608256578</v>
      </c>
      <c r="CS105" s="18">
        <f t="shared" si="253"/>
        <v>1.6053988988153467</v>
      </c>
      <c r="CT105" s="18">
        <f t="shared" si="254"/>
        <v>-1.9392887612244447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-0.25510571573488239</v>
      </c>
      <c r="C106" s="18">
        <f t="shared" si="210"/>
        <v>-15.917648879759817</v>
      </c>
      <c r="D106" s="18">
        <f t="shared" si="210"/>
        <v>35.936095307951433</v>
      </c>
      <c r="E106" s="18">
        <f t="shared" si="210"/>
        <v>4.4560418460835916</v>
      </c>
      <c r="F106" s="18">
        <f t="shared" si="211"/>
        <v>11.890870664417875</v>
      </c>
      <c r="H106" s="18">
        <f t="shared" si="212"/>
        <v>14.042651733007139</v>
      </c>
      <c r="I106" s="18">
        <f t="shared" si="213"/>
        <v>10.925022491785018</v>
      </c>
      <c r="J106" s="18">
        <f t="shared" si="214"/>
        <v>17.273558101665088</v>
      </c>
      <c r="L106" t="str">
        <f t="shared" si="255"/>
        <v>91 Elementary trades and related occupations</v>
      </c>
      <c r="M106" s="18">
        <f t="shared" si="215"/>
        <v>7.3524952121580167</v>
      </c>
      <c r="N106" s="18">
        <f t="shared" si="215"/>
        <v>-17.672389530023626</v>
      </c>
      <c r="O106" s="18">
        <f t="shared" si="215"/>
        <v>17.111622458359289</v>
      </c>
      <c r="P106" s="18">
        <f t="shared" si="215"/>
        <v>5.4382103614175392</v>
      </c>
      <c r="Q106" s="18">
        <f t="shared" si="216"/>
        <v>7.2834818261004797</v>
      </c>
      <c r="S106" s="18">
        <f t="shared" si="217"/>
        <v>9.1939768136029656</v>
      </c>
      <c r="T106" s="18">
        <f t="shared" si="218"/>
        <v>6.4422793494216757</v>
      </c>
      <c r="U106" s="18">
        <f t="shared" si="219"/>
        <v>11.748328554847532</v>
      </c>
      <c r="W106" t="str">
        <f t="shared" si="256"/>
        <v>91 Elementary trades and related occupations</v>
      </c>
      <c r="X106" s="18">
        <f t="shared" si="220"/>
        <v>6.6077676802495988</v>
      </c>
      <c r="Y106" s="18">
        <f t="shared" si="220"/>
        <v>-21.865168853501892</v>
      </c>
      <c r="Z106" s="18">
        <f t="shared" si="220"/>
        <v>20.395015216656944</v>
      </c>
      <c r="AA106" s="18">
        <f t="shared" si="220"/>
        <v>4.2463176752066012</v>
      </c>
      <c r="AB106" s="18">
        <f t="shared" si="221"/>
        <v>7.0978870068945543</v>
      </c>
      <c r="AD106" s="18">
        <f t="shared" si="222"/>
        <v>9.3729646274328893</v>
      </c>
      <c r="AE106" s="18">
        <f t="shared" si="223"/>
        <v>7.1143147469861168</v>
      </c>
      <c r="AF106" s="18">
        <f t="shared" si="224"/>
        <v>12.220637959772795</v>
      </c>
      <c r="AH106" t="str">
        <f t="shared" si="257"/>
        <v>91 Elementary trades and related occupations</v>
      </c>
      <c r="AI106" s="18">
        <f t="shared" si="225"/>
        <v>5.1533538613463659</v>
      </c>
      <c r="AJ106" s="18">
        <f t="shared" si="225"/>
        <v>-20.782109982883789</v>
      </c>
      <c r="AK106" s="18">
        <f t="shared" si="225"/>
        <v>21.014058028087888</v>
      </c>
      <c r="AL106" s="18">
        <f t="shared" si="225"/>
        <v>5.2079811157923928</v>
      </c>
      <c r="AM106" s="18">
        <f t="shared" si="226"/>
        <v>7.9799392658095103</v>
      </c>
      <c r="AO106" s="18">
        <f t="shared" si="227"/>
        <v>10.232857641912618</v>
      </c>
      <c r="AP106" s="18">
        <f t="shared" si="228"/>
        <v>7.6605176933380648</v>
      </c>
      <c r="AQ106" s="18">
        <f t="shared" si="229"/>
        <v>13.099895683220719</v>
      </c>
      <c r="AS106" t="str">
        <f t="shared" si="258"/>
        <v>91 Elementary trades and related occupations</v>
      </c>
      <c r="AT106" s="18">
        <f t="shared" si="230"/>
        <v>6.6356175332952239</v>
      </c>
      <c r="AU106" s="18">
        <f t="shared" si="230"/>
        <v>-14.764351137997767</v>
      </c>
      <c r="AV106" s="18">
        <f t="shared" si="230"/>
        <v>18.340656416757305</v>
      </c>
      <c r="AW106" s="18">
        <f t="shared" si="230"/>
        <v>3.7050772504529261</v>
      </c>
      <c r="AX106" s="18">
        <f t="shared" si="231"/>
        <v>6.7562250198151652</v>
      </c>
      <c r="AZ106" s="18">
        <f t="shared" si="232"/>
        <v>8.3705649802492168</v>
      </c>
      <c r="BA106" s="18">
        <f t="shared" si="233"/>
        <v>6.1150257338764558</v>
      </c>
      <c r="BB106" s="18">
        <f t="shared" si="234"/>
        <v>10.985584969170837</v>
      </c>
      <c r="BD106" t="str">
        <f t="shared" si="259"/>
        <v>91 Elementary trades and related occupations</v>
      </c>
      <c r="BE106" s="18">
        <f t="shared" si="235"/>
        <v>-1.4384476095485543</v>
      </c>
      <c r="BF106" s="18">
        <f t="shared" si="235"/>
        <v>-15.083120605114509</v>
      </c>
      <c r="BG106" s="18">
        <f t="shared" si="235"/>
        <v>14.334109165716447</v>
      </c>
      <c r="BH106" s="18">
        <f t="shared" si="235"/>
        <v>2.070593619779193</v>
      </c>
      <c r="BI106" s="18">
        <f t="shared" si="236"/>
        <v>4.54540955578977</v>
      </c>
      <c r="BK106" s="18">
        <f t="shared" si="237"/>
        <v>6.0048407158059591</v>
      </c>
      <c r="BL106" s="18">
        <f t="shared" si="238"/>
        <v>4.55583566149802</v>
      </c>
      <c r="BM106" s="18">
        <f t="shared" si="239"/>
        <v>8.391391010355175</v>
      </c>
      <c r="BO106" t="str">
        <f t="shared" si="260"/>
        <v>91 Elementary trades and related occupations</v>
      </c>
      <c r="BP106" s="18">
        <f t="shared" si="240"/>
        <v>-1.8280269926781001</v>
      </c>
      <c r="BQ106" s="18">
        <f t="shared" si="240"/>
        <v>-17.91083296317959</v>
      </c>
      <c r="BR106" s="18">
        <f t="shared" si="240"/>
        <v>12.380648490273227</v>
      </c>
      <c r="BS106" s="18">
        <f t="shared" si="240"/>
        <v>0.959562727326424</v>
      </c>
      <c r="BT106" s="18">
        <f t="shared" si="241"/>
        <v>3.0566765632282777</v>
      </c>
      <c r="BV106" s="18">
        <f t="shared" si="242"/>
        <v>4.6314278351324178</v>
      </c>
      <c r="BW106" s="18">
        <f t="shared" si="243"/>
        <v>3.7074699031418579</v>
      </c>
      <c r="BX106" s="18">
        <f t="shared" si="244"/>
        <v>6.842009691098494</v>
      </c>
      <c r="BZ106" t="str">
        <f t="shared" si="261"/>
        <v>91 Elementary trades and related occupations</v>
      </c>
      <c r="CA106" s="18">
        <f t="shared" si="245"/>
        <v>0.38230606448907967</v>
      </c>
      <c r="CB106" s="18">
        <f t="shared" si="245"/>
        <v>-17.241260015827987</v>
      </c>
      <c r="CC106" s="18">
        <f t="shared" si="245"/>
        <v>10.058847922733417</v>
      </c>
      <c r="CD106" s="18">
        <f t="shared" si="245"/>
        <v>-0.22751757985760568</v>
      </c>
      <c r="CE106" s="18">
        <f t="shared" si="246"/>
        <v>1.6840659941176783</v>
      </c>
      <c r="CG106" s="18">
        <f t="shared" si="247"/>
        <v>3.0897546674346854</v>
      </c>
      <c r="CH106" s="18">
        <f t="shared" si="248"/>
        <v>3.5239796436450366</v>
      </c>
      <c r="CI106" s="18">
        <f t="shared" si="249"/>
        <v>5.5850862595679951</v>
      </c>
      <c r="CK106" t="str">
        <f t="shared" si="262"/>
        <v>91 Elementary trades and related occupations</v>
      </c>
      <c r="CL106" s="18">
        <f t="shared" si="250"/>
        <v>-4.7010067342886934</v>
      </c>
      <c r="CM106" s="18">
        <f t="shared" si="250"/>
        <v>-10.38647054734917</v>
      </c>
      <c r="CN106" s="18">
        <f t="shared" si="250"/>
        <v>11.937449230362663</v>
      </c>
      <c r="CO106" s="18">
        <f t="shared" si="250"/>
        <v>0.11989357460198136</v>
      </c>
      <c r="CP106" s="18">
        <f t="shared" si="251"/>
        <v>2.9564123023537503</v>
      </c>
      <c r="CR106" s="18">
        <f t="shared" si="252"/>
        <v>3.9135196244131754</v>
      </c>
      <c r="CS106" s="18">
        <f t="shared" si="253"/>
        <v>3.0211657589690022</v>
      </c>
      <c r="CT106" s="18">
        <f t="shared" si="254"/>
        <v>5.8355440481413945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6.6129261991557886</v>
      </c>
      <c r="C107" s="18">
        <f t="shared" si="210"/>
        <v>-7.2274848282523614</v>
      </c>
      <c r="D107" s="18">
        <f t="shared" si="210"/>
        <v>3.5071078339788064</v>
      </c>
      <c r="E107" s="18">
        <f t="shared" si="210"/>
        <v>2.5432763468389075</v>
      </c>
      <c r="F107" s="18">
        <f t="shared" si="211"/>
        <v>2.201879102286397</v>
      </c>
      <c r="H107" s="18">
        <f t="shared" si="212"/>
        <v>2.8635521429420718</v>
      </c>
      <c r="I107" s="18">
        <f t="shared" si="213"/>
        <v>3.5963740284660872</v>
      </c>
      <c r="J107" s="18">
        <f t="shared" si="214"/>
        <v>5.4801887873479727</v>
      </c>
      <c r="L107" t="str">
        <f t="shared" ref="L107" si="263">A107</f>
        <v>92 Elementary administration and service occupations</v>
      </c>
      <c r="M107" s="18">
        <f t="shared" si="215"/>
        <v>8.0403089354603274</v>
      </c>
      <c r="N107" s="18">
        <f t="shared" si="215"/>
        <v>1.9225658664492773</v>
      </c>
      <c r="O107" s="18">
        <f t="shared" si="215"/>
        <v>4.6309044658749965</v>
      </c>
      <c r="P107" s="18">
        <f t="shared" si="215"/>
        <v>3.2012847350692208</v>
      </c>
      <c r="Q107" s="18">
        <f t="shared" si="216"/>
        <v>3.5651957167134096</v>
      </c>
      <c r="S107" s="18">
        <f t="shared" si="217"/>
        <v>3.6756409652967115</v>
      </c>
      <c r="T107" s="18">
        <f t="shared" si="218"/>
        <v>3.9673152293941305</v>
      </c>
      <c r="U107" s="18">
        <f t="shared" si="219"/>
        <v>6.3300923963911293</v>
      </c>
      <c r="W107" t="str">
        <f t="shared" ref="W107" si="264">A107</f>
        <v>92 Elementary administration and service occupations</v>
      </c>
      <c r="X107" s="18">
        <f t="shared" si="220"/>
        <v>8.4490011911682927</v>
      </c>
      <c r="Y107" s="18">
        <f t="shared" si="220"/>
        <v>-8.1815140987564376</v>
      </c>
      <c r="Z107" s="18">
        <f t="shared" si="220"/>
        <v>2.8453675451969529</v>
      </c>
      <c r="AA107" s="18">
        <f t="shared" si="220"/>
        <v>2.9353082207056014</v>
      </c>
      <c r="AB107" s="18">
        <f t="shared" si="221"/>
        <v>2.1747522414738985</v>
      </c>
      <c r="AD107" s="18">
        <f t="shared" si="222"/>
        <v>2.905319259462158</v>
      </c>
      <c r="AE107" s="18">
        <f t="shared" si="223"/>
        <v>3.8860864504166814</v>
      </c>
      <c r="AF107" s="18">
        <f t="shared" si="224"/>
        <v>5.7348782298826562</v>
      </c>
      <c r="AH107" t="str">
        <f t="shared" ref="AH107" si="265">L107</f>
        <v>92 Elementary administration and service occupations</v>
      </c>
      <c r="AI107" s="18">
        <f t="shared" si="225"/>
        <v>9.4687370117899619</v>
      </c>
      <c r="AJ107" s="18">
        <f t="shared" si="225"/>
        <v>-9.3871340700847679</v>
      </c>
      <c r="AK107" s="18">
        <f t="shared" si="225"/>
        <v>2.6192893889574353</v>
      </c>
      <c r="AL107" s="18">
        <f t="shared" si="225"/>
        <v>2.9686644634772552</v>
      </c>
      <c r="AM107" s="18">
        <f t="shared" si="226"/>
        <v>2.0408587786589161</v>
      </c>
      <c r="AO107" s="18">
        <f t="shared" si="227"/>
        <v>2.8520741411494965</v>
      </c>
      <c r="AP107" s="18">
        <f t="shared" si="228"/>
        <v>3.7262028383722168</v>
      </c>
      <c r="AQ107" s="18">
        <f t="shared" si="229"/>
        <v>5.5733116707144648</v>
      </c>
      <c r="AS107" t="str">
        <f t="shared" ref="AS107" si="266">W107</f>
        <v>92 Elementary administration and service occupations</v>
      </c>
      <c r="AT107" s="18">
        <f t="shared" si="230"/>
        <v>6.4436287780407442</v>
      </c>
      <c r="AU107" s="18">
        <f t="shared" si="230"/>
        <v>-3.7871756728740102</v>
      </c>
      <c r="AV107" s="18">
        <f t="shared" si="230"/>
        <v>1.3807305333618292</v>
      </c>
      <c r="AW107" s="18">
        <f t="shared" si="230"/>
        <v>2.8004186428287614</v>
      </c>
      <c r="AX107" s="18">
        <f t="shared" si="231"/>
        <v>1.9318554971362145</v>
      </c>
      <c r="AZ107" s="18">
        <f t="shared" si="232"/>
        <v>2.3249939492775651</v>
      </c>
      <c r="BA107" s="18">
        <f t="shared" si="233"/>
        <v>3.5550611440089197</v>
      </c>
      <c r="BB107" s="18">
        <f t="shared" si="234"/>
        <v>5.071999291301954</v>
      </c>
      <c r="BD107" t="str">
        <f t="shared" ref="BD107" si="267">AH107</f>
        <v>92 Elementary administration and service occupations</v>
      </c>
      <c r="BE107" s="18">
        <f t="shared" si="235"/>
        <v>1.4095398121312108</v>
      </c>
      <c r="BF107" s="18">
        <f t="shared" si="235"/>
        <v>-7.8162750010953186</v>
      </c>
      <c r="BG107" s="18">
        <f t="shared" si="235"/>
        <v>-3.1946831932823216</v>
      </c>
      <c r="BH107" s="18">
        <f t="shared" si="235"/>
        <v>-0.29645263267047417</v>
      </c>
      <c r="BI107" s="18">
        <f t="shared" si="236"/>
        <v>-1.6943394656534383</v>
      </c>
      <c r="BK107" s="18">
        <f t="shared" si="237"/>
        <v>-1.2720444437325784</v>
      </c>
      <c r="BL107" s="18">
        <f t="shared" si="238"/>
        <v>2.3206814004997467</v>
      </c>
      <c r="BM107" s="18">
        <f t="shared" si="239"/>
        <v>1.4227549859800792</v>
      </c>
      <c r="BO107" t="str">
        <f t="shared" ref="BO107" si="268">AS107</f>
        <v>92 Elementary administration and service occupations</v>
      </c>
      <c r="BP107" s="18">
        <f t="shared" si="240"/>
        <v>2.6528998911213852</v>
      </c>
      <c r="BQ107" s="18">
        <f t="shared" si="240"/>
        <v>-17.022964232148919</v>
      </c>
      <c r="BR107" s="18">
        <f t="shared" si="240"/>
        <v>-0.61375631011324483</v>
      </c>
      <c r="BS107" s="18">
        <f t="shared" si="240"/>
        <v>-1.0751190742717576</v>
      </c>
      <c r="BT107" s="18">
        <f t="shared" si="241"/>
        <v>-2.0137152286469395</v>
      </c>
      <c r="BV107" s="18">
        <f t="shared" si="242"/>
        <v>-0.92156994527535785</v>
      </c>
      <c r="BW107" s="18">
        <f t="shared" si="243"/>
        <v>2.4167933503005834</v>
      </c>
      <c r="BX107" s="18">
        <f t="shared" si="244"/>
        <v>1.770210759238422</v>
      </c>
      <c r="BZ107" t="str">
        <f t="shared" ref="BZ107" si="269">BD107</f>
        <v>92 Elementary administration and service occupations</v>
      </c>
      <c r="CA107" s="18">
        <f t="shared" si="245"/>
        <v>3.6386269481708533</v>
      </c>
      <c r="CB107" s="18">
        <f t="shared" si="245"/>
        <v>-14.177837692532446</v>
      </c>
      <c r="CC107" s="18">
        <f t="shared" si="245"/>
        <v>-3.2819157800411336</v>
      </c>
      <c r="CD107" s="18">
        <f t="shared" si="245"/>
        <v>-3.6211733571103633</v>
      </c>
      <c r="CE107" s="18">
        <f t="shared" si="246"/>
        <v>-4.212323415283759</v>
      </c>
      <c r="CG107" s="18">
        <f t="shared" si="247"/>
        <v>-3.5082199282251203</v>
      </c>
      <c r="CH107" s="18">
        <f t="shared" si="248"/>
        <v>1.8702141425263497</v>
      </c>
      <c r="CI107" s="18">
        <f t="shared" si="249"/>
        <v>-0.65831151768939167</v>
      </c>
      <c r="CK107" t="str">
        <f t="shared" ref="CK107" si="270">BO107</f>
        <v>92 Elementary administration and service occupations</v>
      </c>
      <c r="CL107" s="18">
        <f t="shared" si="250"/>
        <v>-7.867109263932015</v>
      </c>
      <c r="CM107" s="18">
        <f t="shared" si="250"/>
        <v>-6.2511959634274472</v>
      </c>
      <c r="CN107" s="18">
        <f t="shared" si="250"/>
        <v>-8.9545974792401228</v>
      </c>
      <c r="CO107" s="18">
        <f t="shared" si="250"/>
        <v>-2.8807793144679406</v>
      </c>
      <c r="CP107" s="18">
        <f t="shared" si="251"/>
        <v>-5.0310288960027645</v>
      </c>
      <c r="CR107" s="18">
        <f t="shared" si="252"/>
        <v>-4.9491220456540415</v>
      </c>
      <c r="CS107" s="18">
        <f t="shared" si="253"/>
        <v>0.9974176792971079</v>
      </c>
      <c r="CT107" s="18">
        <f t="shared" si="254"/>
        <v>-3.0584575975023287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5.0905424862015991</v>
      </c>
      <c r="C109" s="26">
        <f>IF(AND(D$6-C$6 &lt;&gt; 0,C35&lt;&gt;0,D35&lt;&gt;0),(EXP(LN(D35/C35)/(D$6-C$6))-1)*100,0)</f>
        <v>12.877631692261836</v>
      </c>
      <c r="D109" s="26">
        <f>IF(AND(E$6-D$6 &lt;&gt; 0,D35&lt;&gt;0,E35&lt;&gt;0),(EXP(LN(E35/D35)/(E$6-D$6))-1)*100,0)</f>
        <v>3.8948036340935355</v>
      </c>
      <c r="E109" s="26">
        <f>IF(AND(F$6-E$6 &lt;&gt; 0,E35&lt;&gt;0,F35&lt;&gt;0),(EXP(LN(F35/E35)/(F$6-E$6))-1)*100,0)</f>
        <v>2.5532384869205726</v>
      </c>
      <c r="F109" s="26">
        <f>IF(AND(F$6-C$6 &lt;&gt; 0,C35&lt;&gt;0,F35&lt;&gt;0),(EXP(LN(F35/C35)/(F$6-C$6))-1)*100,0)</f>
        <v>3.5897836271524763</v>
      </c>
      <c r="H109" s="26">
        <f t="shared" ref="H109" si="271">IF($F$6-$D$6 &lt;&gt; 0,(EXP(LN(1+(H72/100))/($F$6-$D$6))-1)*100,0)</f>
        <v>2.9984909318958808</v>
      </c>
      <c r="I109" s="26">
        <f t="shared" ref="I109" si="272">IF(D35&gt;0,((1+(I35/D35))^(1/($F$6-$D$6))-1)*100,0)</f>
        <v>3.3312721652227317</v>
      </c>
      <c r="J109" s="26">
        <f t="shared" ref="J109" si="273">IF($F$6-$D$6 &lt;&gt; 0,(EXP(LN(1+(J72/100))/($F$6-$D$6))-1)*100,0)</f>
        <v>5.3728956036846354</v>
      </c>
      <c r="L109" s="24" t="str">
        <f>L35</f>
        <v>All occupations</v>
      </c>
      <c r="M109" s="26">
        <f>IF(AND(N$6-M$6 &lt;&gt; 0,M35&lt;&gt;0,N35&lt;&gt;0),(EXP(LN(N35/M35)/(N$6-M$6))-1)*100,0)</f>
        <v>5.4855635088262078</v>
      </c>
      <c r="N109" s="26">
        <f>IF(AND(O$6-N$6 &lt;&gt; 0,N35&lt;&gt;0,O35&lt;&gt;0),(EXP(LN(O35/N35)/(O$6-N$6))-1)*100,0)</f>
        <v>11.577167512993336</v>
      </c>
      <c r="O109" s="26">
        <f>IF(AND(P$6-O$6 &lt;&gt; 0,O35&lt;&gt;0,P35&lt;&gt;0),(EXP(LN(P35/O35)/(P$6-O$6))-1)*100,0)</f>
        <v>3.8400043600417488</v>
      </c>
      <c r="P109" s="26">
        <f>IF(AND(Q$6-P$6 &lt;&gt; 0,P35&lt;&gt;0,Q35&lt;&gt;0),(EXP(LN(Q35/P35)/(Q$6-P$6))-1)*100,0)</f>
        <v>2.7218890854797007</v>
      </c>
      <c r="Q109" s="26">
        <f>IF(AND(Q$6-N$6 &lt;&gt; 0,N35&lt;&gt;0,Q35&lt;&gt;0),(EXP(LN(Q35/N35)/(Q$6-N$6))-1)*100,0)</f>
        <v>3.6040659807530018</v>
      </c>
      <c r="S109" s="26">
        <f t="shared" ref="S109" si="274">IF($F$6-$D$6 &lt;&gt; 0,(EXP(LN(1+(S72/100))/($F$6-$D$6))-1)*100,0)</f>
        <v>3.0932500123917794</v>
      </c>
      <c r="T109" s="26">
        <f t="shared" ref="T109" si="275">IF(O35&gt;0,((1+(T35/O35))^(1/($F$6-$D$6))-1)*100,0)</f>
        <v>3.5002592349516748</v>
      </c>
      <c r="U109" s="26">
        <f t="shared" ref="U109" si="276">IF($F$6-$D$6 &lt;&gt; 0,(EXP(LN(1+(U72/100))/($F$6-$D$6))-1)*100,0)</f>
        <v>5.5696011007081658</v>
      </c>
      <c r="W109" s="24" t="str">
        <f>W35</f>
        <v>All occupations</v>
      </c>
      <c r="X109" s="26">
        <f>IF(AND(Y$6-X$6 &lt;&gt; 0,X35&lt;&gt;0,Y35&lt;&gt;0),(EXP(LN(Y35/X35)/(Y$6-X$6))-1)*100,0)</f>
        <v>5.4796070767814342</v>
      </c>
      <c r="Y109" s="26">
        <f>IF(AND(Z$6-Y$6 &lt;&gt; 0,Y35&lt;&gt;0,Z35&lt;&gt;0),(EXP(LN(Z35/Y35)/(Z$6-Y$6))-1)*100,0)</f>
        <v>-0.82766070372474188</v>
      </c>
      <c r="Z109" s="26">
        <f>IF(AND(AA$6-Z$6 &lt;&gt; 0,Z35&lt;&gt;0,AA35&lt;&gt;0),(EXP(LN(AA35/Z35)/(AA$6-Z$6))-1)*100,0)</f>
        <v>2.2577310225727842</v>
      </c>
      <c r="AA109" s="26">
        <f>IF(AND(AB$6-AA$6 &lt;&gt; 0,AA35&lt;&gt;0,AB35&lt;&gt;0),(EXP(LN(AB35/AA35)/(AB$6-AA$6))-1)*100,0)</f>
        <v>1.9452250412347993</v>
      </c>
      <c r="AB109" s="26">
        <f>IF(AND(AB$6-Y$6 &lt;&gt; 0,Y35&lt;&gt;0,AB35&lt;&gt;0),(EXP(LN(AB35/Y35)/(AB$6-Y$6))-1)*100,0)</f>
        <v>1.8670578453012565</v>
      </c>
      <c r="AD109" s="26">
        <f t="shared" ref="AD109" si="277">IF($F$6-$D$6 &lt;&gt; 0,(EXP(LN(1+(AD72/100))/($F$6-$D$6))-1)*100,0)</f>
        <v>2.049287441992087</v>
      </c>
      <c r="AE109" s="26">
        <f t="shared" ref="AE109" si="278">IF(Z35&gt;0,((1+(AE35/Z35))^(1/($F$6-$D$6))-1)*100,0)</f>
        <v>3.3155967213893689</v>
      </c>
      <c r="AF109" s="26">
        <f t="shared" ref="AF109" si="279">IF($F$6-$D$6 &lt;&gt; 0,(EXP(LN(1+(AF72/100))/($F$6-$D$6))-1)*100,0)</f>
        <v>4.683137966188311</v>
      </c>
      <c r="AH109" s="24" t="str">
        <f>AH35</f>
        <v>All occupations</v>
      </c>
      <c r="AI109" s="26">
        <f>IF(AND(AJ$6-AI$6 &lt;&gt; 0,AI35&lt;&gt;0,AJ35&lt;&gt;0),(EXP(LN(AJ35/AI35)/(AJ$6-AI$6))-1)*100,0)</f>
        <v>2.4071540688368476</v>
      </c>
      <c r="AJ109" s="26">
        <f>IF(AND(AK$6-AJ$6 &lt;&gt; 0,AJ35&lt;&gt;0,AK35&lt;&gt;0),(EXP(LN(AK35/AJ35)/(AK$6-AJ$6))-1)*100,0)</f>
        <v>-2.882979476362979</v>
      </c>
      <c r="AK109" s="26">
        <f>IF(AND(AL$6-AK$6 &lt;&gt; 0,AK35&lt;&gt;0,AL35&lt;&gt;0),(EXP(LN(AL35/AK35)/(AL$6-AK$6))-1)*100,0)</f>
        <v>0.66889478276372927</v>
      </c>
      <c r="AL109" s="26">
        <f>IF(AND(AM$6-AL$6 &lt;&gt; 0,AL35&lt;&gt;0,AM35&lt;&gt;0),(EXP(LN(AM35/AL35)/(AM$6-AL$6))-1)*100,0)</f>
        <v>1.4163323828330077</v>
      </c>
      <c r="AM109" s="26">
        <f>IF(AND(AM$6-AJ$6 &lt;&gt; 0,AJ35&lt;&gt;0,AM35&lt;&gt;0),(EXP(LN(AM35/AJ35)/(AM$6-AJ$6))-1)*100,0)</f>
        <v>0.90859951613888601</v>
      </c>
      <c r="AO109" s="26">
        <f t="shared" ref="AO109" si="280">IF($F$6-$D$6 &lt;&gt; 0,(EXP(LN(1+(AO72/100))/($F$6-$D$6))-1)*100,0)</f>
        <v>1.1665719299728483</v>
      </c>
      <c r="AP109" s="26">
        <f t="shared" ref="AP109" si="281">IF(AK35&gt;0,((1+(AP35/AK35))^(1/($F$6-$D$6))-1)*100,0)</f>
        <v>3.0515885841284618</v>
      </c>
      <c r="AQ109" s="26">
        <f t="shared" ref="AQ109" si="282">IF($F$6-$D$6 &lt;&gt; 0,(EXP(LN(1+(AQ72/100))/($F$6-$D$6))-1)*100,0)</f>
        <v>3.8396418232831353</v>
      </c>
      <c r="AS109" s="24" t="str">
        <f>AS35</f>
        <v>All occupations</v>
      </c>
      <c r="AT109" s="26">
        <f>IF(AND(AU$6-AT$6 &lt;&gt; 0,AT35&lt;&gt;0,AU35&lt;&gt;0),(EXP(LN(AU35/AT35)/(AU$6-AT$6))-1)*100,0)</f>
        <v>5.1445342539888639</v>
      </c>
      <c r="AU109" s="26">
        <f>IF(AND(AV$6-AU$6 &lt;&gt; 0,AU35&lt;&gt;0,AV35&lt;&gt;0),(EXP(LN(AV35/AU35)/(AV$6-AU$6))-1)*100,0)</f>
        <v>-0.61754754278280366</v>
      </c>
      <c r="AV109" s="26">
        <f>IF(AND(AW$6-AV$6 &lt;&gt; 0,AV35&lt;&gt;0,AW35&lt;&gt;0),(EXP(LN(AW35/AV35)/(AW$6-AV$6))-1)*100,0)</f>
        <v>1.5991281773472199</v>
      </c>
      <c r="AW109" s="26">
        <f>IF(AND(AX$6-AW$6 &lt;&gt; 0,AW35&lt;&gt;0,AX35&lt;&gt;0),(EXP(LN(AX35/AW35)/(AX$6-AW$6))-1)*100,0)</f>
        <v>1.9465470051282185</v>
      </c>
      <c r="AX109" s="26">
        <f>IF(AND(AX$6-AU$6 &lt;&gt; 0,AU35&lt;&gt;0,AX35&lt;&gt;0),(EXP(LN(AX35/AU35)/(AX$6-AU$6))-1)*100,0)</f>
        <v>1.6758475610124002</v>
      </c>
      <c r="AZ109" s="26">
        <f t="shared" ref="AZ109" si="283">IF($F$6-$D$6 &lt;&gt; 0,(EXP(LN(1+(AZ72/100))/($F$6-$D$6))-1)*100,0)</f>
        <v>1.8306089293282257</v>
      </c>
      <c r="BA109" s="26">
        <f t="shared" ref="BA109" si="284">IF(AV35&gt;0,((1+(BA35/AV35))^(1/($F$6-$D$6))-1)*100,0)</f>
        <v>3.1118098537715966</v>
      </c>
      <c r="BB109" s="26">
        <f t="shared" ref="BB109" si="285">IF($F$6-$D$6 &lt;&gt; 0,(EXP(LN(1+(BB72/100))/($F$6-$D$6))-1)*100,0)</f>
        <v>4.3581817147813728</v>
      </c>
      <c r="BD109" s="24" t="str">
        <f>BD35</f>
        <v>All occupations</v>
      </c>
      <c r="BE109" s="26">
        <f>IF(AND(BF$6-BE$6 &lt;&gt; 0,BE35&lt;&gt;0,BF35&lt;&gt;0),(EXP(LN(BF35/BE35)/(BF$6-BE$6))-1)*100,0)</f>
        <v>2.2831624479929813</v>
      </c>
      <c r="BF109" s="26">
        <f>IF(AND(BG$6-BF$6 &lt;&gt; 0,BF35&lt;&gt;0,BG35&lt;&gt;0),(EXP(LN(BG35/BF35)/(BG$6-BF$6))-1)*100,0)</f>
        <v>-0.77061145867971526</v>
      </c>
      <c r="BG109" s="26">
        <f>IF(AND(BH$6-BG$6 &lt;&gt; 0,BG35&lt;&gt;0,BH35&lt;&gt;0),(EXP(LN(BH35/BG35)/(BH$6-BG$6))-1)*100,0)</f>
        <v>-0.3628931472940411</v>
      </c>
      <c r="BH109" s="26">
        <f>IF(AND(BI$6-BH$6 &lt;&gt; 0,BH35&lt;&gt;0,BI35&lt;&gt;0),(EXP(LN(BI35/BH35)/(BI$6-BH$6))-1)*100,0)</f>
        <v>-6.3794158424046454E-2</v>
      </c>
      <c r="BI109" s="26">
        <f>IF(AND(BI$6-BF$6 &lt;&gt; 0,BF35&lt;&gt;0,BI35&lt;&gt;0),(EXP(LN(BI35/BF35)/(BI$6-BF$6))-1)*100,0)</f>
        <v>-0.20164063009692201</v>
      </c>
      <c r="BK109" s="26">
        <f t="shared" ref="BK109" si="286">IF($F$6-$D$6 &lt;&gt; 0,(EXP(LN(1+(BK72/100))/($F$6-$D$6))-1)*100,0)</f>
        <v>-0.16359345077179288</v>
      </c>
      <c r="BL109" s="26">
        <f t="shared" ref="BL109" si="287">IF(BG35&gt;0,((1+(BL35/BG35))^(1/($F$6-$D$6))-1)*100,0)</f>
        <v>2.5057934200396703</v>
      </c>
      <c r="BM109" s="26">
        <f t="shared" ref="BM109" si="288">IF($F$6-$D$6 &lt;&gt; 0,(EXP(LN(1+(BM72/100))/($F$6-$D$6))-1)*100,0)</f>
        <v>2.3905178773650837</v>
      </c>
      <c r="BO109" s="24" t="str">
        <f>BO35</f>
        <v>All occupations</v>
      </c>
      <c r="BP109" s="26">
        <f>IF(AND(BQ$6-BP$6 &lt;&gt; 0,BP35&lt;&gt;0,BQ35&lt;&gt;0),(EXP(LN(BQ35/BP35)/(BQ$6-BP$6))-1)*100,0)</f>
        <v>1.198211589306486</v>
      </c>
      <c r="BQ109" s="26">
        <f>IF(AND(BR$6-BQ$6 &lt;&gt; 0,BQ35&lt;&gt;0,BR35&lt;&gt;0),(EXP(LN(BR35/BQ35)/(BR$6-BQ$6))-1)*100,0)</f>
        <v>-9.7671208535133438</v>
      </c>
      <c r="BR109" s="26">
        <f>IF(AND(BS$6-BR$6 &lt;&gt; 0,BR35&lt;&gt;0,BS35&lt;&gt;0),(EXP(LN(BS35/BR35)/(BS$6-BR$6))-1)*100,0)</f>
        <v>5.6127989598997452E-2</v>
      </c>
      <c r="BS109" s="26">
        <f>IF(AND(BT$6-BS$6 &lt;&gt; 0,BS35&lt;&gt;0,BT35&lt;&gt;0),(EXP(LN(BT35/BS35)/(BT$6-BS$6))-1)*100,0)</f>
        <v>-1.408003889147047</v>
      </c>
      <c r="BT109" s="26">
        <f>IF(AND(BT$6-BQ$6 &lt;&gt; 0,BQ35&lt;&gt;0,BT35&lt;&gt;0),(EXP(LN(BT35/BQ35)/(BT$6-BQ$6))-1)*100,0)</f>
        <v>-1.4997138852743563</v>
      </c>
      <c r="BV109" s="26">
        <f t="shared" ref="BV109" si="289">IF($F$6-$D$6 &lt;&gt; 0,(EXP(LN(1+(BV72/100))/($F$6-$D$6))-1)*100,0)</f>
        <v>-0.92235607798168973</v>
      </c>
      <c r="BW109" s="26">
        <f t="shared" ref="BW109" si="290">IF(BR35&gt;0,((1+(BW35/BR35))^(1/($F$6-$D$6))-1)*100,0)</f>
        <v>2.3924586692344985</v>
      </c>
      <c r="BX109" s="26">
        <f t="shared" ref="BX109" si="291">IF($F$6-$D$6 &lt;&gt; 0,(EXP(LN(1+(BX72/100))/($F$6-$D$6))-1)*100,0)</f>
        <v>1.7430733483758232</v>
      </c>
      <c r="BZ109" s="24" t="str">
        <f>BZ35</f>
        <v>All occupations</v>
      </c>
      <c r="CA109" s="26">
        <f>IF(AND(CB$6-CA$6 &lt;&gt; 0,CA35&lt;&gt;0,CB35&lt;&gt;0),(EXP(LN(CB35/CA35)/(CB$6-CA$6))-1)*100,0)</f>
        <v>1.490405152541685</v>
      </c>
      <c r="CB109" s="26">
        <f>IF(AND(CC$6-CB$6 &lt;&gt; 0,CB35&lt;&gt;0,CC35&lt;&gt;0),(EXP(LN(CC35/CB35)/(CC$6-CB$6))-1)*100,0)</f>
        <v>-7.8812095148113936</v>
      </c>
      <c r="CC109" s="26">
        <f>IF(AND(CD$6-CC$6 &lt;&gt; 0,CC35&lt;&gt;0,CD35&lt;&gt;0),(EXP(LN(CD35/CC35)/(CD$6-CC$6))-1)*100,0)</f>
        <v>-2.7956874998675607</v>
      </c>
      <c r="CD109" s="26">
        <f>IF(AND(CE$6-CD$6 &lt;&gt; 0,CD35&lt;&gt;0,CE35&lt;&gt;0),(EXP(LN(CE35/CD35)/(CE$6-CD$6))-1)*100,0)</f>
        <v>-3.938223307615818</v>
      </c>
      <c r="CE109" s="26">
        <f>IF(AND(CE$6-CB$6 &lt;&gt; 0,CB35&lt;&gt;0,CE35&lt;&gt;0),(EXP(LN(CE35/CB35)/(CE$6-CB$6))-1)*100,0)</f>
        <v>-3.8348690148018671</v>
      </c>
      <c r="CG109" s="26">
        <f t="shared" ref="CG109" si="292">IF($F$6-$D$6 &lt;&gt; 0,(EXP(LN(1+(CG72/100))/($F$6-$D$6))-1)*100,0)</f>
        <v>-3.5588780341423432</v>
      </c>
      <c r="CH109" s="26">
        <f t="shared" ref="CH109" si="293">IF(CC35&gt;0,((1+(CH35/CC35))^(1/($F$6-$D$6))-1)*100,0)</f>
        <v>1.8885839073351507</v>
      </c>
      <c r="CI109" s="26">
        <f t="shared" ref="CI109" si="294">IF($F$6-$D$6 &lt;&gt; 0,(EXP(LN(1+(CI72/100))/($F$6-$D$6))-1)*100,0)</f>
        <v>-0.66574510620642791</v>
      </c>
      <c r="CK109" s="24" t="str">
        <f>CK35</f>
        <v>All occupations</v>
      </c>
      <c r="CL109" s="26">
        <f>IF(AND(CM$6-CL$6 &lt;&gt; 0,CL35&lt;&gt;0,CM35&lt;&gt;0),(EXP(LN(CM35/CL35)/(CM$6-CL$6))-1)*100,0)</f>
        <v>-4.1144137250067603</v>
      </c>
      <c r="CM109" s="26">
        <f>IF(AND(CN$6-CM$6 &lt;&gt; 0,CM35&lt;&gt;0,CN35&lt;&gt;0),(EXP(LN(CN35/CM35)/(CN$6-CM$6))-1)*100,0)</f>
        <v>1.3467966630426931</v>
      </c>
      <c r="CN109" s="26">
        <f>IF(AND(CO$6-CN$6 &lt;&gt; 0,CN35&lt;&gt;0,CO35&lt;&gt;0),(EXP(LN(CO35/CN35)/(CO$6-CN$6))-1)*100,0)</f>
        <v>-2.2316879654767252</v>
      </c>
      <c r="CO109" s="26">
        <f>IF(AND(CP$6-CO$6 &lt;&gt; 0,CO35&lt;&gt;0,CP35&lt;&gt;0),(EXP(LN(CP35/CO35)/(CP$6-CO$6))-1)*100,0)</f>
        <v>-1.0690424755710581</v>
      </c>
      <c r="CP109" s="26">
        <f>IF(AND(CP$6-CM$6 &lt;&gt; 0,CM35&lt;&gt;0,CP35&lt;&gt;0),(EXP(LN(CP35/CM35)/(CP$6-CM$6))-1)*100,0)</f>
        <v>-1.2851088269472455</v>
      </c>
      <c r="CR109" s="26">
        <f t="shared" ref="CR109" si="295">IF($F$6-$D$6 &lt;&gt; 0,(EXP(LN(1+(CR72/100))/($F$6-$D$6))-1)*100,0)</f>
        <v>-1.4581191308028929</v>
      </c>
      <c r="CS109" s="26">
        <f t="shared" ref="CS109" si="296">IF(CN35&gt;0,((1+(CS35/CN35))^(1/($F$6-$D$6))-1)*100,0)</f>
        <v>1.6443043091865617</v>
      </c>
      <c r="CT109" s="26">
        <f t="shared" ref="CT109" si="297">IF($F$6-$D$6 &lt;&gt; 0,(EXP(LN(1+(CT72/100))/($F$6-$D$6))-1)*100,0)</f>
        <v>0.51077212027259566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Manchester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Manchester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Manchester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Manchester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Manchester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Manchester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Manchester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Manchester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Manchester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0.25124002832193337</v>
      </c>
      <c r="C119" s="27">
        <f t="shared" si="299"/>
        <v>0.27928375358521329</v>
      </c>
      <c r="D119" s="27">
        <f t="shared" si="299"/>
        <v>8.5595348914435432E-2</v>
      </c>
      <c r="E119" s="27">
        <f t="shared" si="299"/>
        <v>0.42968275326758065</v>
      </c>
      <c r="F119" s="27">
        <f t="shared" ref="F119:F144" si="300">F8-D8</f>
        <v>0.51527810218201608</v>
      </c>
      <c r="L119" t="str">
        <f>A119</f>
        <v>11 Corporate managers and directors</v>
      </c>
      <c r="M119" s="27">
        <f t="shared" ref="M119:P144" si="301">N8-M8</f>
        <v>2.3096934287784245</v>
      </c>
      <c r="N119" s="27">
        <f t="shared" si="301"/>
        <v>1.1040640503369534</v>
      </c>
      <c r="O119" s="27">
        <f t="shared" si="301"/>
        <v>0.42785985188570308</v>
      </c>
      <c r="P119" s="27">
        <f t="shared" si="301"/>
        <v>3.0087293865162348</v>
      </c>
      <c r="Q119" s="27">
        <f t="shared" ref="Q119:Q144" si="302">Q8-O8</f>
        <v>3.4365892384019379</v>
      </c>
      <c r="W119" t="str">
        <f>A119</f>
        <v>11 Corporate managers and directors</v>
      </c>
      <c r="X119" s="27">
        <f t="shared" ref="X119:AA144" si="303">Y8-X8</f>
        <v>7.2444323305187908</v>
      </c>
      <c r="Y119" s="27">
        <f t="shared" si="303"/>
        <v>-0.41428901076127289</v>
      </c>
      <c r="Z119" s="27">
        <f t="shared" si="303"/>
        <v>-0.98021790098360739</v>
      </c>
      <c r="AA119" s="27">
        <f t="shared" si="303"/>
        <v>5.4203801355401247</v>
      </c>
      <c r="AB119" s="27">
        <f t="shared" ref="AB119:AB144" si="304">AB8-Z8</f>
        <v>4.4401622345565173</v>
      </c>
      <c r="AH119" t="str">
        <f>L119</f>
        <v>11 Corporate managers and directors</v>
      </c>
      <c r="AI119" s="27">
        <f t="shared" ref="AI119:AL144" si="305">AJ8-AI8</f>
        <v>0.98596015832921768</v>
      </c>
      <c r="AJ119" s="27">
        <f t="shared" si="305"/>
        <v>8.9108382279505349E-2</v>
      </c>
      <c r="AK119" s="27">
        <f t="shared" si="305"/>
        <v>-0.45630943497244836</v>
      </c>
      <c r="AL119" s="27">
        <f t="shared" si="305"/>
        <v>0.58223380759031773</v>
      </c>
      <c r="AM119" s="27">
        <f t="shared" ref="AM119:AM144" si="306">AM8-AK8</f>
        <v>0.12592437261786937</v>
      </c>
      <c r="AS119" t="str">
        <f>W119</f>
        <v>11 Corporate managers and directors</v>
      </c>
      <c r="AT119" s="27">
        <f t="shared" ref="AT119:AW144" si="307">AU8-AT8</f>
        <v>1.6390385767454507</v>
      </c>
      <c r="AU119" s="27">
        <f t="shared" si="307"/>
        <v>0.12497495928846458</v>
      </c>
      <c r="AV119" s="27">
        <f t="shared" si="307"/>
        <v>-0.79081780224429199</v>
      </c>
      <c r="AW119" s="27">
        <f t="shared" si="307"/>
        <v>1.1351718128614712</v>
      </c>
      <c r="AX119" s="27">
        <f t="shared" ref="AX119:AX144" si="308">AX8-AV8</f>
        <v>0.34435401061717918</v>
      </c>
      <c r="BD119" t="str">
        <f>AH119</f>
        <v>11 Corporate managers and directors</v>
      </c>
      <c r="BE119" s="27">
        <f t="shared" ref="BE119:BH144" si="309">BF8-BE8</f>
        <v>2.3694999369312857</v>
      </c>
      <c r="BF119" s="27">
        <f t="shared" si="309"/>
        <v>0.43147786178647962</v>
      </c>
      <c r="BG119" s="27">
        <f t="shared" si="309"/>
        <v>-3.0186099437776424</v>
      </c>
      <c r="BH119" s="27">
        <f t="shared" si="309"/>
        <v>-0.10428404841180949</v>
      </c>
      <c r="BI119" s="27">
        <f t="shared" ref="BI119:BI144" si="310">BI8-BG8</f>
        <v>-3.1228939921894519</v>
      </c>
      <c r="BO119" t="str">
        <f>AS119</f>
        <v>11 Corporate managers and directors</v>
      </c>
      <c r="BP119" s="27">
        <f t="shared" ref="BP119:BS144" si="311">BQ8-BP8</f>
        <v>0.98380046436737167</v>
      </c>
      <c r="BQ119" s="27">
        <f t="shared" si="311"/>
        <v>-0.61971417720671518</v>
      </c>
      <c r="BR119" s="27">
        <f t="shared" si="311"/>
        <v>-2.5183378660578466</v>
      </c>
      <c r="BS119" s="27">
        <f t="shared" si="311"/>
        <v>-1.9102487170652509</v>
      </c>
      <c r="BT119" s="27">
        <f t="shared" ref="BT119:BT144" si="312">BT8-BR8</f>
        <v>-4.4285865831230975</v>
      </c>
      <c r="BZ119" t="str">
        <f>BD119</f>
        <v>11 Corporate managers and directors</v>
      </c>
      <c r="CA119" s="68">
        <f t="shared" ref="CA119:CD144" si="313">CB8-CA8</f>
        <v>1.3170841588209168</v>
      </c>
      <c r="CB119" s="68">
        <f t="shared" si="313"/>
        <v>0.30929184259757037</v>
      </c>
      <c r="CC119" s="68">
        <f t="shared" si="313"/>
        <v>-2.0348294144375521</v>
      </c>
      <c r="CD119" s="68">
        <f t="shared" si="313"/>
        <v>-1.6454889805591959</v>
      </c>
      <c r="CE119" s="68">
        <f t="shared" ref="CE119:CE144" si="314">CE8-CC8</f>
        <v>-3.680318394996748</v>
      </c>
      <c r="CK119" t="str">
        <f>BO119</f>
        <v>11 Corporate managers and directors</v>
      </c>
      <c r="CL119" s="68">
        <f t="shared" ref="CL119:CO144" si="315">CM8-CL8</f>
        <v>4.5296146682145544E-3</v>
      </c>
      <c r="CM119" s="68">
        <f t="shared" si="315"/>
        <v>0.29611094240289182</v>
      </c>
      <c r="CN119" s="68">
        <f t="shared" si="315"/>
        <v>-8.4441750103610325E-2</v>
      </c>
      <c r="CO119" s="68">
        <f t="shared" si="315"/>
        <v>0.6305777439688689</v>
      </c>
      <c r="CP119" s="68">
        <f t="shared" ref="CP119:CP144" si="316">CP8-CN8</f>
        <v>0.54613599386525857</v>
      </c>
    </row>
    <row r="120" spans="1:94" x14ac:dyDescent="0.2">
      <c r="A120" t="str">
        <f t="shared" si="298"/>
        <v>12 Other managers and proprietors</v>
      </c>
      <c r="B120" s="27">
        <f t="shared" si="299"/>
        <v>5.8532478976558222E-2</v>
      </c>
      <c r="C120" s="27">
        <f t="shared" si="299"/>
        <v>6.4824284047535874E-2</v>
      </c>
      <c r="D120" s="27">
        <f t="shared" si="299"/>
        <v>0.10728811520746789</v>
      </c>
      <c r="E120" s="27">
        <f t="shared" si="299"/>
        <v>0.20905160532669076</v>
      </c>
      <c r="F120" s="27">
        <f t="shared" si="300"/>
        <v>0.31633972053415865</v>
      </c>
      <c r="L120" t="str">
        <f t="shared" ref="L120:L143" si="317">A120</f>
        <v>12 Other managers and proprietors</v>
      </c>
      <c r="M120" s="27">
        <f t="shared" si="301"/>
        <v>0.65367858391857547</v>
      </c>
      <c r="N120" s="27">
        <f t="shared" si="301"/>
        <v>0.54619790271908464</v>
      </c>
      <c r="O120" s="27">
        <f t="shared" si="301"/>
        <v>0.76624891516360449</v>
      </c>
      <c r="P120" s="27">
        <f t="shared" si="301"/>
        <v>1.8614534579311117</v>
      </c>
      <c r="Q120" s="27">
        <f t="shared" si="302"/>
        <v>2.6277023730947162</v>
      </c>
      <c r="W120" t="str">
        <f t="shared" ref="W120:W143" si="318">A120</f>
        <v>12 Other managers and proprietors</v>
      </c>
      <c r="X120" s="27">
        <f t="shared" si="303"/>
        <v>1.7448229692576689</v>
      </c>
      <c r="Y120" s="27">
        <f t="shared" si="303"/>
        <v>0.18029222200075345</v>
      </c>
      <c r="Z120" s="27">
        <f t="shared" si="303"/>
        <v>1.2171444038896304</v>
      </c>
      <c r="AA120" s="27">
        <f t="shared" si="303"/>
        <v>3.6056514039668137</v>
      </c>
      <c r="AB120" s="27">
        <f t="shared" si="304"/>
        <v>4.8227958078564441</v>
      </c>
      <c r="AH120" t="str">
        <f t="shared" ref="AH120:AH143" si="319">L120</f>
        <v>12 Other managers and proprietors</v>
      </c>
      <c r="AI120" s="27">
        <f t="shared" si="305"/>
        <v>0.33412496667947478</v>
      </c>
      <c r="AJ120" s="27">
        <f t="shared" si="305"/>
        <v>0.2536608099429345</v>
      </c>
      <c r="AK120" s="27">
        <f t="shared" si="305"/>
        <v>9.3841140440024784E-2</v>
      </c>
      <c r="AL120" s="27">
        <f t="shared" si="305"/>
        <v>0.79060111437876834</v>
      </c>
      <c r="AM120" s="27">
        <f t="shared" si="306"/>
        <v>0.88444225481879313</v>
      </c>
      <c r="AS120" t="str">
        <f t="shared" ref="AS120:AS143" si="320">W120</f>
        <v>12 Other managers and proprietors</v>
      </c>
      <c r="AT120" s="27">
        <f t="shared" si="307"/>
        <v>0.61259791053023571</v>
      </c>
      <c r="AU120" s="27">
        <f t="shared" si="307"/>
        <v>6.5649454104625971E-2</v>
      </c>
      <c r="AV120" s="27">
        <f t="shared" si="307"/>
        <v>0.3873575369216864</v>
      </c>
      <c r="AW120" s="27">
        <f t="shared" si="307"/>
        <v>0.96349804623425062</v>
      </c>
      <c r="AX120" s="27">
        <f t="shared" si="308"/>
        <v>1.350855583155937</v>
      </c>
      <c r="BD120" t="str">
        <f t="shared" ref="BD120:BD143" si="321">AH120</f>
        <v>12 Other managers and proprietors</v>
      </c>
      <c r="BE120" s="27">
        <f t="shared" si="309"/>
        <v>-2.8810467899990755E-2</v>
      </c>
      <c r="BF120" s="27">
        <f t="shared" si="309"/>
        <v>0.35767923652540823</v>
      </c>
      <c r="BG120" s="27">
        <f t="shared" si="309"/>
        <v>-0.80869438843767938</v>
      </c>
      <c r="BH120" s="27">
        <f t="shared" si="309"/>
        <v>0.11355600820409162</v>
      </c>
      <c r="BI120" s="27">
        <f t="shared" si="310"/>
        <v>-0.69513838023358776</v>
      </c>
      <c r="BO120" t="str">
        <f t="shared" ref="BO120:BO143" si="322">AS120</f>
        <v>12 Other managers and proprietors</v>
      </c>
      <c r="BP120" s="27">
        <f t="shared" si="311"/>
        <v>0.23809163711393122</v>
      </c>
      <c r="BQ120" s="27">
        <f t="shared" si="311"/>
        <v>3.441992409626593E-2</v>
      </c>
      <c r="BR120" s="27">
        <f t="shared" si="311"/>
        <v>-7.3689410423995128E-2</v>
      </c>
      <c r="BS120" s="27">
        <f t="shared" si="311"/>
        <v>-0.42920899103427956</v>
      </c>
      <c r="BT120" s="27">
        <f t="shared" si="312"/>
        <v>-0.50289840145827469</v>
      </c>
      <c r="BZ120" t="str">
        <f t="shared" ref="BZ120:BZ143" si="323">BD120</f>
        <v>12 Other managers and proprietors</v>
      </c>
      <c r="CA120" s="68">
        <f t="shared" si="313"/>
        <v>0.18507821589343632</v>
      </c>
      <c r="CB120" s="68">
        <f t="shared" si="313"/>
        <v>0.14617574239303721</v>
      </c>
      <c r="CC120" s="68">
        <f t="shared" si="313"/>
        <v>-0.71040924763795488</v>
      </c>
      <c r="CD120" s="68">
        <f t="shared" si="313"/>
        <v>-1.1248856237783187</v>
      </c>
      <c r="CE120" s="68">
        <f t="shared" si="314"/>
        <v>-1.8352948714162736</v>
      </c>
      <c r="CK120" t="str">
        <f t="shared" ref="CK120:CK143" si="324">BO120</f>
        <v>12 Other managers and proprietors</v>
      </c>
      <c r="CL120" s="68">
        <f t="shared" si="315"/>
        <v>-0.44135930170704274</v>
      </c>
      <c r="CM120" s="68">
        <f t="shared" si="315"/>
        <v>0.34420576820704962</v>
      </c>
      <c r="CN120" s="68">
        <f t="shared" si="315"/>
        <v>9.8652856191607796E-2</v>
      </c>
      <c r="CO120" s="68">
        <f t="shared" si="315"/>
        <v>0.6044816039481824</v>
      </c>
      <c r="CP120" s="68">
        <f t="shared" si="316"/>
        <v>0.7031344601397902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0.62714843119577868</v>
      </c>
      <c r="C121" s="27">
        <f t="shared" si="299"/>
        <v>0.55245261965577441</v>
      </c>
      <c r="D121" s="27">
        <f t="shared" si="299"/>
        <v>1.3909913118786008</v>
      </c>
      <c r="E121" s="27">
        <f t="shared" si="299"/>
        <v>1.5495807533619432</v>
      </c>
      <c r="F121" s="27">
        <f t="shared" si="300"/>
        <v>2.940572065240544</v>
      </c>
      <c r="L121" t="str">
        <f t="shared" si="317"/>
        <v>21 Science, research, engineering and technology professionals</v>
      </c>
      <c r="M121" s="27">
        <f t="shared" si="301"/>
        <v>2.934239550642527</v>
      </c>
      <c r="N121" s="27">
        <f t="shared" si="301"/>
        <v>1.9383292665515128</v>
      </c>
      <c r="O121" s="27">
        <f t="shared" si="301"/>
        <v>6.8427982132486243</v>
      </c>
      <c r="P121" s="27">
        <f t="shared" si="301"/>
        <v>7.5333656574739152</v>
      </c>
      <c r="Q121" s="27">
        <f t="shared" si="302"/>
        <v>14.376163870722539</v>
      </c>
      <c r="W121" t="str">
        <f t="shared" si="318"/>
        <v>21 Science, research, engineering and technology professionals</v>
      </c>
      <c r="X121" s="27">
        <f t="shared" si="303"/>
        <v>6.1519032661029094</v>
      </c>
      <c r="Y121" s="27">
        <f t="shared" si="303"/>
        <v>-0.5325678291354734</v>
      </c>
      <c r="Z121" s="27">
        <f t="shared" si="303"/>
        <v>6.9342391551118467</v>
      </c>
      <c r="AA121" s="27">
        <f t="shared" si="303"/>
        <v>6.237157572789144</v>
      </c>
      <c r="AB121" s="27">
        <f t="shared" si="304"/>
        <v>13.171396727900991</v>
      </c>
      <c r="AH121" t="str">
        <f t="shared" si="319"/>
        <v>21 Science, research, engineering and technology professionals</v>
      </c>
      <c r="AI121" s="27">
        <f t="shared" si="305"/>
        <v>0.53893661148883343</v>
      </c>
      <c r="AJ121" s="27">
        <f t="shared" si="305"/>
        <v>8.4017241273025345E-2</v>
      </c>
      <c r="AK121" s="27">
        <f t="shared" si="305"/>
        <v>0.64330896348198241</v>
      </c>
      <c r="AL121" s="27">
        <f t="shared" si="305"/>
        <v>0.73022782869921299</v>
      </c>
      <c r="AM121" s="27">
        <f t="shared" si="306"/>
        <v>1.3735367921811954</v>
      </c>
      <c r="AS121" t="str">
        <f t="shared" si="320"/>
        <v>21 Science, research, engineering and technology professionals</v>
      </c>
      <c r="AT121" s="27">
        <f t="shared" si="307"/>
        <v>1.2057428437671636</v>
      </c>
      <c r="AU121" s="27">
        <f t="shared" si="307"/>
        <v>-0.16034390665883258</v>
      </c>
      <c r="AV121" s="27">
        <f t="shared" si="307"/>
        <v>0.72341594826317568</v>
      </c>
      <c r="AW121" s="27">
        <f t="shared" si="307"/>
        <v>0.82473144465391535</v>
      </c>
      <c r="AX121" s="27">
        <f t="shared" si="308"/>
        <v>1.548147392917091</v>
      </c>
      <c r="BD121" t="str">
        <f t="shared" si="321"/>
        <v>21 Science, research, engineering and technology professionals</v>
      </c>
      <c r="BE121" s="27">
        <f t="shared" si="309"/>
        <v>0.61195963343356752</v>
      </c>
      <c r="BF121" s="27">
        <f t="shared" si="309"/>
        <v>-0.10774149032968161</v>
      </c>
      <c r="BG121" s="27">
        <f t="shared" si="309"/>
        <v>0.55394551825766669</v>
      </c>
      <c r="BH121" s="27">
        <f t="shared" si="309"/>
        <v>-1.1287551049145961</v>
      </c>
      <c r="BI121" s="27">
        <f t="shared" si="310"/>
        <v>-0.57480958665692938</v>
      </c>
      <c r="BO121" t="str">
        <f t="shared" si="322"/>
        <v>21 Science, research, engineering and technology professionals</v>
      </c>
      <c r="BP121" s="27">
        <f t="shared" si="311"/>
        <v>4.658458832286172E-2</v>
      </c>
      <c r="BQ121" s="27">
        <f t="shared" si="311"/>
        <v>-0.16254547451484491</v>
      </c>
      <c r="BR121" s="27">
        <f t="shared" si="311"/>
        <v>0.92754524741674871</v>
      </c>
      <c r="BS121" s="27">
        <f t="shared" si="311"/>
        <v>-0.72497870871024794</v>
      </c>
      <c r="BT121" s="27">
        <f t="shared" si="312"/>
        <v>0.20256653870650076</v>
      </c>
      <c r="BZ121" t="str">
        <f t="shared" si="323"/>
        <v>21 Science, research, engineering and technology professionals</v>
      </c>
      <c r="CA121" s="68">
        <f t="shared" si="313"/>
        <v>0.58454231581838823</v>
      </c>
      <c r="CB121" s="68">
        <f t="shared" si="313"/>
        <v>1.8231032003265035E-2</v>
      </c>
      <c r="CC121" s="68">
        <f t="shared" si="313"/>
        <v>0.22694429919618475</v>
      </c>
      <c r="CD121" s="68">
        <f t="shared" si="313"/>
        <v>-1.4199110176596887</v>
      </c>
      <c r="CE121" s="68">
        <f t="shared" si="314"/>
        <v>-1.192966718463504</v>
      </c>
      <c r="CK121" t="str">
        <f t="shared" si="324"/>
        <v>21 Science, research, engineering and technology professionals</v>
      </c>
      <c r="CL121" s="68">
        <f t="shared" si="315"/>
        <v>5.1742094156202567E-2</v>
      </c>
      <c r="CM121" s="68">
        <f t="shared" si="315"/>
        <v>0.18027342660115808</v>
      </c>
      <c r="CN121" s="68">
        <f t="shared" si="315"/>
        <v>0.66835862511104049</v>
      </c>
      <c r="CO121" s="68">
        <f t="shared" si="315"/>
        <v>0.71431909241346481</v>
      </c>
      <c r="CP121" s="68">
        <f t="shared" si="316"/>
        <v>1.3826777175245053</v>
      </c>
    </row>
    <row r="122" spans="1:94" x14ac:dyDescent="0.2">
      <c r="A122" t="str">
        <f t="shared" si="298"/>
        <v>22 Health professionals</v>
      </c>
      <c r="B122" s="27">
        <f t="shared" si="299"/>
        <v>0.57651734616841299</v>
      </c>
      <c r="C122" s="27">
        <f t="shared" si="299"/>
        <v>0.50639551356091328</v>
      </c>
      <c r="D122" s="27">
        <f t="shared" si="299"/>
        <v>0.92209278431685249</v>
      </c>
      <c r="E122" s="27">
        <f t="shared" si="299"/>
        <v>1.4899469320258625</v>
      </c>
      <c r="F122" s="27">
        <f t="shared" si="300"/>
        <v>2.412039716342715</v>
      </c>
      <c r="L122" t="str">
        <f t="shared" si="317"/>
        <v>22 Health professionals</v>
      </c>
      <c r="M122" s="27">
        <f t="shared" si="301"/>
        <v>1.8507315890187677</v>
      </c>
      <c r="N122" s="27">
        <f t="shared" si="301"/>
        <v>1.3263136854116322</v>
      </c>
      <c r="O122" s="27">
        <f t="shared" si="301"/>
        <v>1.3363435432544168</v>
      </c>
      <c r="P122" s="27">
        <f t="shared" si="301"/>
        <v>3.3784916624367511</v>
      </c>
      <c r="Q122" s="27">
        <f t="shared" si="302"/>
        <v>4.714835205691168</v>
      </c>
      <c r="W122" t="str">
        <f t="shared" si="318"/>
        <v>22 Health professionals</v>
      </c>
      <c r="X122" s="27">
        <f t="shared" si="303"/>
        <v>4.5354401671149382</v>
      </c>
      <c r="Y122" s="27">
        <f t="shared" si="303"/>
        <v>0.28306476208315345</v>
      </c>
      <c r="Z122" s="27">
        <f t="shared" si="303"/>
        <v>1.028661333450863</v>
      </c>
      <c r="AA122" s="27">
        <f t="shared" si="303"/>
        <v>3.5031970296184376</v>
      </c>
      <c r="AB122" s="27">
        <f t="shared" si="304"/>
        <v>4.5318583630693006</v>
      </c>
      <c r="AH122" t="str">
        <f t="shared" si="319"/>
        <v>22 Health professionals</v>
      </c>
      <c r="AI122" s="27">
        <f t="shared" si="305"/>
        <v>-1.8280423460829383</v>
      </c>
      <c r="AJ122" s="27">
        <f t="shared" si="305"/>
        <v>-0.89288968489931175</v>
      </c>
      <c r="AK122" s="27">
        <f t="shared" si="305"/>
        <v>-3.6509042948821704</v>
      </c>
      <c r="AL122" s="27">
        <f t="shared" si="305"/>
        <v>-2.4938374249996098</v>
      </c>
      <c r="AM122" s="27">
        <f t="shared" si="306"/>
        <v>-6.1447417198817798</v>
      </c>
      <c r="AS122" t="str">
        <f t="shared" si="320"/>
        <v>22 Health professionals</v>
      </c>
      <c r="AT122" s="27">
        <f t="shared" si="307"/>
        <v>0.33710611965388582</v>
      </c>
      <c r="AU122" s="27">
        <f t="shared" si="307"/>
        <v>8.1350857475810168E-2</v>
      </c>
      <c r="AV122" s="27">
        <f t="shared" si="307"/>
        <v>9.746499105902795E-2</v>
      </c>
      <c r="AW122" s="27">
        <f t="shared" si="307"/>
        <v>0.32880619968993918</v>
      </c>
      <c r="AX122" s="27">
        <f t="shared" si="308"/>
        <v>0.42627119074896713</v>
      </c>
      <c r="BD122" t="str">
        <f t="shared" si="321"/>
        <v>22 Health professionals</v>
      </c>
      <c r="BE122" s="27">
        <f t="shared" si="309"/>
        <v>1.5269855079463071</v>
      </c>
      <c r="BF122" s="27">
        <f t="shared" si="309"/>
        <v>0.4119399167437976</v>
      </c>
      <c r="BG122" s="27">
        <f t="shared" si="309"/>
        <v>-8.3986476230538898E-2</v>
      </c>
      <c r="BH122" s="27">
        <f t="shared" si="309"/>
        <v>0.63213309883989943</v>
      </c>
      <c r="BI122" s="27">
        <f t="shared" si="310"/>
        <v>0.54814662260936053</v>
      </c>
      <c r="BO122" t="str">
        <f t="shared" si="322"/>
        <v>22 Health professionals</v>
      </c>
      <c r="BP122" s="27">
        <f t="shared" si="311"/>
        <v>0.8403937924588436</v>
      </c>
      <c r="BQ122" s="27">
        <f t="shared" si="311"/>
        <v>-0.16963227296391103</v>
      </c>
      <c r="BR122" s="27">
        <f t="shared" si="311"/>
        <v>-0.13509002238514967</v>
      </c>
      <c r="BS122" s="27">
        <f t="shared" si="311"/>
        <v>-0.7948055012573958</v>
      </c>
      <c r="BT122" s="27">
        <f t="shared" si="312"/>
        <v>-0.92989552364254546</v>
      </c>
      <c r="BZ122" t="str">
        <f t="shared" si="323"/>
        <v>22 Health professionals</v>
      </c>
      <c r="CA122" s="68">
        <f t="shared" si="313"/>
        <v>0.49509771641214773</v>
      </c>
      <c r="CB122" s="68">
        <f t="shared" si="313"/>
        <v>-0.12038223863437647</v>
      </c>
      <c r="CC122" s="68">
        <f t="shared" si="313"/>
        <v>-0.33783659601800409</v>
      </c>
      <c r="CD122" s="68">
        <f t="shared" si="313"/>
        <v>-0.62269111442303249</v>
      </c>
      <c r="CE122" s="68">
        <f t="shared" si="314"/>
        <v>-0.96052771044103658</v>
      </c>
      <c r="CK122" t="str">
        <f t="shared" si="324"/>
        <v>22 Health professionals</v>
      </c>
      <c r="CL122" s="68">
        <f t="shared" si="315"/>
        <v>4.2777089454356321E-2</v>
      </c>
      <c r="CM122" s="68">
        <f t="shared" si="315"/>
        <v>9.7058284323974231E-2</v>
      </c>
      <c r="CN122" s="68">
        <f t="shared" si="315"/>
        <v>4.4234399292477244E-2</v>
      </c>
      <c r="CO122" s="68">
        <f t="shared" si="315"/>
        <v>0.21327254629711723</v>
      </c>
      <c r="CP122" s="68">
        <f t="shared" si="316"/>
        <v>0.25750694558959447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1.1767028570222564</v>
      </c>
      <c r="C123" s="27">
        <f t="shared" si="299"/>
        <v>0.56853222238728662</v>
      </c>
      <c r="D123" s="27">
        <f t="shared" si="299"/>
        <v>0.95144381505842013</v>
      </c>
      <c r="E123" s="27">
        <f t="shared" si="299"/>
        <v>1.7226995247509702</v>
      </c>
      <c r="F123" s="27">
        <f t="shared" si="300"/>
        <v>2.6741433398093903</v>
      </c>
      <c r="L123" t="str">
        <f t="shared" si="317"/>
        <v>23 Teaching and other educational professionals</v>
      </c>
      <c r="M123" s="27">
        <f t="shared" si="301"/>
        <v>6.618810116623262</v>
      </c>
      <c r="N123" s="27">
        <f t="shared" si="301"/>
        <v>3.6553180069064197</v>
      </c>
      <c r="O123" s="27">
        <f t="shared" si="301"/>
        <v>5.078963812777566</v>
      </c>
      <c r="P123" s="27">
        <f t="shared" si="301"/>
        <v>9.9974802130193083</v>
      </c>
      <c r="Q123" s="27">
        <f t="shared" si="302"/>
        <v>15.076444025796874</v>
      </c>
      <c r="W123" t="str">
        <f t="shared" si="318"/>
        <v>23 Teaching and other educational professionals</v>
      </c>
      <c r="X123" s="27">
        <f t="shared" si="303"/>
        <v>0.90430604271483617</v>
      </c>
      <c r="Y123" s="27">
        <f t="shared" si="303"/>
        <v>-0.39569987163866216</v>
      </c>
      <c r="Z123" s="27">
        <f t="shared" si="303"/>
        <v>-3.0807868617608598</v>
      </c>
      <c r="AA123" s="27">
        <f t="shared" si="303"/>
        <v>-3.7399219126648457</v>
      </c>
      <c r="AB123" s="27">
        <f t="shared" si="304"/>
        <v>-6.8207087744257056</v>
      </c>
      <c r="AH123" t="str">
        <f t="shared" si="319"/>
        <v>23 Teaching and other educational professionals</v>
      </c>
      <c r="AI123" s="27">
        <f t="shared" si="305"/>
        <v>-0.70694126826426995</v>
      </c>
      <c r="AJ123" s="27">
        <f t="shared" si="305"/>
        <v>-0.19921371073067395</v>
      </c>
      <c r="AK123" s="27">
        <f t="shared" si="305"/>
        <v>-0.67882157800227594</v>
      </c>
      <c r="AL123" s="27">
        <f t="shared" si="305"/>
        <v>6.8348993285414217E-2</v>
      </c>
      <c r="AM123" s="27">
        <f t="shared" si="306"/>
        <v>-0.61047258471686172</v>
      </c>
      <c r="AS123" t="str">
        <f t="shared" si="320"/>
        <v>23 Teaching and other educational professionals</v>
      </c>
      <c r="AT123" s="27">
        <f t="shared" si="307"/>
        <v>0.1992274447493102</v>
      </c>
      <c r="AU123" s="27">
        <f t="shared" si="307"/>
        <v>-3.6063872991185963E-2</v>
      </c>
      <c r="AV123" s="27">
        <f t="shared" si="307"/>
        <v>-0.11102142864571918</v>
      </c>
      <c r="AW123" s="27">
        <f t="shared" si="307"/>
        <v>-2.3299851946423811E-2</v>
      </c>
      <c r="AX123" s="27">
        <f t="shared" si="308"/>
        <v>-0.13432128059214299</v>
      </c>
      <c r="BD123" t="str">
        <f t="shared" si="321"/>
        <v>23 Teaching and other educational professionals</v>
      </c>
      <c r="BE123" s="27">
        <f t="shared" si="309"/>
        <v>0.50371349500825069</v>
      </c>
      <c r="BF123" s="27">
        <f t="shared" si="309"/>
        <v>0.42183351045707829</v>
      </c>
      <c r="BG123" s="27">
        <f t="shared" si="309"/>
        <v>-0.34148824337401207</v>
      </c>
      <c r="BH123" s="27">
        <f t="shared" si="309"/>
        <v>0.434494626668958</v>
      </c>
      <c r="BI123" s="27">
        <f t="shared" si="310"/>
        <v>9.3006383294945927E-2</v>
      </c>
      <c r="BO123" t="str">
        <f t="shared" si="322"/>
        <v>23 Teaching and other educational professionals</v>
      </c>
      <c r="BP123" s="27">
        <f t="shared" si="311"/>
        <v>0.32136696125747477</v>
      </c>
      <c r="BQ123" s="27">
        <f t="shared" si="311"/>
        <v>-2.8336793924367942E-2</v>
      </c>
      <c r="BR123" s="27">
        <f t="shared" si="311"/>
        <v>-0.22667629584510118</v>
      </c>
      <c r="BS123" s="27">
        <f t="shared" si="311"/>
        <v>-0.27315535818456782</v>
      </c>
      <c r="BT123" s="27">
        <f t="shared" si="312"/>
        <v>-0.499831654029669</v>
      </c>
      <c r="BZ123" t="str">
        <f t="shared" si="323"/>
        <v>23 Teaching and other educational professionals</v>
      </c>
      <c r="CA123" s="68">
        <f t="shared" si="313"/>
        <v>0.21043126774158183</v>
      </c>
      <c r="CB123" s="68">
        <f t="shared" si="313"/>
        <v>0.11729500121317549</v>
      </c>
      <c r="CC123" s="68">
        <f t="shared" si="313"/>
        <v>-0.29562055911943563</v>
      </c>
      <c r="CD123" s="68">
        <f t="shared" si="313"/>
        <v>-0.44784565688246891</v>
      </c>
      <c r="CE123" s="68">
        <f t="shared" si="314"/>
        <v>-0.74346621600190455</v>
      </c>
      <c r="CK123" t="str">
        <f t="shared" si="324"/>
        <v>23 Teaching and other educational professionals</v>
      </c>
      <c r="CL123" s="68">
        <f t="shared" si="315"/>
        <v>1.7449121127183775E-2</v>
      </c>
      <c r="CM123" s="68">
        <f t="shared" si="315"/>
        <v>0.19142729212183224</v>
      </c>
      <c r="CN123" s="68">
        <f t="shared" si="315"/>
        <v>7.095951511435683E-2</v>
      </c>
      <c r="CO123" s="68">
        <f t="shared" si="315"/>
        <v>0.16511592123080177</v>
      </c>
      <c r="CP123" s="68">
        <f t="shared" si="316"/>
        <v>0.2360754363451586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0.27851453763120237</v>
      </c>
      <c r="C124" s="27">
        <f t="shared" si="299"/>
        <v>0.25213125623509192</v>
      </c>
      <c r="D124" s="27">
        <f t="shared" si="299"/>
        <v>0.29986086963458858</v>
      </c>
      <c r="E124" s="27">
        <f t="shared" si="299"/>
        <v>0.55447161706175341</v>
      </c>
      <c r="F124" s="27">
        <f t="shared" si="300"/>
        <v>0.85433248669634199</v>
      </c>
      <c r="L124" t="str">
        <f t="shared" si="317"/>
        <v>24 Business, media and public service professionals</v>
      </c>
      <c r="M124" s="27">
        <f t="shared" si="301"/>
        <v>3.4803905192405704</v>
      </c>
      <c r="N124" s="27">
        <f t="shared" si="301"/>
        <v>2.9469797060535221</v>
      </c>
      <c r="O124" s="27">
        <f t="shared" si="301"/>
        <v>3.0646571752233491</v>
      </c>
      <c r="P124" s="27">
        <f t="shared" si="301"/>
        <v>5.906165063864524</v>
      </c>
      <c r="Q124" s="27">
        <f t="shared" si="302"/>
        <v>8.9708222390878731</v>
      </c>
      <c r="W124" t="str">
        <f t="shared" si="318"/>
        <v>24 Business, media and public service professionals</v>
      </c>
      <c r="X124" s="27">
        <f t="shared" si="303"/>
        <v>6.7917445520657935</v>
      </c>
      <c r="Y124" s="27">
        <f t="shared" si="303"/>
        <v>1.9192626676328643</v>
      </c>
      <c r="Z124" s="27">
        <f t="shared" si="303"/>
        <v>1.4570100704660831</v>
      </c>
      <c r="AA124" s="27">
        <f t="shared" si="303"/>
        <v>4.3564165159962158</v>
      </c>
      <c r="AB124" s="27">
        <f t="shared" si="304"/>
        <v>5.8134265864622989</v>
      </c>
      <c r="AH124" t="str">
        <f t="shared" si="319"/>
        <v>24 Business, media and public service professionals</v>
      </c>
      <c r="AI124" s="27">
        <f t="shared" si="305"/>
        <v>0.21492900980895113</v>
      </c>
      <c r="AJ124" s="27">
        <f t="shared" si="305"/>
        <v>0.14766794567902908</v>
      </c>
      <c r="AK124" s="27">
        <f t="shared" si="305"/>
        <v>-0.15084350196035512</v>
      </c>
      <c r="AL124" s="27">
        <f t="shared" si="305"/>
        <v>0.36817011920274823</v>
      </c>
      <c r="AM124" s="27">
        <f t="shared" si="306"/>
        <v>0.21732661724239311</v>
      </c>
      <c r="AS124" t="str">
        <f t="shared" si="320"/>
        <v>24 Business, media and public service professionals</v>
      </c>
      <c r="AT124" s="27">
        <f t="shared" si="307"/>
        <v>1.0996678540173921</v>
      </c>
      <c r="AU124" s="27">
        <f t="shared" si="307"/>
        <v>0.48589184006558561</v>
      </c>
      <c r="AV124" s="27">
        <f t="shared" si="307"/>
        <v>0.4375501625669127</v>
      </c>
      <c r="AW124" s="27">
        <f t="shared" si="307"/>
        <v>1.3337617671262851</v>
      </c>
      <c r="AX124" s="27">
        <f t="shared" si="308"/>
        <v>1.7713119296931978</v>
      </c>
      <c r="BD124" t="str">
        <f t="shared" si="321"/>
        <v>24 Business, media and public service professionals</v>
      </c>
      <c r="BE124" s="27">
        <f t="shared" si="309"/>
        <v>1.6170888520525626</v>
      </c>
      <c r="BF124" s="27">
        <f t="shared" si="309"/>
        <v>0.99314574818351531</v>
      </c>
      <c r="BG124" s="27">
        <f t="shared" si="309"/>
        <v>-0.2729268624048693</v>
      </c>
      <c r="BH124" s="27">
        <f t="shared" si="309"/>
        <v>-0.22709271241791207</v>
      </c>
      <c r="BI124" s="27">
        <f t="shared" si="310"/>
        <v>-0.50001957482278137</v>
      </c>
      <c r="BO124" t="str">
        <f t="shared" si="322"/>
        <v>24 Business, media and public service professionals</v>
      </c>
      <c r="BP124" s="27">
        <f t="shared" si="311"/>
        <v>0.50295695990777745</v>
      </c>
      <c r="BQ124" s="27">
        <f t="shared" si="311"/>
        <v>0.42890578068535135</v>
      </c>
      <c r="BR124" s="27">
        <f t="shared" si="311"/>
        <v>-0.40072547296706951</v>
      </c>
      <c r="BS124" s="27">
        <f t="shared" si="311"/>
        <v>-1.0744349155942121</v>
      </c>
      <c r="BT124" s="27">
        <f t="shared" si="312"/>
        <v>-1.4751603885612816</v>
      </c>
      <c r="BZ124" t="str">
        <f t="shared" si="323"/>
        <v>24 Business, media and public service professionals</v>
      </c>
      <c r="CA124" s="68">
        <f t="shared" si="313"/>
        <v>0.67290948960598707</v>
      </c>
      <c r="CB124" s="68">
        <f t="shared" si="313"/>
        <v>0.39210601934048572</v>
      </c>
      <c r="CC124" s="68">
        <f t="shared" si="313"/>
        <v>-0.7085056136274499</v>
      </c>
      <c r="CD124" s="68">
        <f t="shared" si="313"/>
        <v>-1.3696406791367486</v>
      </c>
      <c r="CE124" s="68">
        <f t="shared" si="314"/>
        <v>-2.0781462927641985</v>
      </c>
      <c r="CK124" t="str">
        <f t="shared" si="324"/>
        <v>24 Business, media and public service professionals</v>
      </c>
      <c r="CL124" s="68">
        <f t="shared" si="315"/>
        <v>0.12939277869774468</v>
      </c>
      <c r="CM124" s="68">
        <f t="shared" si="315"/>
        <v>0.2641855254285026</v>
      </c>
      <c r="CN124" s="68">
        <f t="shared" si="315"/>
        <v>0.20236660908419823</v>
      </c>
      <c r="CO124" s="68">
        <f t="shared" si="315"/>
        <v>0.47585238610639835</v>
      </c>
      <c r="CP124" s="68">
        <f t="shared" si="316"/>
        <v>0.67821899519059659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0.14376530392424108</v>
      </c>
      <c r="C125" s="27">
        <f t="shared" si="299"/>
        <v>0.13506555096211204</v>
      </c>
      <c r="D125" s="27">
        <f t="shared" si="299"/>
        <v>9.4083639956710097E-2</v>
      </c>
      <c r="E125" s="27">
        <f t="shared" si="299"/>
        <v>0.32458086169888567</v>
      </c>
      <c r="F125" s="27">
        <f t="shared" si="300"/>
        <v>0.41866450165559577</v>
      </c>
      <c r="L125" t="str">
        <f t="shared" si="317"/>
        <v>31 Science, engineering and technology associate professionals</v>
      </c>
      <c r="M125" s="27">
        <f t="shared" si="301"/>
        <v>0.64205687748729501</v>
      </c>
      <c r="N125" s="27">
        <f t="shared" si="301"/>
        <v>0.57935946013141315</v>
      </c>
      <c r="O125" s="27">
        <f t="shared" si="301"/>
        <v>0.29219143570766004</v>
      </c>
      <c r="P125" s="27">
        <f t="shared" si="301"/>
        <v>1.1849838008775411</v>
      </c>
      <c r="Q125" s="27">
        <f t="shared" si="302"/>
        <v>1.4771752365852011</v>
      </c>
      <c r="W125" t="str">
        <f t="shared" si="318"/>
        <v>31 Science, engineering and technology associate professionals</v>
      </c>
      <c r="X125" s="27">
        <f t="shared" si="303"/>
        <v>2.3273498501334684</v>
      </c>
      <c r="Y125" s="27">
        <f t="shared" si="303"/>
        <v>0.36040199125141292</v>
      </c>
      <c r="Z125" s="27">
        <f t="shared" si="303"/>
        <v>4.5455126842634641E-2</v>
      </c>
      <c r="AA125" s="27">
        <f t="shared" si="303"/>
        <v>1.675657043840868</v>
      </c>
      <c r="AB125" s="27">
        <f t="shared" si="304"/>
        <v>1.7211121706835026</v>
      </c>
      <c r="AH125" t="str">
        <f t="shared" si="319"/>
        <v>31 Science, engineering and technology associate professionals</v>
      </c>
      <c r="AI125" s="27">
        <f t="shared" si="305"/>
        <v>0.34588961799102202</v>
      </c>
      <c r="AJ125" s="27">
        <f t="shared" si="305"/>
        <v>7.8700075817452086E-2</v>
      </c>
      <c r="AK125" s="27">
        <f t="shared" si="305"/>
        <v>0.13029601269985713</v>
      </c>
      <c r="AL125" s="27">
        <f t="shared" si="305"/>
        <v>0.52740317995518593</v>
      </c>
      <c r="AM125" s="27">
        <f t="shared" si="306"/>
        <v>0.65769919265504306</v>
      </c>
      <c r="AS125" t="str">
        <f t="shared" si="320"/>
        <v>31 Science, engineering and technology associate professionals</v>
      </c>
      <c r="AT125" s="27">
        <f t="shared" si="307"/>
        <v>0.51508932663050766</v>
      </c>
      <c r="AU125" s="27">
        <f t="shared" si="307"/>
        <v>0.11111241902057811</v>
      </c>
      <c r="AV125" s="27">
        <f t="shared" si="307"/>
        <v>-0.37877491067995495</v>
      </c>
      <c r="AW125" s="27">
        <f t="shared" si="307"/>
        <v>4.8099933360929992E-2</v>
      </c>
      <c r="AX125" s="27">
        <f t="shared" si="308"/>
        <v>-0.33067497731902495</v>
      </c>
      <c r="BD125" t="str">
        <f t="shared" si="321"/>
        <v>31 Science, engineering and technology associate professionals</v>
      </c>
      <c r="BE125" s="27">
        <f t="shared" si="309"/>
        <v>0.53040464502301621</v>
      </c>
      <c r="BF125" s="27">
        <f t="shared" si="309"/>
        <v>0.22926701394081217</v>
      </c>
      <c r="BG125" s="27">
        <f t="shared" si="309"/>
        <v>-1.2612873649831302</v>
      </c>
      <c r="BH125" s="27">
        <f t="shared" si="309"/>
        <v>-0.95525730269310527</v>
      </c>
      <c r="BI125" s="27">
        <f t="shared" si="310"/>
        <v>-2.2165446676762355</v>
      </c>
      <c r="BO125" t="str">
        <f t="shared" si="322"/>
        <v>31 Science, engineering and technology associate professionals</v>
      </c>
      <c r="BP125" s="27">
        <f t="shared" si="311"/>
        <v>0.39020882810404123</v>
      </c>
      <c r="BQ125" s="27">
        <f t="shared" si="311"/>
        <v>3.5213913354237292E-3</v>
      </c>
      <c r="BR125" s="27">
        <f t="shared" si="311"/>
        <v>-0.54296060803521229</v>
      </c>
      <c r="BS125" s="27">
        <f t="shared" si="311"/>
        <v>-0.3194206779488038</v>
      </c>
      <c r="BT125" s="27">
        <f t="shared" si="312"/>
        <v>-0.86238128598401609</v>
      </c>
      <c r="BZ125" t="str">
        <f t="shared" si="323"/>
        <v>31 Science, engineering and technology associate professionals</v>
      </c>
      <c r="CA125" s="68">
        <f t="shared" si="313"/>
        <v>0.61388958524716264</v>
      </c>
      <c r="CB125" s="68">
        <f t="shared" si="313"/>
        <v>0.2271462423257482</v>
      </c>
      <c r="CC125" s="68">
        <f t="shared" si="313"/>
        <v>-0.58356884061818137</v>
      </c>
      <c r="CD125" s="68">
        <f t="shared" si="313"/>
        <v>-0.60591632422485242</v>
      </c>
      <c r="CE125" s="68">
        <f t="shared" si="314"/>
        <v>-1.1894851648430338</v>
      </c>
      <c r="CK125" t="str">
        <f t="shared" si="324"/>
        <v>31 Science, engineering and technology associate professionals</v>
      </c>
      <c r="CL125" s="68">
        <f t="shared" si="315"/>
        <v>0.12094101721873773</v>
      </c>
      <c r="CM125" s="68">
        <f t="shared" si="315"/>
        <v>0.23851687639087682</v>
      </c>
      <c r="CN125" s="68">
        <f t="shared" si="315"/>
        <v>0.16582790911272705</v>
      </c>
      <c r="CO125" s="68">
        <f t="shared" si="315"/>
        <v>0.55780280089248224</v>
      </c>
      <c r="CP125" s="68">
        <f t="shared" si="316"/>
        <v>0.72363071000520929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2.7558831465910483E-2</v>
      </c>
      <c r="C126" s="27">
        <f t="shared" si="299"/>
        <v>1.2912631904474683E-2</v>
      </c>
      <c r="D126" s="27">
        <f t="shared" si="299"/>
        <v>0.11130606319843409</v>
      </c>
      <c r="E126" s="27">
        <f t="shared" si="299"/>
        <v>0.1454979772734199</v>
      </c>
      <c r="F126" s="27">
        <f t="shared" si="300"/>
        <v>0.25680404047185401</v>
      </c>
      <c r="L126" t="str">
        <f t="shared" si="317"/>
        <v>32 Health and social care associate professionals</v>
      </c>
      <c r="M126" s="27">
        <f t="shared" si="301"/>
        <v>0.50313086064693113</v>
      </c>
      <c r="N126" s="27">
        <f t="shared" si="301"/>
        <v>0.4492736454291264</v>
      </c>
      <c r="O126" s="27">
        <f t="shared" si="301"/>
        <v>2.7327743028100522</v>
      </c>
      <c r="P126" s="27">
        <f t="shared" si="301"/>
        <v>3.0409274489923588</v>
      </c>
      <c r="Q126" s="27">
        <f t="shared" si="302"/>
        <v>5.7737017518024114</v>
      </c>
      <c r="W126" t="str">
        <f t="shared" si="318"/>
        <v>32 Health and social care associate professionals</v>
      </c>
      <c r="X126" s="27">
        <f t="shared" si="303"/>
        <v>1.6163495636818972</v>
      </c>
      <c r="Y126" s="27">
        <f t="shared" si="303"/>
        <v>0.28102882125868511</v>
      </c>
      <c r="Z126" s="27">
        <f t="shared" si="303"/>
        <v>6.7636857286048411</v>
      </c>
      <c r="AA126" s="27">
        <f t="shared" si="303"/>
        <v>5.4493247039688075</v>
      </c>
      <c r="AB126" s="27">
        <f t="shared" si="304"/>
        <v>12.213010432573649</v>
      </c>
      <c r="AH126" t="str">
        <f t="shared" si="319"/>
        <v>32 Health and social care associate professionals</v>
      </c>
      <c r="AI126" s="27">
        <f t="shared" si="305"/>
        <v>-0.46718173097417637</v>
      </c>
      <c r="AJ126" s="27">
        <f t="shared" si="305"/>
        <v>-0.16932550435088078</v>
      </c>
      <c r="AK126" s="27">
        <f t="shared" si="305"/>
        <v>0.67882771458553837</v>
      </c>
      <c r="AL126" s="27">
        <f t="shared" si="305"/>
        <v>-1.8801277204345381</v>
      </c>
      <c r="AM126" s="27">
        <f t="shared" si="306"/>
        <v>-1.2013000058489998</v>
      </c>
      <c r="AS126" t="str">
        <f t="shared" si="320"/>
        <v>32 Health and social care associate professionals</v>
      </c>
      <c r="AT126" s="27">
        <f t="shared" si="307"/>
        <v>0.24712875798322331</v>
      </c>
      <c r="AU126" s="27">
        <f t="shared" si="307"/>
        <v>9.6893976252507619E-2</v>
      </c>
      <c r="AV126" s="27">
        <f t="shared" si="307"/>
        <v>0.73306569163168622</v>
      </c>
      <c r="AW126" s="27">
        <f t="shared" si="307"/>
        <v>0.55814749474242742</v>
      </c>
      <c r="AX126" s="27">
        <f t="shared" si="308"/>
        <v>1.2912131863741136</v>
      </c>
      <c r="BD126" t="str">
        <f t="shared" si="321"/>
        <v>32 Health and social care associate professionals</v>
      </c>
      <c r="BE126" s="27">
        <f t="shared" si="309"/>
        <v>1.0970108685481295</v>
      </c>
      <c r="BF126" s="27">
        <f t="shared" si="309"/>
        <v>0.64799443273005419</v>
      </c>
      <c r="BG126" s="27">
        <f t="shared" si="309"/>
        <v>3.7769945673970557</v>
      </c>
      <c r="BH126" s="27">
        <f t="shared" si="309"/>
        <v>2.7432599548220509</v>
      </c>
      <c r="BI126" s="27">
        <f t="shared" si="310"/>
        <v>6.5202545222191066</v>
      </c>
      <c r="BO126" t="str">
        <f t="shared" si="322"/>
        <v>32 Health and social care associate professionals</v>
      </c>
      <c r="BP126" s="27">
        <f t="shared" si="311"/>
        <v>0.54833485998437759</v>
      </c>
      <c r="BQ126" s="27">
        <f t="shared" si="311"/>
        <v>-6.2854681235919863E-2</v>
      </c>
      <c r="BR126" s="27">
        <f t="shared" si="311"/>
        <v>2.3105673310722654</v>
      </c>
      <c r="BS126" s="27">
        <f t="shared" si="311"/>
        <v>-0.4604963433890763</v>
      </c>
      <c r="BT126" s="27">
        <f t="shared" si="312"/>
        <v>1.8500709876831891</v>
      </c>
      <c r="BZ126" t="str">
        <f t="shared" si="323"/>
        <v>32 Health and social care associate professionals</v>
      </c>
      <c r="CA126" s="68">
        <f t="shared" si="313"/>
        <v>-6.5286698301171286E-2</v>
      </c>
      <c r="CB126" s="68">
        <f t="shared" si="313"/>
        <v>-6.2344291421471576E-2</v>
      </c>
      <c r="CC126" s="68">
        <f t="shared" si="313"/>
        <v>0.32181727359052559</v>
      </c>
      <c r="CD126" s="68">
        <f t="shared" si="313"/>
        <v>-0.40148010754554031</v>
      </c>
      <c r="CE126" s="68">
        <f t="shared" si="314"/>
        <v>-7.9662833955014722E-2</v>
      </c>
      <c r="CK126" t="str">
        <f t="shared" si="324"/>
        <v>32 Health and social care associate professionals</v>
      </c>
      <c r="CL126" s="68">
        <f t="shared" si="315"/>
        <v>-5.6931202711930917E-3</v>
      </c>
      <c r="CM126" s="68">
        <f t="shared" si="315"/>
        <v>5.3511736441965468E-2</v>
      </c>
      <c r="CN126" s="68">
        <f t="shared" si="315"/>
        <v>0.18171631016789452</v>
      </c>
      <c r="CO126" s="68">
        <f t="shared" si="315"/>
        <v>0.26529319483361619</v>
      </c>
      <c r="CP126" s="68">
        <f t="shared" si="316"/>
        <v>0.44700950500151071</v>
      </c>
    </row>
    <row r="127" spans="1:94" x14ac:dyDescent="0.2">
      <c r="A127" t="str">
        <f t="shared" si="298"/>
        <v>33 Protective service occupations</v>
      </c>
      <c r="B127" s="27">
        <f t="shared" si="299"/>
        <v>7.55439264120146E-3</v>
      </c>
      <c r="C127" s="27">
        <f t="shared" si="299"/>
        <v>5.6239237632600206E-3</v>
      </c>
      <c r="D127" s="27">
        <f t="shared" si="299"/>
        <v>4.6841717663466328E-3</v>
      </c>
      <c r="E127" s="27">
        <f t="shared" si="299"/>
        <v>1.8521973765507682E-2</v>
      </c>
      <c r="F127" s="27">
        <f t="shared" si="300"/>
        <v>2.3206145531854315E-2</v>
      </c>
      <c r="L127" t="str">
        <f t="shared" si="317"/>
        <v>33 Protective service occupations</v>
      </c>
      <c r="M127" s="27">
        <f t="shared" si="301"/>
        <v>0.11088190417918586</v>
      </c>
      <c r="N127" s="27">
        <f t="shared" si="301"/>
        <v>0.11188449860467464</v>
      </c>
      <c r="O127" s="27">
        <f t="shared" si="301"/>
        <v>-4.4001818064937415E-2</v>
      </c>
      <c r="P127" s="27">
        <f t="shared" si="301"/>
        <v>0.22942307652610316</v>
      </c>
      <c r="Q127" s="27">
        <f t="shared" si="302"/>
        <v>0.18542125846116575</v>
      </c>
      <c r="W127" t="str">
        <f t="shared" si="318"/>
        <v>33 Protective service occupations</v>
      </c>
      <c r="X127" s="27">
        <f t="shared" si="303"/>
        <v>0.77727343112809377</v>
      </c>
      <c r="Y127" s="27">
        <f t="shared" si="303"/>
        <v>0.19393802126678272</v>
      </c>
      <c r="Z127" s="27">
        <f t="shared" si="303"/>
        <v>-0.32756377807097792</v>
      </c>
      <c r="AA127" s="27">
        <f t="shared" si="303"/>
        <v>1.1440118488638542</v>
      </c>
      <c r="AB127" s="27">
        <f t="shared" si="304"/>
        <v>0.81644807079287629</v>
      </c>
      <c r="AH127" t="str">
        <f t="shared" si="319"/>
        <v>33 Protective service occupations</v>
      </c>
      <c r="AI127" s="27">
        <f t="shared" si="305"/>
        <v>0.21143113682330661</v>
      </c>
      <c r="AJ127" s="27">
        <f t="shared" si="305"/>
        <v>6.7143379625365429E-2</v>
      </c>
      <c r="AK127" s="27">
        <f t="shared" si="305"/>
        <v>-8.8345613927614419E-2</v>
      </c>
      <c r="AL127" s="27">
        <f t="shared" si="305"/>
        <v>0.32251245808737439</v>
      </c>
      <c r="AM127" s="27">
        <f t="shared" si="306"/>
        <v>0.23416684415975997</v>
      </c>
      <c r="AS127" t="str">
        <f t="shared" si="320"/>
        <v>33 Protective service occupations</v>
      </c>
      <c r="AT127" s="27">
        <f t="shared" si="307"/>
        <v>4.2096924207508213E-2</v>
      </c>
      <c r="AU127" s="27">
        <f t="shared" si="307"/>
        <v>1.4948536484084785E-2</v>
      </c>
      <c r="AV127" s="27">
        <f t="shared" si="307"/>
        <v>-0.17722563499279054</v>
      </c>
      <c r="AW127" s="27">
        <f t="shared" si="307"/>
        <v>4.2865927659835656E-2</v>
      </c>
      <c r="AX127" s="27">
        <f t="shared" si="308"/>
        <v>-0.13435970733295488</v>
      </c>
      <c r="BD127" t="str">
        <f t="shared" si="321"/>
        <v>33 Protective service occupations</v>
      </c>
      <c r="BE127" s="27">
        <f t="shared" si="309"/>
        <v>5.8234296188124812E-2</v>
      </c>
      <c r="BF127" s="27">
        <f t="shared" si="309"/>
        <v>-1.6724251418447356E-2</v>
      </c>
      <c r="BG127" s="27">
        <f t="shared" si="309"/>
        <v>-0.73308574854934738</v>
      </c>
      <c r="BH127" s="27">
        <f t="shared" si="309"/>
        <v>-0.49237661231172614</v>
      </c>
      <c r="BI127" s="27">
        <f t="shared" si="310"/>
        <v>-1.2254623608610735</v>
      </c>
      <c r="BO127" t="str">
        <f t="shared" si="322"/>
        <v>33 Protective service occupations</v>
      </c>
      <c r="BP127" s="27">
        <f t="shared" si="311"/>
        <v>-3.0215773551534042E-2</v>
      </c>
      <c r="BQ127" s="27">
        <f t="shared" si="311"/>
        <v>-0.12798416317381722</v>
      </c>
      <c r="BR127" s="27">
        <f t="shared" si="311"/>
        <v>-0.81143173308744121</v>
      </c>
      <c r="BS127" s="27">
        <f t="shared" si="311"/>
        <v>-0.62061147413797713</v>
      </c>
      <c r="BT127" s="27">
        <f t="shared" si="312"/>
        <v>-1.4320432072254183</v>
      </c>
      <c r="BZ127" t="str">
        <f t="shared" si="323"/>
        <v>33 Protective service occupations</v>
      </c>
      <c r="CA127" s="68">
        <f t="shared" si="313"/>
        <v>7.894942208147615E-2</v>
      </c>
      <c r="CB127" s="68">
        <f t="shared" si="313"/>
        <v>4.762341236152845E-2</v>
      </c>
      <c r="CC127" s="68">
        <f t="shared" si="313"/>
        <v>-0.47437494754181864</v>
      </c>
      <c r="CD127" s="68">
        <f t="shared" si="313"/>
        <v>-0.19138564415670656</v>
      </c>
      <c r="CE127" s="68">
        <f t="shared" si="314"/>
        <v>-0.66576059169852519</v>
      </c>
      <c r="CK127" t="str">
        <f t="shared" si="324"/>
        <v>33 Protective service occupations</v>
      </c>
      <c r="CL127" s="68">
        <f t="shared" si="315"/>
        <v>-7.2896628087273568E-2</v>
      </c>
      <c r="CM127" s="68">
        <f t="shared" si="315"/>
        <v>2.6455103266965346E-2</v>
      </c>
      <c r="CN127" s="68">
        <f t="shared" si="315"/>
        <v>-6.7003609207110654E-2</v>
      </c>
      <c r="CO127" s="68">
        <f t="shared" si="315"/>
        <v>-7.9798575681064854E-3</v>
      </c>
      <c r="CP127" s="68">
        <f t="shared" si="316"/>
        <v>-7.4983466775217139E-2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4.9104167211817401E-2</v>
      </c>
      <c r="C128" s="27">
        <f t="shared" si="299"/>
        <v>1.8395074065896411E-3</v>
      </c>
      <c r="D128" s="27">
        <f t="shared" si="299"/>
        <v>2.5871679596228575E-2</v>
      </c>
      <c r="E128" s="27">
        <f t="shared" si="299"/>
        <v>7.2551355332861778E-2</v>
      </c>
      <c r="F128" s="27">
        <f t="shared" si="300"/>
        <v>9.8423034929090353E-2</v>
      </c>
      <c r="L128" t="str">
        <f t="shared" si="317"/>
        <v>34 Culture, media and sports occupations</v>
      </c>
      <c r="M128" s="27">
        <f t="shared" si="301"/>
        <v>0.71427414570747461</v>
      </c>
      <c r="N128" s="27">
        <f t="shared" si="301"/>
        <v>0.24434305821072</v>
      </c>
      <c r="O128" s="27">
        <f t="shared" si="301"/>
        <v>2.0196619844555119E-2</v>
      </c>
      <c r="P128" s="27">
        <f t="shared" si="301"/>
        <v>1.1304138561615025</v>
      </c>
      <c r="Q128" s="27">
        <f t="shared" si="302"/>
        <v>1.1506104760060576</v>
      </c>
      <c r="W128" t="str">
        <f t="shared" si="318"/>
        <v>34 Culture, media and sports occupations</v>
      </c>
      <c r="X128" s="27">
        <f t="shared" si="303"/>
        <v>2.1538361620306308</v>
      </c>
      <c r="Y128" s="27">
        <f t="shared" si="303"/>
        <v>-0.68346522465791004</v>
      </c>
      <c r="Z128" s="27">
        <f t="shared" si="303"/>
        <v>-0.81216840290392245</v>
      </c>
      <c r="AA128" s="27">
        <f t="shared" si="303"/>
        <v>0.91386668300535412</v>
      </c>
      <c r="AB128" s="27">
        <f t="shared" si="304"/>
        <v>0.10169828010143167</v>
      </c>
      <c r="AH128" t="str">
        <f t="shared" si="319"/>
        <v>34 Culture, media and sports occupations</v>
      </c>
      <c r="AI128" s="27">
        <f t="shared" si="305"/>
        <v>0.18739436302299428</v>
      </c>
      <c r="AJ128" s="27">
        <f t="shared" si="305"/>
        <v>0.10748789423380201</v>
      </c>
      <c r="AK128" s="27">
        <f t="shared" si="305"/>
        <v>-0.10065892700996693</v>
      </c>
      <c r="AL128" s="27">
        <f t="shared" si="305"/>
        <v>0.29524164805753483</v>
      </c>
      <c r="AM128" s="27">
        <f t="shared" si="306"/>
        <v>0.19458272104756791</v>
      </c>
      <c r="AS128" t="str">
        <f t="shared" si="320"/>
        <v>34 Culture, media and sports occupations</v>
      </c>
      <c r="AT128" s="27">
        <f t="shared" si="307"/>
        <v>0.21048754556405314</v>
      </c>
      <c r="AU128" s="27">
        <f t="shared" si="307"/>
        <v>-3.9998813505528252E-2</v>
      </c>
      <c r="AV128" s="27">
        <f t="shared" si="307"/>
        <v>-0.19799353390106789</v>
      </c>
      <c r="AW128" s="27">
        <f t="shared" si="307"/>
        <v>3.5904814621986469E-2</v>
      </c>
      <c r="AX128" s="27">
        <f t="shared" si="308"/>
        <v>-0.16208871927908142</v>
      </c>
      <c r="BD128" t="str">
        <f t="shared" si="321"/>
        <v>34 Culture, media and sports occupations</v>
      </c>
      <c r="BE128" s="27">
        <f t="shared" si="309"/>
        <v>0.50505394583817065</v>
      </c>
      <c r="BF128" s="27">
        <f t="shared" si="309"/>
        <v>-0.24245657512493857</v>
      </c>
      <c r="BG128" s="27">
        <f t="shared" si="309"/>
        <v>-0.77171994788147602</v>
      </c>
      <c r="BH128" s="27">
        <f t="shared" si="309"/>
        <v>-0.19269235785533256</v>
      </c>
      <c r="BI128" s="27">
        <f t="shared" si="310"/>
        <v>-0.96441230573680858</v>
      </c>
      <c r="BO128" t="str">
        <f t="shared" si="322"/>
        <v>34 Culture, media and sports occupations</v>
      </c>
      <c r="BP128" s="27">
        <f t="shared" si="311"/>
        <v>-4.3866494874474027E-2</v>
      </c>
      <c r="BQ128" s="27">
        <f t="shared" si="311"/>
        <v>-0.20335748290456079</v>
      </c>
      <c r="BR128" s="27">
        <f t="shared" si="311"/>
        <v>-0.3840571496658356</v>
      </c>
      <c r="BS128" s="27">
        <f t="shared" si="311"/>
        <v>-0.3232093023871021</v>
      </c>
      <c r="BT128" s="27">
        <f t="shared" si="312"/>
        <v>-0.7072664520529377</v>
      </c>
      <c r="BZ128" t="str">
        <f t="shared" si="323"/>
        <v>34 Culture, media and sports occupations</v>
      </c>
      <c r="CA128" s="68">
        <f t="shared" si="313"/>
        <v>9.7632767519519881E-2</v>
      </c>
      <c r="CB128" s="68">
        <f t="shared" si="313"/>
        <v>-3.804604892760044E-2</v>
      </c>
      <c r="CC128" s="68">
        <f t="shared" si="313"/>
        <v>-0.43352854858329948</v>
      </c>
      <c r="CD128" s="68">
        <f t="shared" si="313"/>
        <v>-0.32841845087777144</v>
      </c>
      <c r="CE128" s="68">
        <f t="shared" si="314"/>
        <v>-0.76194699946107092</v>
      </c>
      <c r="CK128" t="str">
        <f t="shared" si="324"/>
        <v>34 Culture, media and sports occupations</v>
      </c>
      <c r="CL128" s="68">
        <f t="shared" si="315"/>
        <v>3.2373565544446814E-2</v>
      </c>
      <c r="CM128" s="68">
        <f t="shared" si="315"/>
        <v>3.4949416506693032E-2</v>
      </c>
      <c r="CN128" s="68">
        <f t="shared" si="315"/>
        <v>-8.6061058154454084E-3</v>
      </c>
      <c r="CO128" s="68">
        <f t="shared" si="315"/>
        <v>0.17174122308082729</v>
      </c>
      <c r="CP128" s="68">
        <f t="shared" si="316"/>
        <v>0.16313511726538188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0.16693248245561354</v>
      </c>
      <c r="C129" s="27">
        <f t="shared" si="299"/>
        <v>0.11944329037019785</v>
      </c>
      <c r="D129" s="27">
        <f t="shared" si="299"/>
        <v>0.20572398758033539</v>
      </c>
      <c r="E129" s="27">
        <f t="shared" si="299"/>
        <v>0.38144980680773144</v>
      </c>
      <c r="F129" s="27">
        <f t="shared" si="300"/>
        <v>0.58717379438806683</v>
      </c>
      <c r="L129" t="str">
        <f t="shared" si="317"/>
        <v>35 Business and public service associate professionals</v>
      </c>
      <c r="M129" s="27">
        <f t="shared" si="301"/>
        <v>1.8467685087684202</v>
      </c>
      <c r="N129" s="27">
        <f t="shared" si="301"/>
        <v>1.1455010070552571</v>
      </c>
      <c r="O129" s="27">
        <f t="shared" si="301"/>
        <v>2.1273048643874972</v>
      </c>
      <c r="P129" s="27">
        <f t="shared" si="301"/>
        <v>3.8561744507924534</v>
      </c>
      <c r="Q129" s="27">
        <f t="shared" si="302"/>
        <v>5.9834793151799506</v>
      </c>
      <c r="W129" t="str">
        <f t="shared" si="318"/>
        <v>35 Business and public service associate professionals</v>
      </c>
      <c r="X129" s="27">
        <f t="shared" si="303"/>
        <v>4.0337772670651866</v>
      </c>
      <c r="Y129" s="27">
        <f t="shared" si="303"/>
        <v>-0.35993790979515339</v>
      </c>
      <c r="Z129" s="27">
        <f t="shared" si="303"/>
        <v>1.2428034662365732</v>
      </c>
      <c r="AA129" s="27">
        <f t="shared" si="303"/>
        <v>3.1843265172574213</v>
      </c>
      <c r="AB129" s="27">
        <f t="shared" si="304"/>
        <v>4.4271299834939946</v>
      </c>
      <c r="AH129" t="str">
        <f t="shared" si="319"/>
        <v>35 Business and public service associate professionals</v>
      </c>
      <c r="AI129" s="27">
        <f t="shared" si="305"/>
        <v>0.94593406022010296</v>
      </c>
      <c r="AJ129" s="27">
        <f t="shared" si="305"/>
        <v>0.17630407425313344</v>
      </c>
      <c r="AK129" s="27">
        <f t="shared" si="305"/>
        <v>0.36723267941586091</v>
      </c>
      <c r="AL129" s="27">
        <f t="shared" si="305"/>
        <v>1.219865989909156</v>
      </c>
      <c r="AM129" s="27">
        <f t="shared" si="306"/>
        <v>1.5870986693250169</v>
      </c>
      <c r="AS129" t="str">
        <f t="shared" si="320"/>
        <v>35 Business and public service associate professionals</v>
      </c>
      <c r="AT129" s="27">
        <f t="shared" si="307"/>
        <v>0.85048966010325699</v>
      </c>
      <c r="AU129" s="27">
        <f t="shared" si="307"/>
        <v>0.11334637312932472</v>
      </c>
      <c r="AV129" s="27">
        <f t="shared" si="307"/>
        <v>0.27967680467018408</v>
      </c>
      <c r="AW129" s="27">
        <f t="shared" si="307"/>
        <v>0.9542479692120267</v>
      </c>
      <c r="AX129" s="27">
        <f t="shared" si="308"/>
        <v>1.2339247738822108</v>
      </c>
      <c r="BD129" t="str">
        <f t="shared" si="321"/>
        <v>35 Business and public service associate professionals</v>
      </c>
      <c r="BE129" s="27">
        <f t="shared" si="309"/>
        <v>1.0519528395040467</v>
      </c>
      <c r="BF129" s="27">
        <f t="shared" si="309"/>
        <v>0.70811903291501999</v>
      </c>
      <c r="BG129" s="27">
        <f t="shared" si="309"/>
        <v>-1.5647491972148533</v>
      </c>
      <c r="BH129" s="27">
        <f t="shared" si="309"/>
        <v>-1.1619161330598757</v>
      </c>
      <c r="BI129" s="27">
        <f t="shared" si="310"/>
        <v>-2.726665330274729</v>
      </c>
      <c r="BO129" t="str">
        <f t="shared" si="322"/>
        <v>35 Business and public service associate professionals</v>
      </c>
      <c r="BP129" s="27">
        <f t="shared" si="311"/>
        <v>0.2765688951658678</v>
      </c>
      <c r="BQ129" s="27">
        <f t="shared" si="311"/>
        <v>-0.40098549600019595</v>
      </c>
      <c r="BR129" s="27">
        <f t="shared" si="311"/>
        <v>-1.0186903647563117</v>
      </c>
      <c r="BS129" s="27">
        <f t="shared" si="311"/>
        <v>-2.0739590758326081</v>
      </c>
      <c r="BT129" s="27">
        <f t="shared" si="312"/>
        <v>-3.0926494405889198</v>
      </c>
      <c r="BZ129" t="str">
        <f t="shared" si="323"/>
        <v>35 Business and public service associate professionals</v>
      </c>
      <c r="CA129" s="68">
        <f t="shared" si="313"/>
        <v>0.61962857114672154</v>
      </c>
      <c r="CB129" s="68">
        <f t="shared" si="313"/>
        <v>-9.0302351901287103E-2</v>
      </c>
      <c r="CC129" s="68">
        <f t="shared" si="313"/>
        <v>-1.4254818663745477</v>
      </c>
      <c r="CD129" s="68">
        <f t="shared" si="313"/>
        <v>-2.0803629878973111</v>
      </c>
      <c r="CE129" s="68">
        <f t="shared" si="314"/>
        <v>-3.5058448542718588</v>
      </c>
      <c r="CK129" t="str">
        <f t="shared" si="324"/>
        <v>35 Business and public service associate professionals</v>
      </c>
      <c r="CL129" s="68">
        <f t="shared" si="315"/>
        <v>-5.0226303705726005E-2</v>
      </c>
      <c r="CM129" s="68">
        <f t="shared" si="315"/>
        <v>0.21048031540482426</v>
      </c>
      <c r="CN129" s="68">
        <f t="shared" si="315"/>
        <v>-0.12726411371529611</v>
      </c>
      <c r="CO129" s="68">
        <f t="shared" si="315"/>
        <v>0.58547362663619174</v>
      </c>
      <c r="CP129" s="68">
        <f t="shared" si="316"/>
        <v>0.45820951292089562</v>
      </c>
    </row>
    <row r="130" spans="1:94" x14ac:dyDescent="0.2">
      <c r="A130" t="str">
        <f t="shared" si="298"/>
        <v>41 Administrative occupations</v>
      </c>
      <c r="B130" s="27">
        <f t="shared" si="299"/>
        <v>0.15688757040407586</v>
      </c>
      <c r="C130" s="27">
        <f t="shared" si="299"/>
        <v>0.12488011959568668</v>
      </c>
      <c r="D130" s="27">
        <f t="shared" si="299"/>
        <v>0.29362603506636398</v>
      </c>
      <c r="E130" s="27">
        <f t="shared" si="299"/>
        <v>0.50558331695082814</v>
      </c>
      <c r="F130" s="27">
        <f t="shared" si="300"/>
        <v>0.79920935201719212</v>
      </c>
      <c r="L130" t="str">
        <f t="shared" si="317"/>
        <v>41 Administrative occupations</v>
      </c>
      <c r="M130" s="27">
        <f t="shared" si="301"/>
        <v>1.3183499234540115</v>
      </c>
      <c r="N130" s="27">
        <f t="shared" si="301"/>
        <v>1.3743417153156106</v>
      </c>
      <c r="O130" s="27">
        <f t="shared" si="301"/>
        <v>3.4470127403430784</v>
      </c>
      <c r="P130" s="27">
        <f t="shared" si="301"/>
        <v>5.7868435877899866</v>
      </c>
      <c r="Q130" s="27">
        <f t="shared" si="302"/>
        <v>9.233856328133065</v>
      </c>
      <c r="W130" t="str">
        <f t="shared" si="318"/>
        <v>41 Administrative occupations</v>
      </c>
      <c r="X130" s="27">
        <f t="shared" si="303"/>
        <v>4.4024213490812905</v>
      </c>
      <c r="Y130" s="27">
        <f t="shared" si="303"/>
        <v>1.0327876954869595</v>
      </c>
      <c r="Z130" s="27">
        <f t="shared" si="303"/>
        <v>7.1219717388120856</v>
      </c>
      <c r="AA130" s="27">
        <f t="shared" si="303"/>
        <v>11.226284875062824</v>
      </c>
      <c r="AB130" s="27">
        <f t="shared" si="304"/>
        <v>18.348256613874909</v>
      </c>
      <c r="AH130" t="str">
        <f t="shared" si="319"/>
        <v>41 Administrative occupations</v>
      </c>
      <c r="AI130" s="27">
        <f t="shared" si="305"/>
        <v>1.1443543632192341</v>
      </c>
      <c r="AJ130" s="27">
        <f t="shared" si="305"/>
        <v>2.1554872446763795E-2</v>
      </c>
      <c r="AK130" s="27">
        <f t="shared" si="305"/>
        <v>1.6524016846467688</v>
      </c>
      <c r="AL130" s="27">
        <f t="shared" si="305"/>
        <v>2.5517735730971651</v>
      </c>
      <c r="AM130" s="27">
        <f t="shared" si="306"/>
        <v>4.204175257743934</v>
      </c>
      <c r="AS130" t="str">
        <f t="shared" si="320"/>
        <v>41 Administrative occupations</v>
      </c>
      <c r="AT130" s="27">
        <f t="shared" si="307"/>
        <v>1.457922297102126</v>
      </c>
      <c r="AU130" s="27">
        <f t="shared" si="307"/>
        <v>0.5367676652842821</v>
      </c>
      <c r="AV130" s="27">
        <f t="shared" si="307"/>
        <v>1.309073157216627</v>
      </c>
      <c r="AW130" s="27">
        <f t="shared" si="307"/>
        <v>2.7327919155971809</v>
      </c>
      <c r="AX130" s="27">
        <f t="shared" si="308"/>
        <v>4.0418650728138079</v>
      </c>
      <c r="BD130" t="str">
        <f t="shared" si="321"/>
        <v>41 Administrative occupations</v>
      </c>
      <c r="BE130" s="27">
        <f t="shared" si="309"/>
        <v>1.122463689443272</v>
      </c>
      <c r="BF130" s="27">
        <f t="shared" si="309"/>
        <v>2.8048996870134033</v>
      </c>
      <c r="BG130" s="27">
        <f t="shared" si="309"/>
        <v>-1.3928367178303205</v>
      </c>
      <c r="BH130" s="27">
        <f t="shared" si="309"/>
        <v>-3.0582322134240094</v>
      </c>
      <c r="BI130" s="27">
        <f t="shared" si="310"/>
        <v>-4.4510689312543299</v>
      </c>
      <c r="BO130" t="str">
        <f t="shared" si="322"/>
        <v>41 Administrative occupations</v>
      </c>
      <c r="BP130" s="27">
        <f t="shared" si="311"/>
        <v>0.5374680405098502</v>
      </c>
      <c r="BQ130" s="27">
        <f t="shared" si="311"/>
        <v>-1.0146074647078365</v>
      </c>
      <c r="BR130" s="27">
        <f t="shared" si="311"/>
        <v>0.1524785513776763</v>
      </c>
      <c r="BS130" s="27">
        <f t="shared" si="311"/>
        <v>-9.5494680296681764</v>
      </c>
      <c r="BT130" s="27">
        <f t="shared" si="312"/>
        <v>-9.3969894782905001</v>
      </c>
      <c r="BZ130" t="str">
        <f t="shared" si="323"/>
        <v>41 Administrative occupations</v>
      </c>
      <c r="CA130" s="68">
        <f t="shared" si="313"/>
        <v>-1.2205480254988643</v>
      </c>
      <c r="CB130" s="68">
        <f t="shared" si="313"/>
        <v>-0.28638963874445267</v>
      </c>
      <c r="CC130" s="68">
        <f t="shared" si="313"/>
        <v>-4.0524326248726883</v>
      </c>
      <c r="CD130" s="68">
        <f t="shared" si="313"/>
        <v>-7.8804601235708427</v>
      </c>
      <c r="CE130" s="68">
        <f t="shared" si="314"/>
        <v>-11.932892748443532</v>
      </c>
      <c r="CK130" t="str">
        <f t="shared" si="324"/>
        <v>41 Administrative occupations</v>
      </c>
      <c r="CL130" s="68">
        <f t="shared" si="315"/>
        <v>-0.84466628524290233</v>
      </c>
      <c r="CM130" s="68">
        <f t="shared" si="315"/>
        <v>1.1944504296765581</v>
      </c>
      <c r="CN130" s="68">
        <f t="shared" si="315"/>
        <v>-0.19415944944343089</v>
      </c>
      <c r="CO130" s="68">
        <f t="shared" si="315"/>
        <v>-0.12208933913992404</v>
      </c>
      <c r="CP130" s="68">
        <f t="shared" si="316"/>
        <v>-0.31624878858335492</v>
      </c>
    </row>
    <row r="131" spans="1:94" x14ac:dyDescent="0.2">
      <c r="A131" t="str">
        <f t="shared" si="298"/>
        <v>42 Secretarial and related occupations</v>
      </c>
      <c r="B131" s="27">
        <f t="shared" si="299"/>
        <v>8.0962337381848548E-3</v>
      </c>
      <c r="C131" s="27">
        <f t="shared" si="299"/>
        <v>6.8325364081896003E-3</v>
      </c>
      <c r="D131" s="27">
        <f t="shared" si="299"/>
        <v>2.3645820769922346E-2</v>
      </c>
      <c r="E131" s="27">
        <f t="shared" si="299"/>
        <v>6.9401878142274678E-2</v>
      </c>
      <c r="F131" s="27">
        <f t="shared" si="300"/>
        <v>9.3047698912197024E-2</v>
      </c>
      <c r="L131" t="str">
        <f t="shared" si="317"/>
        <v>42 Secretarial and related occupations</v>
      </c>
      <c r="M131" s="27">
        <f t="shared" si="301"/>
        <v>8.6476275550512849E-2</v>
      </c>
      <c r="N131" s="27">
        <f t="shared" si="301"/>
        <v>0.16444461832379109</v>
      </c>
      <c r="O131" s="27">
        <f t="shared" si="301"/>
        <v>0.51066591196295041</v>
      </c>
      <c r="P131" s="27">
        <f t="shared" si="301"/>
        <v>0.89837005241361267</v>
      </c>
      <c r="Q131" s="27">
        <f t="shared" si="302"/>
        <v>1.4090359643765631</v>
      </c>
      <c r="W131" t="str">
        <f t="shared" si="318"/>
        <v>42 Secretarial and related occupations</v>
      </c>
      <c r="X131" s="27">
        <f t="shared" si="303"/>
        <v>0.47458861412516384</v>
      </c>
      <c r="Y131" s="27">
        <f t="shared" si="303"/>
        <v>-0.31616567046392596</v>
      </c>
      <c r="Z131" s="27">
        <f t="shared" si="303"/>
        <v>1.1829024980959355</v>
      </c>
      <c r="AA131" s="27">
        <f t="shared" si="303"/>
        <v>1.4182362611611934</v>
      </c>
      <c r="AB131" s="27">
        <f t="shared" si="304"/>
        <v>2.6011387592571289</v>
      </c>
      <c r="AH131" t="str">
        <f t="shared" si="319"/>
        <v>42 Secretarial and related occupations</v>
      </c>
      <c r="AI131" s="27">
        <f t="shared" si="305"/>
        <v>0.14168651628138207</v>
      </c>
      <c r="AJ131" s="27">
        <f t="shared" si="305"/>
        <v>-6.3527761369325919E-2</v>
      </c>
      <c r="AK131" s="27">
        <f t="shared" si="305"/>
        <v>0.17922010870552363</v>
      </c>
      <c r="AL131" s="27">
        <f t="shared" si="305"/>
        <v>-9.2743817655850602E-2</v>
      </c>
      <c r="AM131" s="27">
        <f t="shared" si="306"/>
        <v>8.6476291049673026E-2</v>
      </c>
      <c r="AS131" t="str">
        <f t="shared" si="320"/>
        <v>42 Secretarial and related occupations</v>
      </c>
      <c r="AT131" s="27">
        <f t="shared" si="307"/>
        <v>6.9802089326399086E-2</v>
      </c>
      <c r="AU131" s="27">
        <f t="shared" si="307"/>
        <v>-3.6403442598338165E-2</v>
      </c>
      <c r="AV131" s="27">
        <f t="shared" si="307"/>
        <v>7.3370319876508994E-2</v>
      </c>
      <c r="AW131" s="27">
        <f t="shared" si="307"/>
        <v>-0.23748901925921739</v>
      </c>
      <c r="AX131" s="27">
        <f t="shared" si="308"/>
        <v>-0.1641186993827084</v>
      </c>
      <c r="BD131" t="str">
        <f t="shared" si="321"/>
        <v>42 Secretarial and related occupations</v>
      </c>
      <c r="BE131" s="27">
        <f t="shared" si="309"/>
        <v>-0.27613397303306542</v>
      </c>
      <c r="BF131" s="27">
        <f t="shared" si="309"/>
        <v>0.23607128524727639</v>
      </c>
      <c r="BG131" s="27">
        <f t="shared" si="309"/>
        <v>-0.63572544289943878</v>
      </c>
      <c r="BH131" s="27">
        <f t="shared" si="309"/>
        <v>-3.9764951123245975</v>
      </c>
      <c r="BI131" s="27">
        <f t="shared" si="310"/>
        <v>-4.6122205552240363</v>
      </c>
      <c r="BO131" t="str">
        <f t="shared" si="322"/>
        <v>42 Secretarial and related occupations</v>
      </c>
      <c r="BP131" s="27">
        <f t="shared" si="311"/>
        <v>-0.78584376345735585</v>
      </c>
      <c r="BQ131" s="27">
        <f t="shared" si="311"/>
        <v>-0.93410563038373606</v>
      </c>
      <c r="BR131" s="27">
        <f t="shared" si="311"/>
        <v>-1.3102998273251352</v>
      </c>
      <c r="BS131" s="27">
        <f t="shared" si="311"/>
        <v>-3.6514012913362626</v>
      </c>
      <c r="BT131" s="27">
        <f t="shared" si="312"/>
        <v>-4.9617011186613977</v>
      </c>
      <c r="BZ131" t="str">
        <f t="shared" si="323"/>
        <v>42 Secretarial and related occupations</v>
      </c>
      <c r="CA131" s="68">
        <f t="shared" si="313"/>
        <v>-0.33658783832123085</v>
      </c>
      <c r="CB131" s="68">
        <f t="shared" si="313"/>
        <v>-0.56923505233220162</v>
      </c>
      <c r="CC131" s="68">
        <f t="shared" si="313"/>
        <v>-2.2341759604580957</v>
      </c>
      <c r="CD131" s="68">
        <f t="shared" si="313"/>
        <v>-3.1303902736839775</v>
      </c>
      <c r="CE131" s="68">
        <f t="shared" si="314"/>
        <v>-5.3645662341420728</v>
      </c>
      <c r="CK131" t="str">
        <f t="shared" si="324"/>
        <v>42 Secretarial and related occupations</v>
      </c>
      <c r="CL131" s="68">
        <f t="shared" si="315"/>
        <v>-8.4003659212265269E-2</v>
      </c>
      <c r="CM131" s="68">
        <f t="shared" si="315"/>
        <v>0.35475736180828887</v>
      </c>
      <c r="CN131" s="68">
        <f t="shared" si="315"/>
        <v>4.4397467128327595E-2</v>
      </c>
      <c r="CO131" s="68">
        <f t="shared" si="315"/>
        <v>-0.10672808310229787</v>
      </c>
      <c r="CP131" s="68">
        <f t="shared" si="316"/>
        <v>-6.2330615973970271E-2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-6.4187689350854241E-3</v>
      </c>
      <c r="C132" s="27">
        <f t="shared" si="299"/>
        <v>5.7635830846873085E-3</v>
      </c>
      <c r="D132" s="27">
        <f t="shared" si="299"/>
        <v>5.1466873093751093E-3</v>
      </c>
      <c r="E132" s="27">
        <f t="shared" si="299"/>
        <v>1.5286833588272E-2</v>
      </c>
      <c r="F132" s="27">
        <f t="shared" si="300"/>
        <v>2.043352089764711E-2</v>
      </c>
      <c r="L132" t="str">
        <f t="shared" si="317"/>
        <v>51 Skilled agricultural and related trades</v>
      </c>
      <c r="M132" s="27">
        <f t="shared" si="301"/>
        <v>1.3895252698802374E-2</v>
      </c>
      <c r="N132" s="27">
        <f t="shared" si="301"/>
        <v>-6.0290043314350228E-3</v>
      </c>
      <c r="O132" s="27">
        <f t="shared" si="301"/>
        <v>1.7765367738821453E-2</v>
      </c>
      <c r="P132" s="27">
        <f t="shared" si="301"/>
        <v>8.6055510577841027E-2</v>
      </c>
      <c r="Q132" s="27">
        <f t="shared" si="302"/>
        <v>0.10382087831666248</v>
      </c>
      <c r="W132" t="str">
        <f t="shared" si="318"/>
        <v>51 Skilled agricultural and related trades</v>
      </c>
      <c r="X132" s="27">
        <f t="shared" si="303"/>
        <v>0.26090450425779288</v>
      </c>
      <c r="Y132" s="27">
        <f t="shared" si="303"/>
        <v>0.10634466998747305</v>
      </c>
      <c r="Z132" s="27">
        <f t="shared" si="303"/>
        <v>0.15719713923291168</v>
      </c>
      <c r="AA132" s="27">
        <f t="shared" si="303"/>
        <v>0.73590183061366088</v>
      </c>
      <c r="AB132" s="27">
        <f t="shared" si="304"/>
        <v>0.89309896984657255</v>
      </c>
      <c r="AH132" t="str">
        <f t="shared" si="319"/>
        <v>51 Skilled agricultural and related trades</v>
      </c>
      <c r="AI132" s="27">
        <f t="shared" si="305"/>
        <v>0.24301668832710099</v>
      </c>
      <c r="AJ132" s="27">
        <f t="shared" si="305"/>
        <v>-7.6393366118272299E-2</v>
      </c>
      <c r="AK132" s="27">
        <f t="shared" si="305"/>
        <v>8.504418898344912E-2</v>
      </c>
      <c r="AL132" s="27">
        <f t="shared" si="305"/>
        <v>0.33817733904937808</v>
      </c>
      <c r="AM132" s="27">
        <f t="shared" si="306"/>
        <v>0.4232215280328272</v>
      </c>
      <c r="AS132" t="str">
        <f t="shared" si="320"/>
        <v>51 Skilled agricultural and related trades</v>
      </c>
      <c r="AT132" s="27">
        <f t="shared" si="307"/>
        <v>0.2907681745412477</v>
      </c>
      <c r="AU132" s="27">
        <f t="shared" si="307"/>
        <v>-1.7847727650801781E-2</v>
      </c>
      <c r="AV132" s="27">
        <f t="shared" si="307"/>
        <v>8.3230409391558124E-2</v>
      </c>
      <c r="AW132" s="27">
        <f t="shared" si="307"/>
        <v>0.50911366404626257</v>
      </c>
      <c r="AX132" s="27">
        <f t="shared" si="308"/>
        <v>0.5923440734378207</v>
      </c>
      <c r="BD132" t="str">
        <f t="shared" si="321"/>
        <v>51 Skilled agricultural and related trades</v>
      </c>
      <c r="BE132" s="27">
        <f t="shared" si="309"/>
        <v>7.4506386624822118E-2</v>
      </c>
      <c r="BF132" s="27">
        <f t="shared" si="309"/>
        <v>-0.12768004325339066</v>
      </c>
      <c r="BG132" s="27">
        <f t="shared" si="309"/>
        <v>-0.11543202278186127</v>
      </c>
      <c r="BH132" s="27">
        <f t="shared" si="309"/>
        <v>2.4390986769103673E-2</v>
      </c>
      <c r="BI132" s="27">
        <f t="shared" si="310"/>
        <v>-9.1041036012757592E-2</v>
      </c>
      <c r="BO132" t="str">
        <f t="shared" si="322"/>
        <v>51 Skilled agricultural and related trades</v>
      </c>
      <c r="BP132" s="27">
        <f t="shared" si="311"/>
        <v>9.9325614281508212E-2</v>
      </c>
      <c r="BQ132" s="27">
        <f t="shared" si="311"/>
        <v>-0.40059463594816958</v>
      </c>
      <c r="BR132" s="27">
        <f t="shared" si="311"/>
        <v>-9.2805876728135228E-2</v>
      </c>
      <c r="BS132" s="27">
        <f t="shared" si="311"/>
        <v>-1.5161118617820879E-2</v>
      </c>
      <c r="BT132" s="27">
        <f t="shared" si="312"/>
        <v>-0.10796699534595611</v>
      </c>
      <c r="BZ132" t="str">
        <f t="shared" si="323"/>
        <v>51 Skilled agricultural and related trades</v>
      </c>
      <c r="CA132" s="68">
        <f t="shared" si="313"/>
        <v>0.13735529074983965</v>
      </c>
      <c r="CB132" s="68">
        <f t="shared" si="313"/>
        <v>-0.10398579230340088</v>
      </c>
      <c r="CC132" s="68">
        <f t="shared" si="313"/>
        <v>-0.33656928903406169</v>
      </c>
      <c r="CD132" s="68">
        <f t="shared" si="313"/>
        <v>4.9017443925592818E-2</v>
      </c>
      <c r="CE132" s="68">
        <f t="shared" si="314"/>
        <v>-0.28755184510846887</v>
      </c>
      <c r="CK132" t="str">
        <f t="shared" si="324"/>
        <v>51 Skilled agricultural and related trades</v>
      </c>
      <c r="CL132" s="68">
        <f t="shared" si="315"/>
        <v>3.9769607362586168E-2</v>
      </c>
      <c r="CM132" s="68">
        <f t="shared" si="315"/>
        <v>-0.16981218511566842</v>
      </c>
      <c r="CN132" s="68">
        <f t="shared" si="315"/>
        <v>2.8675382289619522E-2</v>
      </c>
      <c r="CO132" s="68">
        <f t="shared" si="315"/>
        <v>-0.53332349014984226</v>
      </c>
      <c r="CP132" s="68">
        <f t="shared" si="316"/>
        <v>-0.50464810786022274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9.5013762367266996E-3</v>
      </c>
      <c r="C133" s="27">
        <f t="shared" si="299"/>
        <v>4.8869639309434346E-3</v>
      </c>
      <c r="D133" s="27">
        <f t="shared" si="299"/>
        <v>1.0917744839985026E-2</v>
      </c>
      <c r="E133" s="27">
        <f t="shared" si="299"/>
        <v>2.4372296074924513E-2</v>
      </c>
      <c r="F133" s="27">
        <f t="shared" si="300"/>
        <v>3.5290040914909539E-2</v>
      </c>
      <c r="L133" t="str">
        <f t="shared" si="317"/>
        <v>52 Skilled metal, electrical and electronic trades</v>
      </c>
      <c r="M133" s="27">
        <f t="shared" si="301"/>
        <v>0.25895964332661325</v>
      </c>
      <c r="N133" s="27">
        <f t="shared" si="301"/>
        <v>-0.14988824868966</v>
      </c>
      <c r="O133" s="27">
        <f t="shared" si="301"/>
        <v>0.25102737389064</v>
      </c>
      <c r="P133" s="27">
        <f t="shared" si="301"/>
        <v>0.40109866360958413</v>
      </c>
      <c r="Q133" s="27">
        <f t="shared" si="302"/>
        <v>0.65212603750022413</v>
      </c>
      <c r="W133" t="str">
        <f t="shared" si="318"/>
        <v>52 Skilled metal, electrical and electronic trades</v>
      </c>
      <c r="X133" s="27">
        <f t="shared" si="303"/>
        <v>0.92657100751563348</v>
      </c>
      <c r="Y133" s="27">
        <f t="shared" si="303"/>
        <v>-0.60620078511459496</v>
      </c>
      <c r="Z133" s="27">
        <f t="shared" si="303"/>
        <v>0.44720222517495944</v>
      </c>
      <c r="AA133" s="27">
        <f t="shared" si="303"/>
        <v>1.0719464786730741</v>
      </c>
      <c r="AB133" s="27">
        <f t="shared" si="304"/>
        <v>1.5191487038480336</v>
      </c>
      <c r="AH133" t="str">
        <f t="shared" si="319"/>
        <v>52 Skilled metal, electrical and electronic trades</v>
      </c>
      <c r="AI133" s="27">
        <f t="shared" si="305"/>
        <v>0.27937032245994442</v>
      </c>
      <c r="AJ133" s="27">
        <f t="shared" si="305"/>
        <v>-0.15757474961506979</v>
      </c>
      <c r="AK133" s="27">
        <f t="shared" si="305"/>
        <v>0.1433290228355325</v>
      </c>
      <c r="AL133" s="27">
        <f t="shared" si="305"/>
        <v>0.41150251416739936</v>
      </c>
      <c r="AM133" s="27">
        <f t="shared" si="306"/>
        <v>0.55483153700293186</v>
      </c>
      <c r="AS133" t="str">
        <f t="shared" si="320"/>
        <v>52 Skilled metal, electrical and electronic trades</v>
      </c>
      <c r="AT133" s="27">
        <f t="shared" si="307"/>
        <v>0.93382578109472414</v>
      </c>
      <c r="AU133" s="27">
        <f t="shared" si="307"/>
        <v>-0.57542111691033959</v>
      </c>
      <c r="AV133" s="27">
        <f t="shared" si="307"/>
        <v>0.25726978063362171</v>
      </c>
      <c r="AW133" s="27">
        <f t="shared" si="307"/>
        <v>1.0612308488198892</v>
      </c>
      <c r="AX133" s="27">
        <f t="shared" si="308"/>
        <v>1.3185006294535109</v>
      </c>
      <c r="BD133" t="str">
        <f t="shared" si="321"/>
        <v>52 Skilled metal, electrical and electronic trades</v>
      </c>
      <c r="BE133" s="27">
        <f t="shared" si="309"/>
        <v>2.1720495361511354</v>
      </c>
      <c r="BF133" s="27">
        <f t="shared" si="309"/>
        <v>-3.7432530498898799</v>
      </c>
      <c r="BG133" s="27">
        <f t="shared" si="309"/>
        <v>-1.0401537379118011</v>
      </c>
      <c r="BH133" s="27">
        <f t="shared" si="309"/>
        <v>-2.5419629833912456</v>
      </c>
      <c r="BI133" s="27">
        <f t="shared" si="310"/>
        <v>-3.5821167213030467</v>
      </c>
      <c r="BO133" t="str">
        <f t="shared" si="322"/>
        <v>52 Skilled metal, electrical and electronic trades</v>
      </c>
      <c r="BP133" s="27">
        <f t="shared" si="311"/>
        <v>0.3433049130410506</v>
      </c>
      <c r="BQ133" s="27">
        <f t="shared" si="311"/>
        <v>-2.4154351683542892</v>
      </c>
      <c r="BR133" s="27">
        <f t="shared" si="311"/>
        <v>-0.78620943737768911</v>
      </c>
      <c r="BS133" s="27">
        <f t="shared" si="311"/>
        <v>-1.681711828040104</v>
      </c>
      <c r="BT133" s="27">
        <f t="shared" si="312"/>
        <v>-2.4679212654177931</v>
      </c>
      <c r="BZ133" t="str">
        <f t="shared" si="323"/>
        <v>52 Skilled metal, electrical and electronic trades</v>
      </c>
      <c r="CA133" s="68">
        <f t="shared" si="313"/>
        <v>0.33925137855513388</v>
      </c>
      <c r="CB133" s="68">
        <f t="shared" si="313"/>
        <v>-1.0191572825777566</v>
      </c>
      <c r="CC133" s="68">
        <f t="shared" si="313"/>
        <v>-0.8261745035438679</v>
      </c>
      <c r="CD133" s="68">
        <f t="shared" si="313"/>
        <v>-1.863614722002259</v>
      </c>
      <c r="CE133" s="68">
        <f t="shared" si="314"/>
        <v>-2.6897892255461269</v>
      </c>
      <c r="CK133" t="str">
        <f t="shared" si="324"/>
        <v>52 Skilled metal, electrical and electronic trades</v>
      </c>
      <c r="CL133" s="68">
        <f t="shared" si="315"/>
        <v>9.7831655758787939E-2</v>
      </c>
      <c r="CM133" s="68">
        <f t="shared" si="315"/>
        <v>-0.42782434624208276</v>
      </c>
      <c r="CN133" s="68">
        <f t="shared" si="315"/>
        <v>-1.6017861581619108E-2</v>
      </c>
      <c r="CO133" s="68">
        <f t="shared" si="315"/>
        <v>-0.70594340872470851</v>
      </c>
      <c r="CP133" s="68">
        <f t="shared" si="316"/>
        <v>-0.72196127030632762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-1.8452164128644217E-3</v>
      </c>
      <c r="C134" s="27">
        <f t="shared" si="299"/>
        <v>-4.3687702896057917E-6</v>
      </c>
      <c r="D134" s="27">
        <f t="shared" si="299"/>
        <v>9.1610763127690561E-3</v>
      </c>
      <c r="E134" s="27">
        <f t="shared" si="299"/>
        <v>-3.1505778993627664E-5</v>
      </c>
      <c r="F134" s="27">
        <f t="shared" si="300"/>
        <v>9.1295705337754284E-3</v>
      </c>
      <c r="L134" t="str">
        <f t="shared" si="317"/>
        <v>53 Skilled construction and building trades</v>
      </c>
      <c r="M134" s="27">
        <f t="shared" si="301"/>
        <v>7.8014691681069726E-2</v>
      </c>
      <c r="N134" s="27">
        <f t="shared" si="301"/>
        <v>-3.9104918681312217E-2</v>
      </c>
      <c r="O134" s="27">
        <f t="shared" si="301"/>
        <v>7.9380008983747197E-2</v>
      </c>
      <c r="P134" s="27">
        <f t="shared" si="301"/>
        <v>8.0516449968247139E-2</v>
      </c>
      <c r="Q134" s="27">
        <f t="shared" si="302"/>
        <v>0.15989645895199434</v>
      </c>
      <c r="W134" t="str">
        <f t="shared" si="318"/>
        <v>53 Skilled construction and building trades</v>
      </c>
      <c r="X134" s="27">
        <f t="shared" si="303"/>
        <v>0.3536255868234135</v>
      </c>
      <c r="Y134" s="27">
        <f t="shared" si="303"/>
        <v>-0.20528055046020177</v>
      </c>
      <c r="Z134" s="27">
        <f t="shared" si="303"/>
        <v>0.20471321621317196</v>
      </c>
      <c r="AA134" s="27">
        <f t="shared" si="303"/>
        <v>0.47066239267575249</v>
      </c>
      <c r="AB134" s="27">
        <f t="shared" si="304"/>
        <v>0.67537560888892445</v>
      </c>
      <c r="AH134" t="str">
        <f t="shared" si="319"/>
        <v>53 Skilled construction and building trades</v>
      </c>
      <c r="AI134" s="27">
        <f t="shared" si="305"/>
        <v>0.30057873292277526</v>
      </c>
      <c r="AJ134" s="27">
        <f t="shared" si="305"/>
        <v>-0.11254475971960398</v>
      </c>
      <c r="AK134" s="27">
        <f t="shared" si="305"/>
        <v>0.16851976078006148</v>
      </c>
      <c r="AL134" s="27">
        <f t="shared" si="305"/>
        <v>0.37803112838888775</v>
      </c>
      <c r="AM134" s="27">
        <f t="shared" si="306"/>
        <v>0.54655088916894923</v>
      </c>
      <c r="AS134" t="str">
        <f t="shared" si="320"/>
        <v>53 Skilled construction and building trades</v>
      </c>
      <c r="AT134" s="27">
        <f t="shared" si="307"/>
        <v>0.33537524940791719</v>
      </c>
      <c r="AU134" s="27">
        <f t="shared" si="307"/>
        <v>-0.17887812227759792</v>
      </c>
      <c r="AV134" s="27">
        <f t="shared" si="307"/>
        <v>0.20354881772716249</v>
      </c>
      <c r="AW134" s="27">
        <f t="shared" si="307"/>
        <v>0.31804526635257258</v>
      </c>
      <c r="AX134" s="27">
        <f t="shared" si="308"/>
        <v>0.52159408407973507</v>
      </c>
      <c r="BD134" t="str">
        <f t="shared" si="321"/>
        <v>53 Skilled construction and building trades</v>
      </c>
      <c r="BE134" s="27">
        <f t="shared" si="309"/>
        <v>0.81259244408958331</v>
      </c>
      <c r="BF134" s="27">
        <f t="shared" si="309"/>
        <v>-2.328111311040395</v>
      </c>
      <c r="BG134" s="27">
        <f t="shared" si="309"/>
        <v>-0.59544252914694873</v>
      </c>
      <c r="BH134" s="27">
        <f t="shared" si="309"/>
        <v>-1.6354781677594712</v>
      </c>
      <c r="BI134" s="27">
        <f t="shared" si="310"/>
        <v>-2.2309206969064199</v>
      </c>
      <c r="BO134" t="str">
        <f t="shared" si="322"/>
        <v>53 Skilled construction and building trades</v>
      </c>
      <c r="BP134" s="27">
        <f t="shared" si="311"/>
        <v>1.2705372737715397</v>
      </c>
      <c r="BQ134" s="27">
        <f t="shared" si="311"/>
        <v>-2.4421188804431324</v>
      </c>
      <c r="BR134" s="27">
        <f t="shared" si="311"/>
        <v>0.28065104673447472</v>
      </c>
      <c r="BS134" s="27">
        <f t="shared" si="311"/>
        <v>-0.57047595178457478</v>
      </c>
      <c r="BT134" s="27">
        <f t="shared" si="312"/>
        <v>-0.28982490505010006</v>
      </c>
      <c r="BZ134" t="str">
        <f t="shared" si="323"/>
        <v>53 Skilled construction and building trades</v>
      </c>
      <c r="CA134" s="68">
        <f t="shared" si="313"/>
        <v>0.57594781674116824</v>
      </c>
      <c r="CB134" s="68">
        <f t="shared" si="313"/>
        <v>-0.84982314594689079</v>
      </c>
      <c r="CC134" s="68">
        <f t="shared" si="313"/>
        <v>-0.57304884341865936</v>
      </c>
      <c r="CD134" s="68">
        <f t="shared" si="313"/>
        <v>-0.84968629751256319</v>
      </c>
      <c r="CE134" s="68">
        <f t="shared" si="314"/>
        <v>-1.4227351409312226</v>
      </c>
      <c r="CK134" t="str">
        <f t="shared" si="324"/>
        <v>53 Skilled construction and building trades</v>
      </c>
      <c r="CL134" s="68">
        <f t="shared" si="315"/>
        <v>-0.51799698001434047</v>
      </c>
      <c r="CM134" s="68">
        <f t="shared" si="315"/>
        <v>-0.54883338817135874</v>
      </c>
      <c r="CN134" s="68">
        <f t="shared" si="315"/>
        <v>-0.70799889110930936</v>
      </c>
      <c r="CO134" s="68">
        <f t="shared" si="315"/>
        <v>-1.7258042215311569</v>
      </c>
      <c r="CP134" s="68">
        <f t="shared" si="316"/>
        <v>-2.433803112640466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-3.6217153590492601E-5</v>
      </c>
      <c r="C135" s="27">
        <f t="shared" si="299"/>
        <v>3.5462001365327289E-4</v>
      </c>
      <c r="D135" s="27">
        <f t="shared" si="299"/>
        <v>3.7148288713651292E-2</v>
      </c>
      <c r="E135" s="27">
        <f t="shared" si="299"/>
        <v>5.4328528015451391E-2</v>
      </c>
      <c r="F135" s="27">
        <f t="shared" si="300"/>
        <v>9.1476816729102683E-2</v>
      </c>
      <c r="L135" t="str">
        <f t="shared" si="317"/>
        <v>54 Textiles, printing and other skilled trades</v>
      </c>
      <c r="M135" s="27">
        <f t="shared" si="301"/>
        <v>0.13219825280449882</v>
      </c>
      <c r="N135" s="27">
        <f t="shared" si="301"/>
        <v>1.4727222028776854E-2</v>
      </c>
      <c r="O135" s="27">
        <f t="shared" si="301"/>
        <v>0.2479749942029994</v>
      </c>
      <c r="P135" s="27">
        <f t="shared" si="301"/>
        <v>0.50858848758954578</v>
      </c>
      <c r="Q135" s="27">
        <f t="shared" si="302"/>
        <v>0.75656348179254518</v>
      </c>
      <c r="W135" t="str">
        <f t="shared" si="318"/>
        <v>54 Textiles, printing and other skilled trades</v>
      </c>
      <c r="X135" s="27">
        <f t="shared" si="303"/>
        <v>0.24150421357572616</v>
      </c>
      <c r="Y135" s="27">
        <f t="shared" si="303"/>
        <v>-0.10524475356133323</v>
      </c>
      <c r="Z135" s="27">
        <f t="shared" si="303"/>
        <v>0.72618831766373582</v>
      </c>
      <c r="AA135" s="27">
        <f t="shared" si="303"/>
        <v>1.0730489801285374</v>
      </c>
      <c r="AB135" s="27">
        <f t="shared" si="304"/>
        <v>1.7992372977922733</v>
      </c>
      <c r="AH135" t="str">
        <f t="shared" si="319"/>
        <v>54 Textiles, printing and other skilled trades</v>
      </c>
      <c r="AI135" s="27">
        <f t="shared" si="305"/>
        <v>-1.8106950499411467E-2</v>
      </c>
      <c r="AJ135" s="27">
        <f t="shared" si="305"/>
        <v>2.7322483369724093E-2</v>
      </c>
      <c r="AK135" s="27">
        <f t="shared" si="305"/>
        <v>0.12565340799366598</v>
      </c>
      <c r="AL135" s="27">
        <f t="shared" si="305"/>
        <v>0.28297097222069256</v>
      </c>
      <c r="AM135" s="27">
        <f t="shared" si="306"/>
        <v>0.40862438021435854</v>
      </c>
      <c r="AS135" t="str">
        <f t="shared" si="320"/>
        <v>54 Textiles, printing and other skilled trades</v>
      </c>
      <c r="AT135" s="27">
        <f t="shared" si="307"/>
        <v>5.9361127764720356E-2</v>
      </c>
      <c r="AU135" s="27">
        <f t="shared" si="307"/>
        <v>-3.0268161043173425E-2</v>
      </c>
      <c r="AV135" s="27">
        <f t="shared" si="307"/>
        <v>0.19413617824812213</v>
      </c>
      <c r="AW135" s="27">
        <f t="shared" si="307"/>
        <v>0.3474440355667201</v>
      </c>
      <c r="AX135" s="27">
        <f t="shared" si="308"/>
        <v>0.54158021381484223</v>
      </c>
      <c r="BD135" t="str">
        <f t="shared" si="321"/>
        <v>54 Textiles, printing and other skilled trades</v>
      </c>
      <c r="BE135" s="27">
        <f t="shared" si="309"/>
        <v>-0.24164118239031396</v>
      </c>
      <c r="BF135" s="27">
        <f t="shared" si="309"/>
        <v>-0.38891941627865645</v>
      </c>
      <c r="BG135" s="27">
        <f t="shared" si="309"/>
        <v>0.50358821659551722</v>
      </c>
      <c r="BH135" s="27">
        <f t="shared" si="309"/>
        <v>9.1433478496556475E-3</v>
      </c>
      <c r="BI135" s="27">
        <f t="shared" si="310"/>
        <v>0.51273156444517287</v>
      </c>
      <c r="BO135" t="str">
        <f t="shared" si="322"/>
        <v>54 Textiles, printing and other skilled trades</v>
      </c>
      <c r="BP135" s="27">
        <f t="shared" si="311"/>
        <v>-1.0029472093896219</v>
      </c>
      <c r="BQ135" s="27">
        <f t="shared" si="311"/>
        <v>-0.37384832842813509</v>
      </c>
      <c r="BR135" s="27">
        <f t="shared" si="311"/>
        <v>8.9425192172442713E-2</v>
      </c>
      <c r="BS135" s="27">
        <f t="shared" si="311"/>
        <v>-0.48929801845844612</v>
      </c>
      <c r="BT135" s="27">
        <f t="shared" si="312"/>
        <v>-0.3998728262860034</v>
      </c>
      <c r="BZ135" t="str">
        <f t="shared" si="323"/>
        <v>54 Textiles, printing and other skilled trades</v>
      </c>
      <c r="CA135" s="68">
        <f t="shared" si="313"/>
        <v>-0.50067187957046322</v>
      </c>
      <c r="CB135" s="68">
        <f t="shared" si="313"/>
        <v>-5.7758926479941408E-2</v>
      </c>
      <c r="CC135" s="68">
        <f t="shared" si="313"/>
        <v>-0.19301808611965132</v>
      </c>
      <c r="CD135" s="68">
        <f t="shared" si="313"/>
        <v>-1.1204389887739858</v>
      </c>
      <c r="CE135" s="68">
        <f t="shared" si="314"/>
        <v>-1.3134570748936372</v>
      </c>
      <c r="CK135" t="str">
        <f t="shared" si="324"/>
        <v>54 Textiles, printing and other skilled trades</v>
      </c>
      <c r="CL135" s="68">
        <f t="shared" si="315"/>
        <v>-0.91070814957717339</v>
      </c>
      <c r="CM135" s="68">
        <f t="shared" si="315"/>
        <v>0.18391443649402683</v>
      </c>
      <c r="CN135" s="68">
        <f t="shared" si="315"/>
        <v>-0.55613532588783299</v>
      </c>
      <c r="CO135" s="68">
        <f t="shared" si="315"/>
        <v>-0.18114916752074461</v>
      </c>
      <c r="CP135" s="68">
        <f t="shared" si="316"/>
        <v>-0.7372844934085776</v>
      </c>
    </row>
    <row r="136" spans="1:94" x14ac:dyDescent="0.2">
      <c r="A136" t="str">
        <f t="shared" si="298"/>
        <v>61 Caring personal service occupations</v>
      </c>
      <c r="B136" s="27">
        <f t="shared" si="299"/>
        <v>1.2283528545331018E-2</v>
      </c>
      <c r="C136" s="27">
        <f t="shared" si="299"/>
        <v>4.4793106622412898E-3</v>
      </c>
      <c r="D136" s="27">
        <f t="shared" si="299"/>
        <v>2.8264358727881966E-2</v>
      </c>
      <c r="E136" s="27">
        <f t="shared" si="299"/>
        <v>4.2815672646130967E-2</v>
      </c>
      <c r="F136" s="27">
        <f t="shared" si="300"/>
        <v>7.1080031374012934E-2</v>
      </c>
      <c r="L136" t="str">
        <f t="shared" si="317"/>
        <v>61 Caring personal service occupations</v>
      </c>
      <c r="M136" s="27">
        <f t="shared" si="301"/>
        <v>0.7106006027818621</v>
      </c>
      <c r="N136" s="27">
        <f t="shared" si="301"/>
        <v>0.31046854487267339</v>
      </c>
      <c r="O136" s="27">
        <f t="shared" si="301"/>
        <v>1.616693015849771</v>
      </c>
      <c r="P136" s="27">
        <f t="shared" si="301"/>
        <v>2.609427198117789</v>
      </c>
      <c r="Q136" s="27">
        <f t="shared" si="302"/>
        <v>4.22612021396756</v>
      </c>
      <c r="W136" t="str">
        <f t="shared" si="318"/>
        <v>61 Caring personal service occupations</v>
      </c>
      <c r="X136" s="27">
        <f t="shared" si="303"/>
        <v>2.0463169328784829</v>
      </c>
      <c r="Y136" s="27">
        <f t="shared" si="303"/>
        <v>-0.47453038930410507</v>
      </c>
      <c r="Z136" s="27">
        <f t="shared" si="303"/>
        <v>2.8509547998364937</v>
      </c>
      <c r="AA136" s="27">
        <f t="shared" si="303"/>
        <v>4.2950966220228608</v>
      </c>
      <c r="AB136" s="27">
        <f t="shared" si="304"/>
        <v>7.1460514218593545</v>
      </c>
      <c r="AH136" t="str">
        <f t="shared" si="319"/>
        <v>61 Caring personal service occupations</v>
      </c>
      <c r="AI136" s="27">
        <f t="shared" si="305"/>
        <v>0.34978160848234907</v>
      </c>
      <c r="AJ136" s="27">
        <f t="shared" si="305"/>
        <v>-0.42483114817463985</v>
      </c>
      <c r="AK136" s="27">
        <f t="shared" si="305"/>
        <v>0.30464022034372462</v>
      </c>
      <c r="AL136" s="27">
        <f t="shared" si="305"/>
        <v>0.77059143836335586</v>
      </c>
      <c r="AM136" s="27">
        <f t="shared" si="306"/>
        <v>1.0752316587070805</v>
      </c>
      <c r="AS136" t="str">
        <f t="shared" si="320"/>
        <v>61 Caring personal service occupations</v>
      </c>
      <c r="AT136" s="27">
        <f t="shared" si="307"/>
        <v>0.69514964686649083</v>
      </c>
      <c r="AU136" s="27">
        <f t="shared" si="307"/>
        <v>-9.7505266113413036E-2</v>
      </c>
      <c r="AV136" s="27">
        <f t="shared" si="307"/>
        <v>0.50717381333847555</v>
      </c>
      <c r="AW136" s="27">
        <f t="shared" si="307"/>
        <v>0.99654582650455836</v>
      </c>
      <c r="AX136" s="27">
        <f t="shared" si="308"/>
        <v>1.5037196398430339</v>
      </c>
      <c r="BD136" t="str">
        <f t="shared" si="321"/>
        <v>61 Caring personal service occupations</v>
      </c>
      <c r="BE136" s="27">
        <f t="shared" si="309"/>
        <v>4.5696118877562668</v>
      </c>
      <c r="BF136" s="27">
        <f t="shared" si="309"/>
        <v>3.1944755658696593</v>
      </c>
      <c r="BG136" s="27">
        <f t="shared" si="309"/>
        <v>1.9700389547035897</v>
      </c>
      <c r="BH136" s="27">
        <f t="shared" si="309"/>
        <v>7.3603024108495418</v>
      </c>
      <c r="BI136" s="27">
        <f t="shared" si="310"/>
        <v>9.3303413655531315</v>
      </c>
      <c r="BO136" t="str">
        <f t="shared" si="322"/>
        <v>61 Caring personal service occupations</v>
      </c>
      <c r="BP136" s="27">
        <f t="shared" si="311"/>
        <v>0.38553280301037773</v>
      </c>
      <c r="BQ136" s="27">
        <f t="shared" si="311"/>
        <v>-2.6279671615927001</v>
      </c>
      <c r="BR136" s="27">
        <f t="shared" si="311"/>
        <v>0.31997359927910196</v>
      </c>
      <c r="BS136" s="27">
        <f t="shared" si="311"/>
        <v>-4.6148274150371655</v>
      </c>
      <c r="BT136" s="27">
        <f t="shared" si="312"/>
        <v>-4.2948538157580636</v>
      </c>
      <c r="BZ136" t="str">
        <f t="shared" si="323"/>
        <v>61 Caring personal service occupations</v>
      </c>
      <c r="CA136" s="68">
        <f t="shared" si="313"/>
        <v>-3.2517249099309025</v>
      </c>
      <c r="CB136" s="68">
        <f t="shared" si="313"/>
        <v>-0.73250835164462824</v>
      </c>
      <c r="CC136" s="68">
        <f t="shared" si="313"/>
        <v>-1.2900656138787183</v>
      </c>
      <c r="CD136" s="68">
        <f t="shared" si="313"/>
        <v>-0.59935134526346934</v>
      </c>
      <c r="CE136" s="68">
        <f t="shared" si="314"/>
        <v>-1.8894169591421877</v>
      </c>
      <c r="CK136" t="str">
        <f t="shared" si="324"/>
        <v>61 Caring personal service occupations</v>
      </c>
      <c r="CL136" s="68">
        <f t="shared" si="315"/>
        <v>-0.28378025668260998</v>
      </c>
      <c r="CM136" s="68">
        <f t="shared" si="315"/>
        <v>4.425943980630187E-2</v>
      </c>
      <c r="CN136" s="68">
        <f t="shared" si="315"/>
        <v>0.1890470539618907</v>
      </c>
      <c r="CO136" s="68">
        <f t="shared" si="315"/>
        <v>0.32588117403370132</v>
      </c>
      <c r="CP136" s="68">
        <f t="shared" si="316"/>
        <v>0.51492822799559201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1.72274467159973E-2</v>
      </c>
      <c r="C137" s="27">
        <f t="shared" si="299"/>
        <v>-4.7035595819370848E-3</v>
      </c>
      <c r="D137" s="27">
        <f t="shared" si="299"/>
        <v>7.9669604446993628E-3</v>
      </c>
      <c r="E137" s="27">
        <f t="shared" si="299"/>
        <v>1.5888913665926381E-2</v>
      </c>
      <c r="F137" s="27">
        <f t="shared" si="300"/>
        <v>2.3855874110625744E-2</v>
      </c>
      <c r="L137" t="str">
        <f t="shared" si="317"/>
        <v>62 Leisure, travel and related personal service occupations</v>
      </c>
      <c r="M137" s="27">
        <f t="shared" si="301"/>
        <v>0.13000402092140517</v>
      </c>
      <c r="N137" s="27">
        <f t="shared" si="301"/>
        <v>-4.0243012553364044E-2</v>
      </c>
      <c r="O137" s="27">
        <f t="shared" si="301"/>
        <v>9.8479465420127421E-2</v>
      </c>
      <c r="P137" s="27">
        <f t="shared" si="301"/>
        <v>0.24833191955013856</v>
      </c>
      <c r="Q137" s="27">
        <f t="shared" si="302"/>
        <v>0.34681138497026598</v>
      </c>
      <c r="W137" t="str">
        <f t="shared" si="318"/>
        <v>62 Leisure, travel and related personal service occupations</v>
      </c>
      <c r="X137" s="27">
        <f t="shared" si="303"/>
        <v>1.0050591730559209</v>
      </c>
      <c r="Y137" s="27">
        <f t="shared" si="303"/>
        <v>-0.60530900875007188</v>
      </c>
      <c r="Z137" s="27">
        <f t="shared" si="303"/>
        <v>0.39102042770044587</v>
      </c>
      <c r="AA137" s="27">
        <f t="shared" si="303"/>
        <v>0.98875774545254913</v>
      </c>
      <c r="AB137" s="27">
        <f t="shared" si="304"/>
        <v>1.379778173152995</v>
      </c>
      <c r="AH137" t="str">
        <f t="shared" si="319"/>
        <v>62 Leisure, travel and related personal service occupations</v>
      </c>
      <c r="AI137" s="27">
        <f t="shared" si="305"/>
        <v>0.4825982339238517</v>
      </c>
      <c r="AJ137" s="27">
        <f t="shared" si="305"/>
        <v>-0.37906107523819932</v>
      </c>
      <c r="AK137" s="27">
        <f t="shared" si="305"/>
        <v>0.12106294914116922</v>
      </c>
      <c r="AL137" s="27">
        <f t="shared" si="305"/>
        <v>0.56880317010188386</v>
      </c>
      <c r="AM137" s="27">
        <f t="shared" si="306"/>
        <v>0.68986611924305308</v>
      </c>
      <c r="AS137" t="str">
        <f t="shared" si="320"/>
        <v>62 Leisure, travel and related personal service occupations</v>
      </c>
      <c r="AT137" s="27">
        <f t="shared" si="307"/>
        <v>0.59822168091142514</v>
      </c>
      <c r="AU137" s="27">
        <f t="shared" si="307"/>
        <v>-0.1875883277452508</v>
      </c>
      <c r="AV137" s="27">
        <f t="shared" si="307"/>
        <v>0.25867266721533477</v>
      </c>
      <c r="AW137" s="27">
        <f t="shared" si="307"/>
        <v>1.0703509882034408</v>
      </c>
      <c r="AX137" s="27">
        <f t="shared" si="308"/>
        <v>1.3290236554187755</v>
      </c>
      <c r="BD137" t="str">
        <f t="shared" si="321"/>
        <v>62 Leisure, travel and related personal service occupations</v>
      </c>
      <c r="BE137" s="27">
        <f t="shared" si="309"/>
        <v>0.56290912855505937</v>
      </c>
      <c r="BF137" s="27">
        <f t="shared" si="309"/>
        <v>-0.79404531327863381</v>
      </c>
      <c r="BG137" s="27">
        <f t="shared" si="309"/>
        <v>-1.0541923757886371</v>
      </c>
      <c r="BH137" s="27">
        <f t="shared" si="309"/>
        <v>-0.81518690369854774</v>
      </c>
      <c r="BI137" s="27">
        <f t="shared" si="310"/>
        <v>-1.8693792794871849</v>
      </c>
      <c r="BO137" t="str">
        <f t="shared" si="322"/>
        <v>62 Leisure, travel and related personal service occupations</v>
      </c>
      <c r="BP137" s="27">
        <f t="shared" si="311"/>
        <v>0.52305412002248453</v>
      </c>
      <c r="BQ137" s="27">
        <f t="shared" si="311"/>
        <v>-1.8815391317772132</v>
      </c>
      <c r="BR137" s="27">
        <f t="shared" si="311"/>
        <v>-0.96304890618221428</v>
      </c>
      <c r="BS137" s="27">
        <f t="shared" si="311"/>
        <v>-1.2102072589622246</v>
      </c>
      <c r="BT137" s="27">
        <f t="shared" si="312"/>
        <v>-2.1732561651444389</v>
      </c>
      <c r="BZ137" t="str">
        <f t="shared" si="323"/>
        <v>62 Leisure, travel and related personal service occupations</v>
      </c>
      <c r="CA137" s="68">
        <f t="shared" si="313"/>
        <v>0.47899284885385018</v>
      </c>
      <c r="CB137" s="68">
        <f t="shared" si="313"/>
        <v>-0.7810009865956955</v>
      </c>
      <c r="CC137" s="68">
        <f t="shared" si="313"/>
        <v>-0.89100965319845127</v>
      </c>
      <c r="CD137" s="68">
        <f t="shared" si="313"/>
        <v>-1.0164148459975051</v>
      </c>
      <c r="CE137" s="68">
        <f t="shared" si="314"/>
        <v>-1.9074244991959564</v>
      </c>
      <c r="CK137" t="str">
        <f t="shared" si="324"/>
        <v>62 Leisure, travel and related personal service occupations</v>
      </c>
      <c r="CL137" s="68">
        <f t="shared" si="315"/>
        <v>-0.46322313760271028</v>
      </c>
      <c r="CM137" s="68">
        <f t="shared" si="315"/>
        <v>7.3142166561750876E-2</v>
      </c>
      <c r="CN137" s="68">
        <f t="shared" si="315"/>
        <v>-0.55768170901593117</v>
      </c>
      <c r="CO137" s="68">
        <f t="shared" si="315"/>
        <v>-0.45024272393014719</v>
      </c>
      <c r="CP137" s="68">
        <f t="shared" si="316"/>
        <v>-1.0079244329460784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2.8997423717120295E-4</v>
      </c>
      <c r="C138" s="27">
        <f t="shared" si="299"/>
        <v>4.4614639531656173E-4</v>
      </c>
      <c r="D138" s="27">
        <f t="shared" si="299"/>
        <v>1.5697539051894634E-4</v>
      </c>
      <c r="E138" s="27">
        <f t="shared" si="299"/>
        <v>1.2031483056744556E-3</v>
      </c>
      <c r="F138" s="27">
        <f t="shared" si="300"/>
        <v>1.3601236961934019E-3</v>
      </c>
      <c r="L138" t="str">
        <f t="shared" si="317"/>
        <v>63 Community and civil enforcement occupations</v>
      </c>
      <c r="M138" s="27">
        <f t="shared" si="301"/>
        <v>6.0341352639040058E-4</v>
      </c>
      <c r="N138" s="27">
        <f t="shared" si="301"/>
        <v>1.4659055702094761E-2</v>
      </c>
      <c r="O138" s="27">
        <f t="shared" si="301"/>
        <v>-8.9734931701553125E-3</v>
      </c>
      <c r="P138" s="27">
        <f t="shared" si="301"/>
        <v>1.8111974672934621E-2</v>
      </c>
      <c r="Q138" s="27">
        <f t="shared" si="302"/>
        <v>9.1384815027793082E-3</v>
      </c>
      <c r="W138" t="str">
        <f t="shared" si="318"/>
        <v>63 Community and civil enforcement occupations</v>
      </c>
      <c r="X138" s="27">
        <f t="shared" si="303"/>
        <v>3.2229117939191754E-2</v>
      </c>
      <c r="Y138" s="27">
        <f t="shared" si="303"/>
        <v>1.982634089792068E-2</v>
      </c>
      <c r="Z138" s="27">
        <f t="shared" si="303"/>
        <v>-4.7191081165225413E-3</v>
      </c>
      <c r="AA138" s="27">
        <f t="shared" si="303"/>
        <v>8.4952227869498964E-2</v>
      </c>
      <c r="AB138" s="27">
        <f t="shared" si="304"/>
        <v>8.0233119752976423E-2</v>
      </c>
      <c r="AH138" t="str">
        <f t="shared" si="319"/>
        <v>63 Community and civil enforcement occupations</v>
      </c>
      <c r="AI138" s="27">
        <f t="shared" si="305"/>
        <v>7.7397761161479769E-3</v>
      </c>
      <c r="AJ138" s="27">
        <f t="shared" si="305"/>
        <v>1.3750222296428277E-2</v>
      </c>
      <c r="AK138" s="27">
        <f t="shared" si="305"/>
        <v>-1.6261019446945454E-2</v>
      </c>
      <c r="AL138" s="27">
        <f t="shared" si="305"/>
        <v>2.0289547263270036E-2</v>
      </c>
      <c r="AM138" s="27">
        <f t="shared" si="306"/>
        <v>4.0285278163245813E-3</v>
      </c>
      <c r="AS138" t="str">
        <f t="shared" si="320"/>
        <v>63 Community and civil enforcement occupations</v>
      </c>
      <c r="AT138" s="27">
        <f t="shared" si="307"/>
        <v>3.4764015859547331E-4</v>
      </c>
      <c r="AU138" s="27">
        <f t="shared" si="307"/>
        <v>9.9744341804655634E-3</v>
      </c>
      <c r="AV138" s="27">
        <f t="shared" si="307"/>
        <v>-1.7083371011321007E-2</v>
      </c>
      <c r="AW138" s="27">
        <f t="shared" si="307"/>
        <v>8.0681329837671636E-3</v>
      </c>
      <c r="AX138" s="27">
        <f t="shared" si="308"/>
        <v>-9.015238027553843E-3</v>
      </c>
      <c r="BD138" t="str">
        <f t="shared" si="321"/>
        <v>63 Community and civil enforcement occupations</v>
      </c>
      <c r="BE138" s="27">
        <f t="shared" si="309"/>
        <v>-5.7048132693920922E-2</v>
      </c>
      <c r="BF138" s="27">
        <f t="shared" si="309"/>
        <v>5.9944096683533482E-2</v>
      </c>
      <c r="BG138" s="27">
        <f t="shared" si="309"/>
        <v>-9.6909248909118728E-2</v>
      </c>
      <c r="BH138" s="27">
        <f t="shared" si="309"/>
        <v>9.688668777216275E-3</v>
      </c>
      <c r="BI138" s="27">
        <f t="shared" si="310"/>
        <v>-8.7220580131902453E-2</v>
      </c>
      <c r="BO138" t="str">
        <f t="shared" si="322"/>
        <v>63 Community and civil enforcement occupations</v>
      </c>
      <c r="BP138" s="27">
        <f t="shared" si="311"/>
        <v>-4.8128396883538427E-2</v>
      </c>
      <c r="BQ138" s="27">
        <f t="shared" si="311"/>
        <v>6.0468625541484855E-2</v>
      </c>
      <c r="BR138" s="27">
        <f t="shared" si="311"/>
        <v>-0.12240066375882092</v>
      </c>
      <c r="BS138" s="27">
        <f t="shared" si="311"/>
        <v>1.0894886077755794E-3</v>
      </c>
      <c r="BT138" s="27">
        <f t="shared" si="312"/>
        <v>-0.12131117515104534</v>
      </c>
      <c r="BZ138" t="str">
        <f t="shared" si="323"/>
        <v>63 Community and civil enforcement occupations</v>
      </c>
      <c r="CA138" s="68">
        <f t="shared" si="313"/>
        <v>-3.526886395271267E-3</v>
      </c>
      <c r="CB138" s="68">
        <f t="shared" si="313"/>
        <v>6.2856723931344116E-2</v>
      </c>
      <c r="CC138" s="68">
        <f t="shared" si="313"/>
        <v>-0.11926897599052264</v>
      </c>
      <c r="CD138" s="68">
        <f t="shared" si="313"/>
        <v>-2.3380654413844182E-2</v>
      </c>
      <c r="CE138" s="68">
        <f t="shared" si="314"/>
        <v>-0.14264963040436682</v>
      </c>
      <c r="CK138" t="str">
        <f t="shared" si="324"/>
        <v>63 Community and civil enforcement occupations</v>
      </c>
      <c r="CL138" s="68">
        <f t="shared" si="315"/>
        <v>-4.5229923081385334E-2</v>
      </c>
      <c r="CM138" s="68">
        <f t="shared" si="315"/>
        <v>2.5751931482710308E-2</v>
      </c>
      <c r="CN138" s="68">
        <f t="shared" si="315"/>
        <v>-5.0795923641747183E-2</v>
      </c>
      <c r="CO138" s="68">
        <f t="shared" si="315"/>
        <v>-7.9251698328581879E-3</v>
      </c>
      <c r="CP138" s="68">
        <f t="shared" si="316"/>
        <v>-5.8721093474605371E-2</v>
      </c>
    </row>
    <row r="139" spans="1:94" x14ac:dyDescent="0.2">
      <c r="A139" t="str">
        <f t="shared" si="298"/>
        <v>71 Sales occupations</v>
      </c>
      <c r="B139" s="27">
        <f t="shared" si="299"/>
        <v>1.7441207705310713E-2</v>
      </c>
      <c r="C139" s="27">
        <f t="shared" si="299"/>
        <v>-6.1728702509353806E-3</v>
      </c>
      <c r="D139" s="27">
        <f t="shared" si="299"/>
        <v>4.9217322626434634E-2</v>
      </c>
      <c r="E139" s="27">
        <f t="shared" si="299"/>
        <v>8.8996264769756417E-2</v>
      </c>
      <c r="F139" s="27">
        <f t="shared" si="300"/>
        <v>0.13821358739619105</v>
      </c>
      <c r="L139" t="str">
        <f t="shared" si="317"/>
        <v>71 Sales occupations</v>
      </c>
      <c r="M139" s="27">
        <f t="shared" si="301"/>
        <v>0.5253336728531508</v>
      </c>
      <c r="N139" s="27">
        <f t="shared" si="301"/>
        <v>0.14448121150588866</v>
      </c>
      <c r="O139" s="27">
        <f t="shared" si="301"/>
        <v>0.90653195323287994</v>
      </c>
      <c r="P139" s="27">
        <f t="shared" si="301"/>
        <v>1.8877751290724456</v>
      </c>
      <c r="Q139" s="27">
        <f t="shared" si="302"/>
        <v>2.7943070823053255</v>
      </c>
      <c r="W139" t="str">
        <f t="shared" si="318"/>
        <v>71 Sales occupations</v>
      </c>
      <c r="X139" s="27">
        <f t="shared" si="303"/>
        <v>3.049494523003025</v>
      </c>
      <c r="Y139" s="27">
        <f t="shared" si="303"/>
        <v>-0.72038792368128313</v>
      </c>
      <c r="Z139" s="27">
        <f t="shared" si="303"/>
        <v>2.4828616213634263</v>
      </c>
      <c r="AA139" s="27">
        <f t="shared" si="303"/>
        <v>6.2481025832958821</v>
      </c>
      <c r="AB139" s="27">
        <f t="shared" si="304"/>
        <v>8.7309642046593083</v>
      </c>
      <c r="AH139" t="str">
        <f t="shared" si="319"/>
        <v>71 Sales occupations</v>
      </c>
      <c r="AI139" s="27">
        <f t="shared" si="305"/>
        <v>0.79540675587790677</v>
      </c>
      <c r="AJ139" s="27">
        <f t="shared" si="305"/>
        <v>-0.15105361263368522</v>
      </c>
      <c r="AK139" s="27">
        <f t="shared" si="305"/>
        <v>0.55579754070791143</v>
      </c>
      <c r="AL139" s="27">
        <f t="shared" si="305"/>
        <v>1.8173088409192628</v>
      </c>
      <c r="AM139" s="27">
        <f t="shared" si="306"/>
        <v>2.3731063816271742</v>
      </c>
      <c r="AS139" t="str">
        <f t="shared" si="320"/>
        <v>71 Sales occupations</v>
      </c>
      <c r="AT139" s="27">
        <f t="shared" si="307"/>
        <v>0.58033950205648699</v>
      </c>
      <c r="AU139" s="27">
        <f t="shared" si="307"/>
        <v>-0.22948284883745274</v>
      </c>
      <c r="AV139" s="27">
        <f t="shared" si="307"/>
        <v>0.28742869853911213</v>
      </c>
      <c r="AW139" s="27">
        <f t="shared" si="307"/>
        <v>1.1579958655757459</v>
      </c>
      <c r="AX139" s="27">
        <f t="shared" si="308"/>
        <v>1.445424564114858</v>
      </c>
      <c r="BD139" t="str">
        <f t="shared" si="321"/>
        <v>71 Sales occupations</v>
      </c>
      <c r="BE139" s="27">
        <f t="shared" si="309"/>
        <v>2.9373379041064709</v>
      </c>
      <c r="BF139" s="27">
        <f t="shared" si="309"/>
        <v>-4.0778051529819948E-2</v>
      </c>
      <c r="BG139" s="27">
        <f t="shared" si="309"/>
        <v>-0.3245279201284923</v>
      </c>
      <c r="BH139" s="27">
        <f t="shared" si="309"/>
        <v>0.74505431277135514</v>
      </c>
      <c r="BI139" s="27">
        <f t="shared" si="310"/>
        <v>0.42052639264286285</v>
      </c>
      <c r="BO139" t="str">
        <f t="shared" si="322"/>
        <v>71 Sales occupations</v>
      </c>
      <c r="BP139" s="27">
        <f t="shared" si="311"/>
        <v>0.67900169144940392</v>
      </c>
      <c r="BQ139" s="27">
        <f t="shared" si="311"/>
        <v>-3.4532054591085526</v>
      </c>
      <c r="BR139" s="27">
        <f t="shared" si="311"/>
        <v>0.3467774357250768</v>
      </c>
      <c r="BS139" s="27">
        <f t="shared" si="311"/>
        <v>-3.7701485341162773</v>
      </c>
      <c r="BT139" s="27">
        <f t="shared" si="312"/>
        <v>-3.4233710983912005</v>
      </c>
      <c r="BZ139" t="str">
        <f t="shared" si="323"/>
        <v>71 Sales occupations</v>
      </c>
      <c r="CA139" s="68">
        <f t="shared" si="313"/>
        <v>1.5636657438668138</v>
      </c>
      <c r="CB139" s="68">
        <f t="shared" si="313"/>
        <v>-1.9867866271877581</v>
      </c>
      <c r="CC139" s="68">
        <f t="shared" si="313"/>
        <v>-2.9691679254593737</v>
      </c>
      <c r="CD139" s="68">
        <f t="shared" si="313"/>
        <v>-9.1738698235923053</v>
      </c>
      <c r="CE139" s="68">
        <f t="shared" si="314"/>
        <v>-12.143037749051679</v>
      </c>
      <c r="CK139" t="str">
        <f t="shared" si="324"/>
        <v>71 Sales occupations</v>
      </c>
      <c r="CL139" s="68">
        <f t="shared" si="315"/>
        <v>-2.3398793661862403</v>
      </c>
      <c r="CM139" s="68">
        <f t="shared" si="315"/>
        <v>0.38524914571416424</v>
      </c>
      <c r="CN139" s="68">
        <f t="shared" si="315"/>
        <v>-2.1236617006300165</v>
      </c>
      <c r="CO139" s="68">
        <f t="shared" si="315"/>
        <v>-1.807092667252129</v>
      </c>
      <c r="CP139" s="68">
        <f t="shared" si="316"/>
        <v>-3.9307543678821455</v>
      </c>
    </row>
    <row r="140" spans="1:94" x14ac:dyDescent="0.2">
      <c r="A140" t="str">
        <f t="shared" si="298"/>
        <v>72 Customer service occupations</v>
      </c>
      <c r="B140" s="27">
        <f t="shared" si="299"/>
        <v>1.6405627536292419E-2</v>
      </c>
      <c r="C140" s="27">
        <f t="shared" si="299"/>
        <v>1.78272405889318E-2</v>
      </c>
      <c r="D140" s="27">
        <f t="shared" si="299"/>
        <v>6.3504018116896238E-2</v>
      </c>
      <c r="E140" s="27">
        <f t="shared" si="299"/>
        <v>6.7128438705652493E-2</v>
      </c>
      <c r="F140" s="27">
        <f t="shared" si="300"/>
        <v>0.13063245682254873</v>
      </c>
      <c r="L140" t="str">
        <f t="shared" si="317"/>
        <v>72 Customer service occupations</v>
      </c>
      <c r="M140" s="27">
        <f t="shared" si="301"/>
        <v>0.24859507945553061</v>
      </c>
      <c r="N140" s="27">
        <f t="shared" si="301"/>
        <v>6.2596653933028934E-2</v>
      </c>
      <c r="O140" s="27">
        <f t="shared" si="301"/>
        <v>0.43367051204452034</v>
      </c>
      <c r="P140" s="27">
        <f t="shared" si="301"/>
        <v>0.64285144143382555</v>
      </c>
      <c r="Q140" s="27">
        <f t="shared" si="302"/>
        <v>1.0765219534783459</v>
      </c>
      <c r="W140" t="str">
        <f t="shared" si="318"/>
        <v>72 Customer service occupations</v>
      </c>
      <c r="X140" s="27">
        <f t="shared" si="303"/>
        <v>1.172331954114278</v>
      </c>
      <c r="Y140" s="27">
        <f t="shared" si="303"/>
        <v>4.4086642021383682E-2</v>
      </c>
      <c r="Z140" s="27">
        <f t="shared" si="303"/>
        <v>1.3143208212413438</v>
      </c>
      <c r="AA140" s="27">
        <f t="shared" si="303"/>
        <v>2.284776578859379</v>
      </c>
      <c r="AB140" s="27">
        <f t="shared" si="304"/>
        <v>3.5990974001007228</v>
      </c>
      <c r="AH140" t="str">
        <f t="shared" si="319"/>
        <v>72 Customer service occupations</v>
      </c>
      <c r="AI140" s="27">
        <f t="shared" si="305"/>
        <v>0.36577333744060692</v>
      </c>
      <c r="AJ140" s="27">
        <f t="shared" si="305"/>
        <v>9.7841511958827176E-3</v>
      </c>
      <c r="AK140" s="27">
        <f t="shared" si="305"/>
        <v>0.31909399907296532</v>
      </c>
      <c r="AL140" s="27">
        <f t="shared" si="305"/>
        <v>0.5537421303310206</v>
      </c>
      <c r="AM140" s="27">
        <f t="shared" si="306"/>
        <v>0.87283612940398592</v>
      </c>
      <c r="AS140" t="str">
        <f t="shared" si="320"/>
        <v>72 Customer service occupations</v>
      </c>
      <c r="AT140" s="27">
        <f t="shared" si="307"/>
        <v>0.57410018053190792</v>
      </c>
      <c r="AU140" s="27">
        <f t="shared" si="307"/>
        <v>-8.4341122216242237E-2</v>
      </c>
      <c r="AV140" s="27">
        <f t="shared" si="307"/>
        <v>0.57086144959749596</v>
      </c>
      <c r="AW140" s="27">
        <f t="shared" si="307"/>
        <v>0.6890498802155931</v>
      </c>
      <c r="AX140" s="27">
        <f t="shared" si="308"/>
        <v>1.2599113298130891</v>
      </c>
      <c r="BD140" t="str">
        <f t="shared" si="321"/>
        <v>72 Customer service occupations</v>
      </c>
      <c r="BE140" s="27">
        <f t="shared" si="309"/>
        <v>1.0933727978882111</v>
      </c>
      <c r="BF140" s="27">
        <f t="shared" si="309"/>
        <v>0.15671137512777555</v>
      </c>
      <c r="BG140" s="27">
        <f t="shared" si="309"/>
        <v>0.64221138095247987</v>
      </c>
      <c r="BH140" s="27">
        <f t="shared" si="309"/>
        <v>0.81053017800886096</v>
      </c>
      <c r="BI140" s="27">
        <f t="shared" si="310"/>
        <v>1.4527415589613408</v>
      </c>
      <c r="BO140" t="str">
        <f t="shared" si="322"/>
        <v>72 Customer service occupations</v>
      </c>
      <c r="BP140" s="27">
        <f t="shared" si="311"/>
        <v>1.1194611852963599</v>
      </c>
      <c r="BQ140" s="27">
        <f t="shared" si="311"/>
        <v>-0.73578554046411604</v>
      </c>
      <c r="BR140" s="27">
        <f t="shared" si="311"/>
        <v>0.64286193395857794</v>
      </c>
      <c r="BS140" s="27">
        <f t="shared" si="311"/>
        <v>-0.45189784780453301</v>
      </c>
      <c r="BT140" s="27">
        <f t="shared" si="312"/>
        <v>0.19096408615404492</v>
      </c>
      <c r="BZ140" t="str">
        <f t="shared" si="323"/>
        <v>72 Customer service occupations</v>
      </c>
      <c r="CA140" s="68">
        <f t="shared" si="313"/>
        <v>0.42933057099528105</v>
      </c>
      <c r="CB140" s="68">
        <f t="shared" si="313"/>
        <v>-9.6735431414614048E-2</v>
      </c>
      <c r="CC140" s="68">
        <f t="shared" si="313"/>
        <v>-0.16195627180772565</v>
      </c>
      <c r="CD140" s="68">
        <f t="shared" si="313"/>
        <v>-0.14158159443138452</v>
      </c>
      <c r="CE140" s="68">
        <f t="shared" si="314"/>
        <v>-0.30353786623911017</v>
      </c>
      <c r="CK140" t="str">
        <f t="shared" si="324"/>
        <v>72 Customer service occupations</v>
      </c>
      <c r="CL140" s="68">
        <f t="shared" si="315"/>
        <v>6.266533756306214E-2</v>
      </c>
      <c r="CM140" s="68">
        <f t="shared" si="315"/>
        <v>0.2370926332620058</v>
      </c>
      <c r="CN140" s="68">
        <f t="shared" si="315"/>
        <v>0.33213106015468963</v>
      </c>
      <c r="CO140" s="68">
        <f t="shared" si="315"/>
        <v>0.6132783614865307</v>
      </c>
      <c r="CP140" s="68">
        <f t="shared" si="316"/>
        <v>0.94540942164122033</v>
      </c>
    </row>
    <row r="141" spans="1:94" x14ac:dyDescent="0.2">
      <c r="A141" t="str">
        <f t="shared" si="298"/>
        <v>81 Process, plant and machine operatives</v>
      </c>
      <c r="B141" s="27">
        <f t="shared" si="299"/>
        <v>2.4591121492710991E-2</v>
      </c>
      <c r="C141" s="27">
        <f t="shared" si="299"/>
        <v>-1.1304199784322011E-2</v>
      </c>
      <c r="D141" s="27">
        <f t="shared" si="299"/>
        <v>5.821518508372607E-2</v>
      </c>
      <c r="E141" s="27">
        <f t="shared" si="299"/>
        <v>0.11846067111344766</v>
      </c>
      <c r="F141" s="27">
        <f t="shared" si="300"/>
        <v>0.17667585619717374</v>
      </c>
      <c r="L141" t="str">
        <f t="shared" si="317"/>
        <v>81 Process, plant and machine operatives</v>
      </c>
      <c r="M141" s="27">
        <f t="shared" si="301"/>
        <v>0.11038692772173431</v>
      </c>
      <c r="N141" s="27">
        <f t="shared" si="301"/>
        <v>-5.1242769395756838E-2</v>
      </c>
      <c r="O141" s="27">
        <f t="shared" si="301"/>
        <v>0.21391621073387918</v>
      </c>
      <c r="P141" s="27">
        <f t="shared" si="301"/>
        <v>0.50793618311379596</v>
      </c>
      <c r="Q141" s="27">
        <f t="shared" si="302"/>
        <v>0.72185239384767508</v>
      </c>
      <c r="W141" t="str">
        <f t="shared" si="318"/>
        <v>81 Process, plant and machine operatives</v>
      </c>
      <c r="X141" s="27">
        <f t="shared" si="303"/>
        <v>0.2333665101840996</v>
      </c>
      <c r="Y141" s="27">
        <f t="shared" si="303"/>
        <v>-0.19267190072604312</v>
      </c>
      <c r="Z141" s="27">
        <f t="shared" si="303"/>
        <v>0.63714183910090028</v>
      </c>
      <c r="AA141" s="27">
        <f t="shared" si="303"/>
        <v>1.2493022212557945</v>
      </c>
      <c r="AB141" s="27">
        <f t="shared" si="304"/>
        <v>1.8864440603566948</v>
      </c>
      <c r="AH141" t="str">
        <f t="shared" si="319"/>
        <v>81 Process, plant and machine operatives</v>
      </c>
      <c r="AI141" s="27">
        <f t="shared" si="305"/>
        <v>0.10895675540136018</v>
      </c>
      <c r="AJ141" s="27">
        <f t="shared" si="305"/>
        <v>-6.7177686237281153E-2</v>
      </c>
      <c r="AK141" s="27">
        <f t="shared" si="305"/>
        <v>0.2584591673445511</v>
      </c>
      <c r="AL141" s="27">
        <f t="shared" si="305"/>
        <v>0.47854573389675281</v>
      </c>
      <c r="AM141" s="27">
        <f t="shared" si="306"/>
        <v>0.73700490124130391</v>
      </c>
      <c r="AS141" t="str">
        <f t="shared" si="320"/>
        <v>81 Process, plant and machine operatives</v>
      </c>
      <c r="AT141" s="27">
        <f t="shared" si="307"/>
        <v>0.2540405528345242</v>
      </c>
      <c r="AU141" s="27">
        <f t="shared" si="307"/>
        <v>-0.16329650372831916</v>
      </c>
      <c r="AV141" s="27">
        <f t="shared" si="307"/>
        <v>0.29142292252613289</v>
      </c>
      <c r="AW141" s="27">
        <f t="shared" si="307"/>
        <v>0.59241145958060071</v>
      </c>
      <c r="AX141" s="27">
        <f t="shared" si="308"/>
        <v>0.8838343821067336</v>
      </c>
      <c r="BD141" t="str">
        <f t="shared" si="321"/>
        <v>81 Process, plant and machine operatives</v>
      </c>
      <c r="BE141" s="27">
        <f t="shared" si="309"/>
        <v>0.34689967906839136</v>
      </c>
      <c r="BF141" s="27">
        <f t="shared" si="309"/>
        <v>-1.1164652402896103</v>
      </c>
      <c r="BG141" s="27">
        <f t="shared" si="309"/>
        <v>0.65695634371365674</v>
      </c>
      <c r="BH141" s="27">
        <f t="shared" si="309"/>
        <v>9.2494200699873019E-3</v>
      </c>
      <c r="BI141" s="27">
        <f t="shared" si="310"/>
        <v>0.66620576378364404</v>
      </c>
      <c r="BO141" t="str">
        <f t="shared" si="322"/>
        <v>81 Process, plant and machine operatives</v>
      </c>
      <c r="BP141" s="27">
        <f t="shared" si="311"/>
        <v>-0.18683149742088823</v>
      </c>
      <c r="BQ141" s="27">
        <f t="shared" si="311"/>
        <v>-1.793280561085977</v>
      </c>
      <c r="BR141" s="27">
        <f t="shared" si="311"/>
        <v>0.80992132583045873</v>
      </c>
      <c r="BS141" s="27">
        <f t="shared" si="311"/>
        <v>-0.98218817794469615</v>
      </c>
      <c r="BT141" s="27">
        <f t="shared" si="312"/>
        <v>-0.17226685211423742</v>
      </c>
      <c r="BZ141" t="str">
        <f t="shared" si="323"/>
        <v>81 Process, plant and machine operatives</v>
      </c>
      <c r="CA141" s="68">
        <f t="shared" si="313"/>
        <v>6.4844006372949181E-2</v>
      </c>
      <c r="CB141" s="68">
        <f t="shared" si="313"/>
        <v>-1.2863070398249574</v>
      </c>
      <c r="CC141" s="68">
        <f t="shared" si="313"/>
        <v>-0.74908864078319226</v>
      </c>
      <c r="CD141" s="68">
        <f t="shared" si="313"/>
        <v>-3.8823068724313856</v>
      </c>
      <c r="CE141" s="68">
        <f t="shared" si="314"/>
        <v>-4.6313955132145779</v>
      </c>
      <c r="CK141" t="str">
        <f t="shared" si="324"/>
        <v>81 Process, plant and machine operatives</v>
      </c>
      <c r="CL141" s="68">
        <f t="shared" si="315"/>
        <v>-1.4897630012615264</v>
      </c>
      <c r="CM141" s="68">
        <f t="shared" si="315"/>
        <v>-0.31854757257748201</v>
      </c>
      <c r="CN141" s="68">
        <f t="shared" si="315"/>
        <v>-1.4630370738706122</v>
      </c>
      <c r="CO141" s="68">
        <f t="shared" si="315"/>
        <v>-1.1205007608799165</v>
      </c>
      <c r="CP141" s="68">
        <f t="shared" si="316"/>
        <v>-2.5835378347505289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5.0369522620450968E-2</v>
      </c>
      <c r="C142" s="27">
        <f t="shared" si="299"/>
        <v>7.4187213541650199E-3</v>
      </c>
      <c r="D142" s="27">
        <f t="shared" si="299"/>
        <v>6.3804403890817318E-2</v>
      </c>
      <c r="E142" s="27">
        <f t="shared" si="299"/>
        <v>9.5465268985293783E-2</v>
      </c>
      <c r="F142" s="27">
        <f t="shared" si="300"/>
        <v>0.1592696728761111</v>
      </c>
      <c r="L142" t="str">
        <f t="shared" si="317"/>
        <v>82 Transport and mobile machine drivers and operatives</v>
      </c>
      <c r="M142" s="27">
        <f t="shared" si="301"/>
        <v>0.29081530404558809</v>
      </c>
      <c r="N142" s="27">
        <f t="shared" si="301"/>
        <v>2.096219075479655E-2</v>
      </c>
      <c r="O142" s="27">
        <f t="shared" si="301"/>
        <v>0.25917203650990961</v>
      </c>
      <c r="P142" s="27">
        <f t="shared" si="301"/>
        <v>0.42772275735273624</v>
      </c>
      <c r="Q142" s="27">
        <f t="shared" si="302"/>
        <v>0.68689479386264585</v>
      </c>
      <c r="W142" t="str">
        <f t="shared" si="318"/>
        <v>82 Transport and mobile machine drivers and operatives</v>
      </c>
      <c r="X142" s="27">
        <f t="shared" si="303"/>
        <v>1.3356595231370201</v>
      </c>
      <c r="Y142" s="27">
        <f t="shared" si="303"/>
        <v>-0.12961049123337443</v>
      </c>
      <c r="Z142" s="27">
        <f t="shared" si="303"/>
        <v>0.921861590751198</v>
      </c>
      <c r="AA142" s="27">
        <f t="shared" si="303"/>
        <v>2.0710203768448903</v>
      </c>
      <c r="AB142" s="27">
        <f t="shared" si="304"/>
        <v>2.9928819675960883</v>
      </c>
      <c r="AH142" t="str">
        <f t="shared" si="319"/>
        <v>82 Transport and mobile machine drivers and operatives</v>
      </c>
      <c r="AI142" s="27">
        <f t="shared" si="305"/>
        <v>0.67102533047599111</v>
      </c>
      <c r="AJ142" s="27">
        <f t="shared" si="305"/>
        <v>-7.9856660407383151E-2</v>
      </c>
      <c r="AK142" s="27">
        <f t="shared" si="305"/>
        <v>0.42917542382574081</v>
      </c>
      <c r="AL142" s="27">
        <f t="shared" si="305"/>
        <v>0.88469665521931762</v>
      </c>
      <c r="AM142" s="27">
        <f t="shared" si="306"/>
        <v>1.3138720790450584</v>
      </c>
      <c r="AS142" t="str">
        <f t="shared" si="320"/>
        <v>82 Transport and mobile machine drivers and operatives</v>
      </c>
      <c r="AT142" s="27">
        <f t="shared" si="307"/>
        <v>0.98316145761630214</v>
      </c>
      <c r="AU142" s="27">
        <f t="shared" si="307"/>
        <v>-3.6560728755235861E-2</v>
      </c>
      <c r="AV142" s="27">
        <f t="shared" si="307"/>
        <v>0.57319149598392904</v>
      </c>
      <c r="AW142" s="27">
        <f t="shared" si="307"/>
        <v>1.2549950937906114</v>
      </c>
      <c r="AX142" s="27">
        <f t="shared" si="308"/>
        <v>1.8281865897745404</v>
      </c>
      <c r="BD142" t="str">
        <f t="shared" si="321"/>
        <v>82 Transport and mobile machine drivers and operatives</v>
      </c>
      <c r="BE142" s="27">
        <f t="shared" si="309"/>
        <v>3.1293294473938449</v>
      </c>
      <c r="BF142" s="27">
        <f t="shared" si="309"/>
        <v>-1.7211079641814049</v>
      </c>
      <c r="BG142" s="27">
        <f t="shared" si="309"/>
        <v>1.1397408889938028</v>
      </c>
      <c r="BH142" s="27">
        <f t="shared" si="309"/>
        <v>0.76374118253872147</v>
      </c>
      <c r="BI142" s="27">
        <f t="shared" si="310"/>
        <v>1.9034820715325242</v>
      </c>
      <c r="BO142" t="str">
        <f t="shared" si="322"/>
        <v>82 Transport and mobile machine drivers and operatives</v>
      </c>
      <c r="BP142" s="27">
        <f t="shared" si="311"/>
        <v>3.9710808573851573</v>
      </c>
      <c r="BQ142" s="27">
        <f t="shared" si="311"/>
        <v>-3.2966467382565199</v>
      </c>
      <c r="BR142" s="27">
        <f t="shared" si="311"/>
        <v>1.2855167868817823</v>
      </c>
      <c r="BS142" s="27">
        <f t="shared" si="311"/>
        <v>0.17995757786571431</v>
      </c>
      <c r="BT142" s="27">
        <f t="shared" si="312"/>
        <v>1.4654743647474966</v>
      </c>
      <c r="BZ142" t="str">
        <f t="shared" si="323"/>
        <v>82 Transport and mobile machine drivers and operatives</v>
      </c>
      <c r="CA142" s="68">
        <f t="shared" si="313"/>
        <v>2.8861436553664284</v>
      </c>
      <c r="CB142" s="68">
        <f t="shared" si="313"/>
        <v>-1.8749669077359847</v>
      </c>
      <c r="CC142" s="68">
        <f t="shared" si="313"/>
        <v>-1.8008797112288875</v>
      </c>
      <c r="CD142" s="68">
        <f t="shared" si="313"/>
        <v>-3.1233187798484288</v>
      </c>
      <c r="CE142" s="68">
        <f t="shared" si="314"/>
        <v>-4.9241984910773162</v>
      </c>
      <c r="CK142" t="str">
        <f t="shared" si="324"/>
        <v>82 Transport and mobile machine drivers and operatives</v>
      </c>
      <c r="CL142" s="68">
        <f t="shared" si="315"/>
        <v>0.51285806374603382</v>
      </c>
      <c r="CM142" s="68">
        <f t="shared" si="315"/>
        <v>-0.73421976142771861</v>
      </c>
      <c r="CN142" s="68">
        <f t="shared" si="315"/>
        <v>-1.1651279237609904</v>
      </c>
      <c r="CO142" s="68">
        <f t="shared" si="315"/>
        <v>-2.9511161372720327</v>
      </c>
      <c r="CP142" s="68">
        <f t="shared" si="316"/>
        <v>-4.1162440610330231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-1.1619341794804521E-5</v>
      </c>
      <c r="C143" s="27">
        <f t="shared" si="299"/>
        <v>-1.8009646236746748E-4</v>
      </c>
      <c r="D143" s="27">
        <f t="shared" si="299"/>
        <v>3.4644261349284656E-3</v>
      </c>
      <c r="E143" s="27">
        <f t="shared" si="299"/>
        <v>2.4129861910881078E-3</v>
      </c>
      <c r="F143" s="27">
        <f t="shared" si="300"/>
        <v>5.8774123260165734E-3</v>
      </c>
      <c r="L143" t="str">
        <f t="shared" si="317"/>
        <v>91 Elementary trades and related occupations</v>
      </c>
      <c r="M143" s="27">
        <f t="shared" si="301"/>
        <v>7.0974487375770196E-2</v>
      </c>
      <c r="N143" s="27">
        <f t="shared" si="301"/>
        <v>-5.0765404395963887E-2</v>
      </c>
      <c r="O143" s="27">
        <f t="shared" si="301"/>
        <v>0.28448353961742778</v>
      </c>
      <c r="P143" s="27">
        <f t="shared" si="301"/>
        <v>0.36372826791864543</v>
      </c>
      <c r="Q143" s="27">
        <f t="shared" si="302"/>
        <v>0.64821180753607321</v>
      </c>
      <c r="W143" t="str">
        <f t="shared" si="318"/>
        <v>91 Elementary trades and related occupations</v>
      </c>
      <c r="X143" s="27">
        <f t="shared" si="303"/>
        <v>0.25863221077422283</v>
      </c>
      <c r="Y143" s="27">
        <f t="shared" si="303"/>
        <v>-0.25042757294275919</v>
      </c>
      <c r="Z143" s="27">
        <f t="shared" si="303"/>
        <v>1.3687888031832307</v>
      </c>
      <c r="AA143" s="27">
        <f t="shared" si="303"/>
        <v>1.1673362132036753</v>
      </c>
      <c r="AB143" s="27">
        <f t="shared" si="304"/>
        <v>2.5361250163869062</v>
      </c>
      <c r="AH143" t="str">
        <f t="shared" si="319"/>
        <v>91 Elementary trades and related occupations</v>
      </c>
      <c r="AI143" s="27">
        <f t="shared" si="305"/>
        <v>0.12935099597669175</v>
      </c>
      <c r="AJ143" s="27">
        <f t="shared" si="305"/>
        <v>-0.14763255978591838</v>
      </c>
      <c r="AK143" s="27">
        <f t="shared" si="305"/>
        <v>0.89772725469792358</v>
      </c>
      <c r="AL143" s="27">
        <f t="shared" si="305"/>
        <v>0.96603063885476548</v>
      </c>
      <c r="AM143" s="27">
        <f t="shared" si="306"/>
        <v>1.8637578935526891</v>
      </c>
      <c r="AS143" t="str">
        <f t="shared" si="320"/>
        <v>91 Elementary trades and related occupations</v>
      </c>
      <c r="AT143" s="27">
        <f t="shared" si="307"/>
        <v>0.16914486660655181</v>
      </c>
      <c r="AU143" s="27">
        <f t="shared" si="307"/>
        <v>-0.11019650469152387</v>
      </c>
      <c r="AV143" s="27">
        <f t="shared" si="307"/>
        <v>0.84036563045914026</v>
      </c>
      <c r="AW143" s="27">
        <f t="shared" si="307"/>
        <v>0.64790367154411976</v>
      </c>
      <c r="AX143" s="27">
        <f t="shared" si="308"/>
        <v>1.48826930200326</v>
      </c>
      <c r="BD143" t="str">
        <f t="shared" si="321"/>
        <v>91 Elementary trades and related occupations</v>
      </c>
      <c r="BE143" s="27">
        <f t="shared" si="309"/>
        <v>-0.19795271277676907</v>
      </c>
      <c r="BF143" s="27">
        <f t="shared" si="309"/>
        <v>-0.50039213972129026</v>
      </c>
      <c r="BG143" s="27">
        <f t="shared" si="309"/>
        <v>2.6870050421744667</v>
      </c>
      <c r="BH143" s="27">
        <f t="shared" si="309"/>
        <v>1.2519653483640294</v>
      </c>
      <c r="BI143" s="27">
        <f t="shared" si="310"/>
        <v>3.9389703905384961</v>
      </c>
      <c r="BO143" t="str">
        <f t="shared" si="322"/>
        <v>91 Elementary trades and related occupations</v>
      </c>
      <c r="BP143" s="27">
        <f t="shared" si="311"/>
        <v>-0.49282412582294732</v>
      </c>
      <c r="BQ143" s="27">
        <f t="shared" si="311"/>
        <v>-1.1525016611076317</v>
      </c>
      <c r="BR143" s="27">
        <f t="shared" si="311"/>
        <v>4.1860799098421086</v>
      </c>
      <c r="BS143" s="27">
        <f t="shared" si="311"/>
        <v>0.94878892839315299</v>
      </c>
      <c r="BT143" s="27">
        <f t="shared" si="312"/>
        <v>5.1348688382352616</v>
      </c>
      <c r="BZ143" t="str">
        <f t="shared" si="323"/>
        <v>91 Elementary trades and related occupations</v>
      </c>
      <c r="CA143" s="68">
        <f t="shared" si="313"/>
        <v>0.11542147593353214</v>
      </c>
      <c r="CB143" s="68">
        <f t="shared" si="313"/>
        <v>-1.3137823268086697</v>
      </c>
      <c r="CC143" s="68">
        <f t="shared" si="313"/>
        <v>3.8771989683948274</v>
      </c>
      <c r="CD143" s="68">
        <f t="shared" si="313"/>
        <v>-0.22933262930414244</v>
      </c>
      <c r="CE143" s="68">
        <f t="shared" si="314"/>
        <v>3.6478663390906849</v>
      </c>
      <c r="CK143" t="str">
        <f t="shared" si="324"/>
        <v>91 Elementary trades and related occupations</v>
      </c>
      <c r="CL143" s="68">
        <f t="shared" si="315"/>
        <v>-0.80399499411688513</v>
      </c>
      <c r="CM143" s="68">
        <f t="shared" si="315"/>
        <v>-0.39315349360607366</v>
      </c>
      <c r="CN143" s="68">
        <f t="shared" si="315"/>
        <v>2.5692590754982123</v>
      </c>
      <c r="CO143" s="68">
        <f t="shared" si="315"/>
        <v>7.1859624995244786E-2</v>
      </c>
      <c r="CP143" s="68">
        <f t="shared" si="316"/>
        <v>2.6411187004934571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2.5592777534594616E-2</v>
      </c>
      <c r="C144" s="27">
        <f t="shared" si="299"/>
        <v>-8.1858400099344697E-3</v>
      </c>
      <c r="D144" s="27">
        <f t="shared" si="299"/>
        <v>1.9763813932919302E-2</v>
      </c>
      <c r="E144" s="27">
        <f t="shared" si="299"/>
        <v>3.5641135746227098E-2</v>
      </c>
      <c r="F144" s="27">
        <f t="shared" si="300"/>
        <v>5.5404949679146401E-2</v>
      </c>
      <c r="L144" t="str">
        <f t="shared" ref="L144" si="325">A144</f>
        <v>92 Elementary administration and service occupations</v>
      </c>
      <c r="M144" s="27">
        <f t="shared" si="301"/>
        <v>0.72527891094084218</v>
      </c>
      <c r="N144" s="27">
        <f t="shared" si="301"/>
        <v>5.2407824680443138E-2</v>
      </c>
      <c r="O144" s="27">
        <f t="shared" si="301"/>
        <v>0.70571707903558156</v>
      </c>
      <c r="P144" s="27">
        <f t="shared" si="301"/>
        <v>1.2905349610163577</v>
      </c>
      <c r="Q144" s="27">
        <f t="shared" si="302"/>
        <v>1.9962520400519392</v>
      </c>
      <c r="W144" t="str">
        <f t="shared" ref="W144" si="326">A144</f>
        <v>92 Elementary administration and service occupations</v>
      </c>
      <c r="X144" s="27">
        <f t="shared" si="303"/>
        <v>3.0065330456858144</v>
      </c>
      <c r="Y144" s="27">
        <f t="shared" si="303"/>
        <v>-0.8877979602907029</v>
      </c>
      <c r="Z144" s="27">
        <f t="shared" si="303"/>
        <v>1.5004800831197578</v>
      </c>
      <c r="AA144" s="27">
        <f t="shared" si="303"/>
        <v>3.8461479787698831</v>
      </c>
      <c r="AB144" s="27">
        <f t="shared" si="304"/>
        <v>5.3466280618896409</v>
      </c>
      <c r="AH144" t="str">
        <f t="shared" ref="AH144" si="327">L144</f>
        <v>92 Elementary administration and service occupations</v>
      </c>
      <c r="AI144" s="27">
        <f t="shared" si="305"/>
        <v>1.6084538764631096</v>
      </c>
      <c r="AJ144" s="27">
        <f t="shared" si="305"/>
        <v>-0.49727410549055406</v>
      </c>
      <c r="AK144" s="27">
        <f t="shared" si="305"/>
        <v>0.66245209320644793</v>
      </c>
      <c r="AL144" s="27">
        <f t="shared" si="305"/>
        <v>1.856366661503623</v>
      </c>
      <c r="AM144" s="27">
        <f t="shared" si="306"/>
        <v>2.5188187547100709</v>
      </c>
      <c r="AS144" t="str">
        <f t="shared" ref="AS144" si="328">W144</f>
        <v>92 Elementary administration and service occupations</v>
      </c>
      <c r="AT144" s="27">
        <f t="shared" si="307"/>
        <v>0.9527930386511767</v>
      </c>
      <c r="AU144" s="27">
        <f t="shared" si="307"/>
        <v>-0.16325438303004525</v>
      </c>
      <c r="AV144" s="27">
        <f t="shared" si="307"/>
        <v>0.29434305357558177</v>
      </c>
      <c r="AW144" s="27">
        <f t="shared" si="307"/>
        <v>1.4129443996690814</v>
      </c>
      <c r="AX144" s="27">
        <f t="shared" si="308"/>
        <v>1.7072874532446631</v>
      </c>
      <c r="BD144" t="str">
        <f t="shared" ref="BD144" si="329">AH144</f>
        <v>92 Elementary administration and service occupations</v>
      </c>
      <c r="BE144" s="27">
        <f t="shared" si="309"/>
        <v>1.3643009975875771</v>
      </c>
      <c r="BF144" s="27">
        <f t="shared" si="309"/>
        <v>-1.9584682820499246</v>
      </c>
      <c r="BG144" s="27">
        <f t="shared" si="309"/>
        <v>-3.4611857822591148</v>
      </c>
      <c r="BH144" s="27">
        <f t="shared" si="309"/>
        <v>-0.57442835168118833</v>
      </c>
      <c r="BI144" s="27">
        <f t="shared" si="310"/>
        <v>-4.0356141339403031</v>
      </c>
      <c r="BO144" t="str">
        <f t="shared" ref="BO144" si="330">AS144</f>
        <v>92 Elementary administration and service occupations</v>
      </c>
      <c r="BP144" s="27">
        <f t="shared" si="311"/>
        <v>4.5340452323557869</v>
      </c>
      <c r="BQ144" s="27">
        <f t="shared" si="311"/>
        <v>-7.7621525128754882</v>
      </c>
      <c r="BR144" s="27">
        <f t="shared" si="311"/>
        <v>-1.146937862398218</v>
      </c>
      <c r="BS144" s="27">
        <f t="shared" si="311"/>
        <v>-3.7590410165049235</v>
      </c>
      <c r="BT144" s="27">
        <f t="shared" si="312"/>
        <v>-4.9059788789031415</v>
      </c>
      <c r="BZ144" t="str">
        <f t="shared" ref="BZ144" si="331">BD144</f>
        <v>92 Elementary administration and service occupations</v>
      </c>
      <c r="CA144" s="68">
        <f t="shared" si="313"/>
        <v>5.2021457882818893</v>
      </c>
      <c r="CB144" s="68">
        <f t="shared" si="313"/>
        <v>-5.536718856049653</v>
      </c>
      <c r="CC144" s="68">
        <f t="shared" si="313"/>
        <v>-5.1503675119208694</v>
      </c>
      <c r="CD144" s="68">
        <f t="shared" si="313"/>
        <v>-8.7494620984905644</v>
      </c>
      <c r="CE144" s="68">
        <f t="shared" si="314"/>
        <v>-13.899829610411434</v>
      </c>
      <c r="CK144" t="str">
        <f t="shared" ref="CK144" si="332">BO144</f>
        <v>92 Elementary administration and service occupations</v>
      </c>
      <c r="CL144" s="68">
        <f t="shared" si="315"/>
        <v>-5.58206659867143</v>
      </c>
      <c r="CM144" s="68">
        <f t="shared" si="315"/>
        <v>-0.89970276751341238</v>
      </c>
      <c r="CN144" s="68">
        <f t="shared" si="315"/>
        <v>-5.0518286484409831</v>
      </c>
      <c r="CO144" s="68">
        <f t="shared" si="315"/>
        <v>-2.1394627436421558</v>
      </c>
      <c r="CP144" s="68">
        <f t="shared" si="316"/>
        <v>-7.1912913920831389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3.6939454219384373</v>
      </c>
      <c r="C146" s="29">
        <f>D35-C35</f>
        <v>2.6408428610524872</v>
      </c>
      <c r="D146" s="29">
        <f>E35-D35</f>
        <v>4.8729449044693034</v>
      </c>
      <c r="E146" s="29">
        <f>F35-E35</f>
        <v>8.0349890077951684</v>
      </c>
      <c r="F146" s="29">
        <f t="shared" ref="F146" si="334">F35-D35</f>
        <v>12.907933912264472</v>
      </c>
      <c r="L146" s="24" t="str">
        <f t="shared" ref="L146" si="335">L35</f>
        <v>All occupations</v>
      </c>
      <c r="M146" s="29">
        <f>N35-M35</f>
        <v>26.365142544149265</v>
      </c>
      <c r="N146" s="29">
        <f t="shared" ref="N146" si="336">O35-N35</f>
        <v>15.869379966479897</v>
      </c>
      <c r="O146" s="29">
        <f>P35-O35</f>
        <v>31.708853632634231</v>
      </c>
      <c r="P146" s="29">
        <f>Q35-P35</f>
        <v>56.885500658789283</v>
      </c>
      <c r="Q146" s="29">
        <f>Q35-O35</f>
        <v>88.594354291423514</v>
      </c>
      <c r="W146" s="24" t="str">
        <f t="shared" ref="W146" si="337">W35</f>
        <v>All occupations</v>
      </c>
      <c r="X146" s="29">
        <f>Y35-X35</f>
        <v>57.080473867965338</v>
      </c>
      <c r="Y146" s="29">
        <f t="shared" ref="Y146" si="338">Z35-Y35</f>
        <v>-2.4585530186296864</v>
      </c>
      <c r="Z146" s="29">
        <f>AA35-Z35</f>
        <v>34.79114835425645</v>
      </c>
      <c r="AA146" s="29">
        <f>AB35-AA35</f>
        <v>69.981640908071483</v>
      </c>
      <c r="AB146" s="29">
        <f>AB35-Z35</f>
        <v>104.77278926232793</v>
      </c>
      <c r="AH146" s="24" t="str">
        <f t="shared" ref="AH146" si="339">AH35</f>
        <v>All occupations</v>
      </c>
      <c r="AI146" s="29">
        <f>AJ35-AI35</f>
        <v>7.3724209219115124</v>
      </c>
      <c r="AJ146" s="29">
        <f t="shared" ref="AJ146" si="340">AK35-AJ35</f>
        <v>-2.3418548523577414</v>
      </c>
      <c r="AK146" s="29">
        <f>AL35-AK35</f>
        <v>2.6739389627069272</v>
      </c>
      <c r="AL146" s="29">
        <f>AM35-AL35</f>
        <v>12.31672651945253</v>
      </c>
      <c r="AM146" s="29">
        <f>AM35-AK35</f>
        <v>14.990665482159457</v>
      </c>
      <c r="AS146" s="24" t="str">
        <f t="shared" ref="AS146" si="341">AS35</f>
        <v>All occupations</v>
      </c>
      <c r="AT146" s="29">
        <f>AU35-AT35</f>
        <v>14.9130262494226</v>
      </c>
      <c r="AU146" s="29">
        <f t="shared" ref="AU146" si="342">AV35-AU35</f>
        <v>-0.50654033346755512</v>
      </c>
      <c r="AV146" s="29">
        <f>AW35-AV35</f>
        <v>6.7297028479663652</v>
      </c>
      <c r="AW146" s="29">
        <f>AX35-AW35</f>
        <v>18.763337587407534</v>
      </c>
      <c r="AX146" s="29">
        <f>AX35-AV35</f>
        <v>25.493040435373899</v>
      </c>
      <c r="BD146" s="24" t="str">
        <f t="shared" ref="BD146" si="343">BD35</f>
        <v>All occupations</v>
      </c>
      <c r="BE146" s="29">
        <f>BF35-BE35</f>
        <v>27.255691450344045</v>
      </c>
      <c r="BF146" s="29">
        <f t="shared" ref="BF146" si="344">BG35-BF35</f>
        <v>-2.4325843651621994</v>
      </c>
      <c r="BG146" s="29">
        <f>BH35-BG35</f>
        <v>-5.6424730377210039</v>
      </c>
      <c r="BH146" s="29">
        <f>BI35-BH35</f>
        <v>-1.956648459409962</v>
      </c>
      <c r="BI146" s="29">
        <f>BI35-BG35</f>
        <v>-7.599121497130966</v>
      </c>
      <c r="BO146" s="24" t="str">
        <f t="shared" ref="BO146" si="345">BO35</f>
        <v>All occupations</v>
      </c>
      <c r="BP146" s="29">
        <f>BQ35-BP35</f>
        <v>15.020461456405656</v>
      </c>
      <c r="BQ146" s="29">
        <f t="shared" ref="BQ146" si="346">BR35-BQ35</f>
        <v>-31.531883694799319</v>
      </c>
      <c r="BR146" s="29">
        <f>BS35-BR35</f>
        <v>0.8184368632965402</v>
      </c>
      <c r="BS146" s="29">
        <f>BT35-BS35</f>
        <v>-38.620519558950093</v>
      </c>
      <c r="BT146" s="29">
        <f>BT35-BR35</f>
        <v>-37.802082695653553</v>
      </c>
      <c r="BZ146" s="24" t="str">
        <f t="shared" ref="BZ146" si="347">BZ35</f>
        <v>All occupations</v>
      </c>
      <c r="CA146" s="70">
        <f>CB35-CA35</f>
        <v>11.289995847986347</v>
      </c>
      <c r="CB146" s="70">
        <f t="shared" ref="CB146" si="348">CC35-CB35</f>
        <v>-15.485505280365174</v>
      </c>
      <c r="CC146" s="70">
        <f>CD35-CC35</f>
        <v>-23.925418704491506</v>
      </c>
      <c r="CD146" s="70">
        <f>CE35-CD35</f>
        <v>-51.972618192532678</v>
      </c>
      <c r="CE146" s="70">
        <f>CE35-CC35</f>
        <v>-75.898036897024184</v>
      </c>
      <c r="CK146" s="24" t="str">
        <f t="shared" ref="CK146" si="349">CK35</f>
        <v>All occupations</v>
      </c>
      <c r="CL146" s="70">
        <f>CM35-CL35</f>
        <v>-12.823157760123351</v>
      </c>
      <c r="CM146" s="70">
        <f t="shared" ref="CM146" si="350">CN35-CM35</f>
        <v>0.94369871724875054</v>
      </c>
      <c r="CN146" s="70">
        <f>CO35-CN35</f>
        <v>-7.5781338231169002</v>
      </c>
      <c r="CO146" s="70">
        <f>CP35-CO35</f>
        <v>-6.4644084706225868</v>
      </c>
      <c r="CP146" s="70">
        <f>CP35-CN35</f>
        <v>-14.042542293739487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Manchester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1.3947790563524227</v>
      </c>
      <c r="C8" s="69">
        <f>'Basic T2'!O8</f>
        <v>10.874537709776025</v>
      </c>
      <c r="D8" s="69">
        <f>'Basic T2'!Z8</f>
        <v>26.986091978892507</v>
      </c>
      <c r="E8" s="69">
        <f>'Basic T2'!AK8</f>
        <v>5.035347456074045</v>
      </c>
      <c r="F8" s="69">
        <f>'Basic T2'!AV8</f>
        <v>7.4773712655858207</v>
      </c>
      <c r="G8" s="69">
        <f>'Basic T2'!BG8</f>
        <v>17.57915643744661</v>
      </c>
      <c r="H8" s="69">
        <f>'Basic T2'!BR8</f>
        <v>13.275879757211596</v>
      </c>
      <c r="I8" s="69">
        <f>'Basic T2'!CC8</f>
        <v>9.2784452204338574</v>
      </c>
      <c r="J8" s="69">
        <f>'Basic T2'!CN8</f>
        <v>2.2252415212194863</v>
      </c>
      <c r="K8" s="309">
        <f>SUM(B8:J8)</f>
        <v>94.126850402992375</v>
      </c>
      <c r="L8" s="97"/>
      <c r="M8" s="97">
        <f t="shared" ref="M8:M33" si="0">B8/B$35*100</f>
        <v>6.0254705553304673</v>
      </c>
      <c r="N8" s="97">
        <f t="shared" ref="N8:N33" si="1">C8/C$35*100</f>
        <v>7.1101347237171622</v>
      </c>
      <c r="O8" s="97">
        <f t="shared" ref="O8:O33" si="2">D8/D$35*100</f>
        <v>9.1605636437193265</v>
      </c>
      <c r="P8" s="97">
        <f t="shared" ref="P8:P33" si="3">E8/E$35*100</f>
        <v>6.3828651642777334</v>
      </c>
      <c r="Q8" s="97">
        <f t="shared" ref="Q8:Q33" si="4">F8/F$35*100</f>
        <v>9.1726664465449996</v>
      </c>
      <c r="R8" s="97">
        <f t="shared" ref="R8:R33" si="5">G8/G$35*100</f>
        <v>5.6120982709583247</v>
      </c>
      <c r="S8" s="97">
        <f t="shared" ref="S8:S33" si="6">H8/H$35*100</f>
        <v>4.5573789359390586</v>
      </c>
      <c r="T8" s="97">
        <f t="shared" ref="T8:T33" si="7">I8/I$35*100</f>
        <v>5.1261873352921645</v>
      </c>
      <c r="U8" s="97">
        <f t="shared" ref="U8:U33" si="8">J8/J$35*100</f>
        <v>3.1335439884417058</v>
      </c>
      <c r="V8" s="97">
        <f t="shared" ref="V8:V33" si="9">K8/K$35*100</f>
        <v>6.3272387164271304</v>
      </c>
      <c r="W8" s="97"/>
      <c r="X8" s="97">
        <f t="shared" ref="X8:X32" si="10">IF($K8&gt;0,B8/$K8*100,0)</f>
        <v>1.4818078480060153</v>
      </c>
      <c r="Y8" s="97">
        <f t="shared" ref="Y8:AG23" si="11">IF($K8&gt;0,C8/$K8*100,0)</f>
        <v>11.553066593876293</v>
      </c>
      <c r="Z8" s="97">
        <f t="shared" si="11"/>
        <v>28.669919224275453</v>
      </c>
      <c r="AA8" s="97">
        <f t="shared" si="11"/>
        <v>5.34953356509416</v>
      </c>
      <c r="AB8" s="97">
        <f t="shared" si="11"/>
        <v>7.9439301682488983</v>
      </c>
      <c r="AC8" s="97">
        <f t="shared" si="11"/>
        <v>18.676027469509119</v>
      </c>
      <c r="AD8" s="97">
        <f t="shared" si="11"/>
        <v>14.104243051130014</v>
      </c>
      <c r="AE8" s="97">
        <f t="shared" si="11"/>
        <v>9.8573841371610236</v>
      </c>
      <c r="AF8" s="97">
        <f>IF($K8&gt;0,J8/$K8*100,0)</f>
        <v>2.3640879426990198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0.49410273026855772</v>
      </c>
      <c r="C9" s="69">
        <f>'Basic T2'!O9</f>
        <v>4.5635216680523838</v>
      </c>
      <c r="D9" s="69">
        <f>'Basic T2'!Z9</f>
        <v>10.138239128424882</v>
      </c>
      <c r="E9" s="69">
        <f>'Basic T2'!AK9</f>
        <v>2.7577917993811272</v>
      </c>
      <c r="F9" s="69">
        <f>'Basic T2'!AV9</f>
        <v>3.3246522191183505</v>
      </c>
      <c r="G9" s="69">
        <f>'Basic T2'!BG9</f>
        <v>8.6192285769363224</v>
      </c>
      <c r="H9" s="69">
        <f>'Basic T2'!BR9</f>
        <v>8.1708654839493313</v>
      </c>
      <c r="I9" s="69">
        <f>'Basic T2'!CC9</f>
        <v>5.3291469338160349</v>
      </c>
      <c r="J9" s="69">
        <f>'Basic T2'!CN9</f>
        <v>2.3287331782081271</v>
      </c>
      <c r="K9" s="309">
        <f>SUM(B9:J9)</f>
        <v>45.726281718155107</v>
      </c>
      <c r="L9" s="97"/>
      <c r="M9" s="97">
        <f t="shared" si="0"/>
        <v>2.1345326623468659</v>
      </c>
      <c r="N9" s="97">
        <f t="shared" si="1"/>
        <v>2.9837823676205919</v>
      </c>
      <c r="O9" s="97">
        <f t="shared" si="2"/>
        <v>3.4414758848306977</v>
      </c>
      <c r="P9" s="97">
        <f t="shared" si="3"/>
        <v>3.4958090499528289</v>
      </c>
      <c r="Q9" s="97">
        <f t="shared" si="4"/>
        <v>4.0784287383313496</v>
      </c>
      <c r="R9" s="97">
        <f t="shared" si="5"/>
        <v>2.7516654718754521</v>
      </c>
      <c r="S9" s="97">
        <f t="shared" si="6"/>
        <v>2.8049162033660524</v>
      </c>
      <c r="T9" s="97">
        <f t="shared" si="7"/>
        <v>2.9442654314406176</v>
      </c>
      <c r="U9" s="97">
        <f t="shared" si="8"/>
        <v>3.2792790273209484</v>
      </c>
      <c r="V9" s="97">
        <f t="shared" si="9"/>
        <v>3.0737361210608114</v>
      </c>
      <c r="W9" s="97"/>
      <c r="X9" s="97">
        <f t="shared" si="10"/>
        <v>1.0805661683013683</v>
      </c>
      <c r="Y9" s="97">
        <f t="shared" si="11"/>
        <v>9.9800847490306399</v>
      </c>
      <c r="Z9" s="97">
        <f t="shared" si="11"/>
        <v>22.171579991818156</v>
      </c>
      <c r="AA9" s="97">
        <f t="shared" si="11"/>
        <v>6.0310869280372232</v>
      </c>
      <c r="AB9" s="97">
        <f t="shared" si="11"/>
        <v>7.2707687880913667</v>
      </c>
      <c r="AC9" s="97">
        <f t="shared" si="11"/>
        <v>18.849616135558545</v>
      </c>
      <c r="AD9" s="97">
        <f t="shared" si="11"/>
        <v>17.869079174887688</v>
      </c>
      <c r="AE9" s="97">
        <f t="shared" si="11"/>
        <v>11.654450643206699</v>
      </c>
      <c r="AF9" s="97">
        <f t="shared" si="11"/>
        <v>5.0927674210683298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4.3427463504122326</v>
      </c>
      <c r="C10" s="69">
        <f>'Basic T2'!O10</f>
        <v>16.326281155141846</v>
      </c>
      <c r="D10" s="69">
        <f>'Basic T2'!Z10</f>
        <v>29.259946006422979</v>
      </c>
      <c r="E10" s="69">
        <f>'Basic T2'!AK10</f>
        <v>2.9710071600080634</v>
      </c>
      <c r="F10" s="69">
        <f>'Basic T2'!AV10</f>
        <v>7.6613527951025269</v>
      </c>
      <c r="G10" s="69">
        <f>'Basic T2'!BG10</f>
        <v>10.984016444076502</v>
      </c>
      <c r="H10" s="69">
        <f>'Basic T2'!BR10</f>
        <v>7.965266694626262</v>
      </c>
      <c r="I10" s="69">
        <f>'Basic T2'!CC10</f>
        <v>4.7633762260233325</v>
      </c>
      <c r="J10" s="69">
        <f>'Basic T2'!CN10</f>
        <v>1.2259830487106202</v>
      </c>
      <c r="K10" s="309">
        <f t="shared" ref="K10:K32" si="12">SUM(B10:J10)</f>
        <v>85.499975880524374</v>
      </c>
      <c r="L10" s="97"/>
      <c r="M10" s="97">
        <f t="shared" si="0"/>
        <v>18.76074217239038</v>
      </c>
      <c r="N10" s="97">
        <f t="shared" si="1"/>
        <v>10.674666054630293</v>
      </c>
      <c r="O10" s="97">
        <f t="shared" si="2"/>
        <v>9.9324347450263506</v>
      </c>
      <c r="P10" s="97">
        <f t="shared" si="3"/>
        <v>3.7660833278863071</v>
      </c>
      <c r="Q10" s="97">
        <f t="shared" si="4"/>
        <v>9.3983608975279278</v>
      </c>
      <c r="R10" s="97">
        <f t="shared" si="5"/>
        <v>3.5066176191861289</v>
      </c>
      <c r="S10" s="97">
        <f t="shared" si="6"/>
        <v>2.7343377099741892</v>
      </c>
      <c r="T10" s="97">
        <f t="shared" si="7"/>
        <v>2.6316864844227443</v>
      </c>
      <c r="U10" s="97">
        <f t="shared" si="8"/>
        <v>1.7264066734262939</v>
      </c>
      <c r="V10" s="97">
        <f t="shared" si="9"/>
        <v>5.7473372935427722</v>
      </c>
      <c r="W10" s="97"/>
      <c r="X10" s="97">
        <f t="shared" si="10"/>
        <v>5.0792369304064868</v>
      </c>
      <c r="Y10" s="97">
        <f t="shared" si="11"/>
        <v>19.095071065231412</v>
      </c>
      <c r="Z10" s="97">
        <f t="shared" si="11"/>
        <v>34.222168725883776</v>
      </c>
      <c r="AA10" s="97">
        <f t="shared" si="11"/>
        <v>3.4748631557039009</v>
      </c>
      <c r="AB10" s="97">
        <f t="shared" si="11"/>
        <v>8.960649071770872</v>
      </c>
      <c r="AC10" s="97">
        <f t="shared" si="11"/>
        <v>12.846806482641943</v>
      </c>
      <c r="AD10" s="97">
        <f t="shared" si="11"/>
        <v>9.3161040252885385</v>
      </c>
      <c r="AE10" s="97">
        <f t="shared" si="11"/>
        <v>5.5712018359859661</v>
      </c>
      <c r="AF10" s="97">
        <f t="shared" si="11"/>
        <v>1.4338987070870988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4.1170292282604652</v>
      </c>
      <c r="C11" s="69">
        <f>'Basic T2'!O11</f>
        <v>11.728250898875197</v>
      </c>
      <c r="D11" s="69">
        <f>'Basic T2'!Z11</f>
        <v>24.138436371907027</v>
      </c>
      <c r="E11" s="69">
        <f>'Basic T2'!AK11</f>
        <v>7.6275672976633606</v>
      </c>
      <c r="F11" s="69">
        <f>'Basic T2'!AV11</f>
        <v>1.6194836848548353</v>
      </c>
      <c r="G11" s="69">
        <f>'Basic T2'!BG11</f>
        <v>6.6470023303375347</v>
      </c>
      <c r="H11" s="69">
        <f>'Basic T2'!BR11</f>
        <v>4.4423304065317222</v>
      </c>
      <c r="I11" s="69">
        <f>'Basic T2'!CC11</f>
        <v>2.5752786458918799</v>
      </c>
      <c r="J11" s="69">
        <f>'Basic T2'!CN11</f>
        <v>0.44567364123798875</v>
      </c>
      <c r="K11" s="309">
        <f t="shared" si="12"/>
        <v>63.341052505560008</v>
      </c>
      <c r="L11" s="97"/>
      <c r="M11" s="97">
        <f t="shared" si="0"/>
        <v>17.785640153783817</v>
      </c>
      <c r="N11" s="97">
        <f t="shared" si="1"/>
        <v>7.6683208233848745</v>
      </c>
      <c r="O11" s="97">
        <f t="shared" si="2"/>
        <v>8.1939127317018219</v>
      </c>
      <c r="P11" s="97">
        <f t="shared" si="3"/>
        <v>9.6687932694119887</v>
      </c>
      <c r="Q11" s="97">
        <f t="shared" si="4"/>
        <v>1.9866585634398317</v>
      </c>
      <c r="R11" s="97">
        <f t="shared" si="5"/>
        <v>2.1220375629447221</v>
      </c>
      <c r="S11" s="97">
        <f t="shared" si="6"/>
        <v>1.5249748710786386</v>
      </c>
      <c r="T11" s="97">
        <f t="shared" si="7"/>
        <v>1.4227988058113488</v>
      </c>
      <c r="U11" s="97">
        <f t="shared" si="8"/>
        <v>0.62758938568739664</v>
      </c>
      <c r="V11" s="97">
        <f t="shared" si="9"/>
        <v>4.2578069704506127</v>
      </c>
      <c r="W11" s="97"/>
      <c r="X11" s="97">
        <f t="shared" si="10"/>
        <v>6.4997802616227078</v>
      </c>
      <c r="Y11" s="97">
        <f t="shared" si="11"/>
        <v>18.516034127859974</v>
      </c>
      <c r="Z11" s="97">
        <f t="shared" si="11"/>
        <v>38.108675838293308</v>
      </c>
      <c r="AA11" s="97">
        <f t="shared" si="11"/>
        <v>12.042059605804342</v>
      </c>
      <c r="AB11" s="97">
        <f t="shared" si="11"/>
        <v>2.5567678792717863</v>
      </c>
      <c r="AC11" s="97">
        <f t="shared" si="11"/>
        <v>10.493987812649731</v>
      </c>
      <c r="AD11" s="97">
        <f t="shared" si="11"/>
        <v>7.0133511061278613</v>
      </c>
      <c r="AE11" s="97">
        <f t="shared" si="11"/>
        <v>4.0657339024573753</v>
      </c>
      <c r="AF11" s="97">
        <f t="shared" si="11"/>
        <v>0.70360946591291329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7.1530110188120339</v>
      </c>
      <c r="C12" s="69">
        <f>'Basic T2'!O12</f>
        <v>40.305946501007675</v>
      </c>
      <c r="D12" s="69">
        <f>'Basic T2'!Z12</f>
        <v>21.592509642548194</v>
      </c>
      <c r="E12" s="69">
        <f>'Basic T2'!AK12</f>
        <v>1.8322031185447825</v>
      </c>
      <c r="F12" s="69">
        <f>'Basic T2'!AV12</f>
        <v>0.93408814016191444</v>
      </c>
      <c r="G12" s="69">
        <f>'Basic T2'!BG12</f>
        <v>4.2383665451029788</v>
      </c>
      <c r="H12" s="69">
        <f>'Basic T2'!BR12</f>
        <v>2.6116581163731296</v>
      </c>
      <c r="I12" s="69">
        <f>'Basic T2'!CC12</f>
        <v>2.0082051322808625</v>
      </c>
      <c r="J12" s="69">
        <f>'Basic T2'!CN12</f>
        <v>0.59403702561610072</v>
      </c>
      <c r="K12" s="309">
        <f t="shared" si="12"/>
        <v>81.27002524044768</v>
      </c>
      <c r="L12" s="97"/>
      <c r="M12" s="97">
        <f t="shared" si="0"/>
        <v>30.901135975270932</v>
      </c>
      <c r="N12" s="97">
        <f t="shared" si="1"/>
        <v>26.35336944314145</v>
      </c>
      <c r="O12" s="97">
        <f t="shared" si="2"/>
        <v>7.3296851935025362</v>
      </c>
      <c r="P12" s="97">
        <f t="shared" si="3"/>
        <v>2.3225220426712387</v>
      </c>
      <c r="Q12" s="97">
        <f t="shared" si="4"/>
        <v>1.145867797258231</v>
      </c>
      <c r="R12" s="97">
        <f t="shared" si="5"/>
        <v>1.353087086066969</v>
      </c>
      <c r="S12" s="97">
        <f t="shared" si="6"/>
        <v>0.89653687025658069</v>
      </c>
      <c r="T12" s="97">
        <f t="shared" si="7"/>
        <v>1.1095000801530321</v>
      </c>
      <c r="U12" s="97">
        <f t="shared" si="8"/>
        <v>0.8365119618615644</v>
      </c>
      <c r="V12" s="97">
        <f t="shared" si="9"/>
        <v>5.4629985810087547</v>
      </c>
      <c r="W12" s="97"/>
      <c r="X12" s="97">
        <f t="shared" si="10"/>
        <v>8.8015366030082358</v>
      </c>
      <c r="Y12" s="97">
        <f t="shared" si="11"/>
        <v>49.595095340203741</v>
      </c>
      <c r="Z12" s="97">
        <f t="shared" si="11"/>
        <v>26.568848205305727</v>
      </c>
      <c r="AA12" s="97">
        <f t="shared" si="11"/>
        <v>2.2544635775908488</v>
      </c>
      <c r="AB12" s="97">
        <f t="shared" si="11"/>
        <v>1.149363664399385</v>
      </c>
      <c r="AC12" s="97">
        <f t="shared" si="11"/>
        <v>5.2151657792196247</v>
      </c>
      <c r="AD12" s="97">
        <f t="shared" si="11"/>
        <v>3.2135564233506853</v>
      </c>
      <c r="AE12" s="97">
        <f t="shared" si="11"/>
        <v>2.4710280651929573</v>
      </c>
      <c r="AF12" s="97">
        <f t="shared" si="11"/>
        <v>0.73094234172878225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1.5592919368256724</v>
      </c>
      <c r="C13" s="69">
        <f>'Basic T2'!O13</f>
        <v>19.407240509839514</v>
      </c>
      <c r="D13" s="69">
        <f>'Basic T2'!Z13</f>
        <v>34.59864651053848</v>
      </c>
      <c r="E13" s="69">
        <f>'Basic T2'!AK13</f>
        <v>2.8355108621313705</v>
      </c>
      <c r="F13" s="69">
        <f>'Basic T2'!AV13</f>
        <v>5.6177529176046379</v>
      </c>
      <c r="G13" s="69">
        <f>'Basic T2'!BG13</f>
        <v>12.325375055016742</v>
      </c>
      <c r="H13" s="69">
        <f>'Basic T2'!BR13</f>
        <v>8.1475963782670622</v>
      </c>
      <c r="I13" s="69">
        <f>'Basic T2'!CC13</f>
        <v>4.9683287755102299</v>
      </c>
      <c r="J13" s="69">
        <f>'Basic T2'!CN13</f>
        <v>1.4236475106728188</v>
      </c>
      <c r="K13" s="309">
        <f t="shared" si="12"/>
        <v>90.883390456406531</v>
      </c>
      <c r="L13" s="97"/>
      <c r="M13" s="97">
        <f t="shared" si="0"/>
        <v>6.7361691514625983</v>
      </c>
      <c r="N13" s="97">
        <f t="shared" si="1"/>
        <v>12.689099833319014</v>
      </c>
      <c r="O13" s="97">
        <f t="shared" si="2"/>
        <v>11.744683283308904</v>
      </c>
      <c r="P13" s="97">
        <f t="shared" si="3"/>
        <v>3.5943266403587195</v>
      </c>
      <c r="Q13" s="97">
        <f t="shared" si="4"/>
        <v>6.8914290680543315</v>
      </c>
      <c r="R13" s="97">
        <f t="shared" si="5"/>
        <v>3.9348427372672905</v>
      </c>
      <c r="S13" s="97">
        <f t="shared" si="6"/>
        <v>2.7969283235393383</v>
      </c>
      <c r="T13" s="97">
        <f t="shared" si="7"/>
        <v>2.7449193740454354</v>
      </c>
      <c r="U13" s="97">
        <f t="shared" si="8"/>
        <v>2.0047541159864934</v>
      </c>
      <c r="V13" s="97">
        <f t="shared" si="9"/>
        <v>6.1092122419264365</v>
      </c>
      <c r="W13" s="97"/>
      <c r="X13" s="97">
        <f t="shared" si="10"/>
        <v>1.7157061691856756</v>
      </c>
      <c r="Y13" s="97">
        <f t="shared" si="11"/>
        <v>21.354001443364357</v>
      </c>
      <c r="Z13" s="97">
        <f t="shared" si="11"/>
        <v>38.069273534787634</v>
      </c>
      <c r="AA13" s="97">
        <f t="shared" si="11"/>
        <v>3.1199439720412525</v>
      </c>
      <c r="AB13" s="97">
        <f t="shared" si="11"/>
        <v>6.181275686781591</v>
      </c>
      <c r="AC13" s="97">
        <f t="shared" si="11"/>
        <v>13.561746533794619</v>
      </c>
      <c r="AD13" s="97">
        <f t="shared" si="11"/>
        <v>8.9648904352607417</v>
      </c>
      <c r="AE13" s="97">
        <f t="shared" si="11"/>
        <v>5.4667071183852425</v>
      </c>
      <c r="AF13" s="97">
        <f t="shared" si="11"/>
        <v>1.566455106398887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0.67298172166917702</v>
      </c>
      <c r="C14" s="69">
        <f>'Basic T2'!O14</f>
        <v>3.536336480212082</v>
      </c>
      <c r="D14" s="69">
        <f>'Basic T2'!Z14</f>
        <v>8.8225827178711267</v>
      </c>
      <c r="E14" s="69">
        <f>'Basic T2'!AK14</f>
        <v>1.4610647481270478</v>
      </c>
      <c r="F14" s="69">
        <f>'Basic T2'!AV14</f>
        <v>3.3700691188490928</v>
      </c>
      <c r="G14" s="69">
        <f>'Basic T2'!BG14</f>
        <v>5.6670975324629396</v>
      </c>
      <c r="H14" s="69">
        <f>'Basic T2'!BR14</f>
        <v>4.2181703512311044</v>
      </c>
      <c r="I14" s="69">
        <f>'Basic T2'!CC14</f>
        <v>3.4386453353332107</v>
      </c>
      <c r="J14" s="69">
        <f>'Basic T2'!CN14</f>
        <v>0.90718736019614865</v>
      </c>
      <c r="K14" s="309">
        <f t="shared" si="12"/>
        <v>32.094135365951928</v>
      </c>
      <c r="L14" s="97"/>
      <c r="M14" s="97">
        <f t="shared" si="0"/>
        <v>2.9072931155116466</v>
      </c>
      <c r="N14" s="97">
        <f t="shared" si="1"/>
        <v>2.3121745009996864</v>
      </c>
      <c r="O14" s="97">
        <f t="shared" si="2"/>
        <v>2.9948697481743882</v>
      </c>
      <c r="P14" s="97">
        <f t="shared" si="3"/>
        <v>1.8520627156175373</v>
      </c>
      <c r="Q14" s="97">
        <f t="shared" si="4"/>
        <v>4.1341427128645698</v>
      </c>
      <c r="R14" s="97">
        <f t="shared" si="5"/>
        <v>1.8092055996235878</v>
      </c>
      <c r="S14" s="97">
        <f t="shared" si="6"/>
        <v>1.4480246174616582</v>
      </c>
      <c r="T14" s="97">
        <f t="shared" si="7"/>
        <v>1.899794604566555</v>
      </c>
      <c r="U14" s="97">
        <f t="shared" si="8"/>
        <v>1.2774844761008537</v>
      </c>
      <c r="V14" s="97">
        <f t="shared" si="9"/>
        <v>2.1573786330711919</v>
      </c>
      <c r="W14" s="97"/>
      <c r="X14" s="97">
        <f t="shared" si="10"/>
        <v>2.0968993680481911</v>
      </c>
      <c r="Y14" s="97">
        <f t="shared" si="11"/>
        <v>11.018637641703585</v>
      </c>
      <c r="Z14" s="97">
        <f t="shared" si="11"/>
        <v>27.489703702162487</v>
      </c>
      <c r="AA14" s="97">
        <f t="shared" si="11"/>
        <v>4.5524353015506511</v>
      </c>
      <c r="AB14" s="97">
        <f t="shared" si="11"/>
        <v>10.500576134617843</v>
      </c>
      <c r="AC14" s="97">
        <f t="shared" si="11"/>
        <v>17.657735495423434</v>
      </c>
      <c r="AD14" s="97">
        <f t="shared" si="11"/>
        <v>13.143118838172793</v>
      </c>
      <c r="AE14" s="97">
        <f t="shared" si="11"/>
        <v>10.714248245432421</v>
      </c>
      <c r="AF14" s="97">
        <f t="shared" si="11"/>
        <v>2.8266452728886007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0.1267950700023853</v>
      </c>
      <c r="C15" s="69">
        <f>'Basic T2'!O15</f>
        <v>3.0671749371343755</v>
      </c>
      <c r="D15" s="69">
        <f>'Basic T2'!Z15</f>
        <v>8.7950701558140505</v>
      </c>
      <c r="E15" s="69">
        <f>'Basic T2'!AK15</f>
        <v>4.3773086263446643</v>
      </c>
      <c r="F15" s="69">
        <f>'Basic T2'!AV15</f>
        <v>1.365436144912765</v>
      </c>
      <c r="G15" s="69">
        <f>'Basic T2'!BG15</f>
        <v>6.0003791387383476</v>
      </c>
      <c r="H15" s="69">
        <f>'Basic T2'!BR15</f>
        <v>4.0852337882608056</v>
      </c>
      <c r="I15" s="69">
        <f>'Basic T2'!CC15</f>
        <v>1.2420011952965075</v>
      </c>
      <c r="J15" s="69">
        <f>'Basic T2'!CN15</f>
        <v>0.27232548284130187</v>
      </c>
      <c r="K15" s="309">
        <f t="shared" si="12"/>
        <v>29.331724539345203</v>
      </c>
      <c r="L15" s="97"/>
      <c r="M15" s="97">
        <f t="shared" si="0"/>
        <v>0.54775697798217871</v>
      </c>
      <c r="N15" s="97">
        <f t="shared" si="1"/>
        <v>2.0054210676587272</v>
      </c>
      <c r="O15" s="97">
        <f t="shared" si="2"/>
        <v>2.9855304716343558</v>
      </c>
      <c r="P15" s="97">
        <f t="shared" si="3"/>
        <v>5.5487274687836194</v>
      </c>
      <c r="Q15" s="97">
        <f t="shared" si="4"/>
        <v>1.6750124965688482</v>
      </c>
      <c r="R15" s="97">
        <f t="shared" si="5"/>
        <v>1.9156048533634396</v>
      </c>
      <c r="S15" s="97">
        <f t="shared" si="6"/>
        <v>1.4023898043286247</v>
      </c>
      <c r="T15" s="97">
        <f t="shared" si="7"/>
        <v>0.68618509313664733</v>
      </c>
      <c r="U15" s="97">
        <f t="shared" si="8"/>
        <v>0.38348371245076956</v>
      </c>
      <c r="V15" s="97">
        <f t="shared" si="9"/>
        <v>1.9716884430993418</v>
      </c>
      <c r="W15" s="97"/>
      <c r="X15" s="97">
        <f t="shared" si="10"/>
        <v>0.4322796289468217</v>
      </c>
      <c r="Y15" s="97">
        <f t="shared" si="11"/>
        <v>10.456851703417936</v>
      </c>
      <c r="Z15" s="97">
        <f t="shared" si="11"/>
        <v>29.984838238939737</v>
      </c>
      <c r="AA15" s="97">
        <f t="shared" si="11"/>
        <v>14.923461525328992</v>
      </c>
      <c r="AB15" s="97">
        <f t="shared" si="11"/>
        <v>4.6551512614990855</v>
      </c>
      <c r="AC15" s="97">
        <f t="shared" si="11"/>
        <v>20.456959940045515</v>
      </c>
      <c r="AD15" s="97">
        <f t="shared" si="11"/>
        <v>13.927697237102185</v>
      </c>
      <c r="AE15" s="97">
        <f t="shared" si="11"/>
        <v>4.2343272166984347</v>
      </c>
      <c r="AF15" s="97">
        <f t="shared" si="11"/>
        <v>0.9284332480212949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4.6750643016212019E-2</v>
      </c>
      <c r="C16" s="69">
        <f>'Basic T2'!O16</f>
        <v>0.75669594649838978</v>
      </c>
      <c r="D16" s="69">
        <f>'Basic T2'!Z16</f>
        <v>3.459203387170898</v>
      </c>
      <c r="E16" s="69">
        <f>'Basic T2'!AK16</f>
        <v>0.99240767352058445</v>
      </c>
      <c r="F16" s="69">
        <f>'Basic T2'!AV16</f>
        <v>0.73430553828308665</v>
      </c>
      <c r="G16" s="69">
        <f>'Basic T2'!BG16</f>
        <v>3.0157034822030915</v>
      </c>
      <c r="H16" s="69">
        <f>'Basic T2'!BR16</f>
        <v>3.260711066916202</v>
      </c>
      <c r="I16" s="69">
        <f>'Basic T2'!CC16</f>
        <v>1.715940689747508</v>
      </c>
      <c r="J16" s="69">
        <f>'Basic T2'!CN16</f>
        <v>0.2640272091208179</v>
      </c>
      <c r="K16" s="309">
        <f t="shared" si="12"/>
        <v>14.245745636476789</v>
      </c>
      <c r="L16" s="97"/>
      <c r="M16" s="97">
        <f t="shared" si="0"/>
        <v>0.20196361685672951</v>
      </c>
      <c r="N16" s="97">
        <f t="shared" si="1"/>
        <v>0.49475299714649085</v>
      </c>
      <c r="O16" s="97">
        <f t="shared" si="2"/>
        <v>1.1742438590046245</v>
      </c>
      <c r="P16" s="97">
        <f t="shared" si="3"/>
        <v>1.2579875417406152</v>
      </c>
      <c r="Q16" s="97">
        <f t="shared" si="4"/>
        <v>0.90078980075810522</v>
      </c>
      <c r="R16" s="97">
        <f t="shared" si="5"/>
        <v>0.96275520150347194</v>
      </c>
      <c r="S16" s="97">
        <f t="shared" si="6"/>
        <v>1.1193454749750202</v>
      </c>
      <c r="T16" s="97">
        <f t="shared" si="7"/>
        <v>0.9480288154877814</v>
      </c>
      <c r="U16" s="97">
        <f t="shared" si="8"/>
        <v>0.37179823674698342</v>
      </c>
      <c r="V16" s="97">
        <f t="shared" si="9"/>
        <v>0.95760383938888571</v>
      </c>
      <c r="W16" s="97"/>
      <c r="X16" s="97">
        <f t="shared" si="10"/>
        <v>0.32817266438132359</v>
      </c>
      <c r="Y16" s="97">
        <f t="shared" si="11"/>
        <v>5.311732820504953</v>
      </c>
      <c r="Z16" s="97">
        <f t="shared" si="11"/>
        <v>24.282361032148941</v>
      </c>
      <c r="AA16" s="97">
        <f t="shared" si="11"/>
        <v>6.9663441903629515</v>
      </c>
      <c r="AB16" s="97">
        <f t="shared" si="11"/>
        <v>5.1545602246530962</v>
      </c>
      <c r="AC16" s="97">
        <f t="shared" si="11"/>
        <v>21.169151542908814</v>
      </c>
      <c r="AD16" s="97">
        <f t="shared" si="11"/>
        <v>22.889016483398549</v>
      </c>
      <c r="AE16" s="97">
        <f t="shared" si="11"/>
        <v>12.045285192750983</v>
      </c>
      <c r="AF16" s="97">
        <f t="shared" si="11"/>
        <v>1.8533758488903935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0.22682269980985117</v>
      </c>
      <c r="C17" s="69">
        <f>'Basic T2'!O17</f>
        <v>3.5015160663909319</v>
      </c>
      <c r="D17" s="69">
        <f>'Basic T2'!Z17</f>
        <v>7.7238560288764671</v>
      </c>
      <c r="E17" s="69">
        <f>'Basic T2'!AK17</f>
        <v>1.0315242383283267</v>
      </c>
      <c r="F17" s="69">
        <f>'Basic T2'!AV17</f>
        <v>1.2479550573766529</v>
      </c>
      <c r="G17" s="69">
        <f>'Basic T2'!BG17</f>
        <v>2.8982825089384656</v>
      </c>
      <c r="H17" s="69">
        <f>'Basic T2'!BR17</f>
        <v>1.4265618300332472</v>
      </c>
      <c r="I17" s="69">
        <f>'Basic T2'!CC17</f>
        <v>1.34490212862389</v>
      </c>
      <c r="J17" s="69">
        <f>'Basic T2'!CN17</f>
        <v>0.50147762376165506</v>
      </c>
      <c r="K17" s="309">
        <f t="shared" si="12"/>
        <v>19.902898182139488</v>
      </c>
      <c r="L17" s="97"/>
      <c r="M17" s="97">
        <f t="shared" si="0"/>
        <v>0.97987813393111944</v>
      </c>
      <c r="N17" s="97">
        <f t="shared" si="1"/>
        <v>2.2894077554136749</v>
      </c>
      <c r="O17" s="97">
        <f t="shared" si="2"/>
        <v>2.6219014884700553</v>
      </c>
      <c r="P17" s="97">
        <f t="shared" si="3"/>
        <v>1.3075721555206179</v>
      </c>
      <c r="Q17" s="97">
        <f t="shared" si="4"/>
        <v>1.5308956951595387</v>
      </c>
      <c r="R17" s="97">
        <f t="shared" si="5"/>
        <v>0.92526887254465384</v>
      </c>
      <c r="S17" s="97">
        <f t="shared" si="6"/>
        <v>0.48971389873251725</v>
      </c>
      <c r="T17" s="97">
        <f t="shared" si="7"/>
        <v>0.74303615478336427</v>
      </c>
      <c r="U17" s="97">
        <f t="shared" si="8"/>
        <v>0.70617152263777616</v>
      </c>
      <c r="V17" s="97">
        <f t="shared" si="9"/>
        <v>1.3378795466754156</v>
      </c>
      <c r="W17" s="97"/>
      <c r="X17" s="97">
        <f t="shared" si="10"/>
        <v>1.139646586814165</v>
      </c>
      <c r="Y17" s="97">
        <f t="shared" si="11"/>
        <v>17.592995926257267</v>
      </c>
      <c r="Z17" s="97">
        <f t="shared" si="11"/>
        <v>38.80769503110718</v>
      </c>
      <c r="AA17" s="97">
        <f t="shared" si="11"/>
        <v>5.1827840794261739</v>
      </c>
      <c r="AB17" s="97">
        <f t="shared" si="11"/>
        <v>6.2702177640467758</v>
      </c>
      <c r="AC17" s="97">
        <f t="shared" si="11"/>
        <v>14.562112926545209</v>
      </c>
      <c r="AD17" s="97">
        <f t="shared" si="11"/>
        <v>7.1676085411189954</v>
      </c>
      <c r="AE17" s="97">
        <f t="shared" si="11"/>
        <v>6.7573180363791518</v>
      </c>
      <c r="AF17" s="97">
        <f t="shared" si="11"/>
        <v>2.5196211083050821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1.02106281105689</v>
      </c>
      <c r="C18" s="69">
        <f>'Basic T2'!O18</f>
        <v>11.053071285050423</v>
      </c>
      <c r="D18" s="69">
        <f>'Basic T2'!Z18</f>
        <v>22.561613543009738</v>
      </c>
      <c r="E18" s="69">
        <f>'Basic T2'!AK18</f>
        <v>6.122734660073875</v>
      </c>
      <c r="F18" s="69">
        <f>'Basic T2'!AV18</f>
        <v>5.4599334627123071</v>
      </c>
      <c r="G18" s="69">
        <f>'Basic T2'!BG18</f>
        <v>16.36367271395828</v>
      </c>
      <c r="H18" s="69">
        <f>'Basic T2'!BR18</f>
        <v>12.595398217530809</v>
      </c>
      <c r="I18" s="69">
        <f>'Basic T2'!CC18</f>
        <v>7.4405191303099096</v>
      </c>
      <c r="J18" s="69">
        <f>'Basic T2'!CN18</f>
        <v>1.9120666437563809</v>
      </c>
      <c r="K18" s="309">
        <f t="shared" si="12"/>
        <v>84.530072467458609</v>
      </c>
      <c r="L18" s="97"/>
      <c r="M18" s="97">
        <f t="shared" si="0"/>
        <v>4.4110096686250406</v>
      </c>
      <c r="N18" s="97">
        <f t="shared" si="1"/>
        <v>7.2268659178870722</v>
      </c>
      <c r="O18" s="97">
        <f t="shared" si="2"/>
        <v>7.6586523505291364</v>
      </c>
      <c r="P18" s="97">
        <f t="shared" si="3"/>
        <v>7.7612498666321876</v>
      </c>
      <c r="Q18" s="97">
        <f t="shared" si="4"/>
        <v>6.6978282467114738</v>
      </c>
      <c r="R18" s="97">
        <f t="shared" si="5"/>
        <v>5.2240583711349142</v>
      </c>
      <c r="S18" s="97">
        <f t="shared" si="6"/>
        <v>4.3237814424432326</v>
      </c>
      <c r="T18" s="97">
        <f t="shared" si="7"/>
        <v>4.1107636061476081</v>
      </c>
      <c r="U18" s="97">
        <f t="shared" si="8"/>
        <v>2.6925369133680399</v>
      </c>
      <c r="V18" s="97">
        <f t="shared" si="9"/>
        <v>5.6821400581092005</v>
      </c>
      <c r="W18" s="97"/>
      <c r="X18" s="97">
        <f t="shared" si="10"/>
        <v>1.2079284700128072</v>
      </c>
      <c r="Y18" s="97">
        <f t="shared" si="11"/>
        <v>13.075904187004578</v>
      </c>
      <c r="Z18" s="97">
        <f t="shared" si="11"/>
        <v>26.690635515183359</v>
      </c>
      <c r="AA18" s="97">
        <f t="shared" si="11"/>
        <v>7.243262050237723</v>
      </c>
      <c r="AB18" s="97">
        <f t="shared" si="11"/>
        <v>6.4591609865402733</v>
      </c>
      <c r="AC18" s="97">
        <f t="shared" si="11"/>
        <v>19.358403744723837</v>
      </c>
      <c r="AD18" s="97">
        <f t="shared" si="11"/>
        <v>14.900493812281585</v>
      </c>
      <c r="AE18" s="97">
        <f t="shared" si="11"/>
        <v>8.8022154874814191</v>
      </c>
      <c r="AF18" s="97">
        <f t="shared" si="11"/>
        <v>2.2619957465344251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0.93164192176663474</v>
      </c>
      <c r="C19" s="69">
        <f>'Basic T2'!O19</f>
        <v>10.238728594657161</v>
      </c>
      <c r="D19" s="69">
        <f>'Basic T2'!Z19</f>
        <v>32.953535054886011</v>
      </c>
      <c r="E19" s="69">
        <f>'Basic T2'!AK19</f>
        <v>10.166392635660925</v>
      </c>
      <c r="F19" s="69">
        <f>'Basic T2'!AV19</f>
        <v>10.995906166078207</v>
      </c>
      <c r="G19" s="69">
        <f>'Basic T2'!BG19</f>
        <v>36.204410237312445</v>
      </c>
      <c r="H19" s="69">
        <f>'Basic T2'!BR19</f>
        <v>38.145952435885057</v>
      </c>
      <c r="I19" s="69">
        <f>'Basic T2'!CC19</f>
        <v>17.481138497429097</v>
      </c>
      <c r="J19" s="69">
        <f>'Basic T2'!CN19</f>
        <v>5.6262939965186423</v>
      </c>
      <c r="K19" s="309">
        <f t="shared" si="12"/>
        <v>162.74399954019421</v>
      </c>
      <c r="L19" s="97"/>
      <c r="M19" s="97">
        <f t="shared" si="0"/>
        <v>4.0247098220680115</v>
      </c>
      <c r="N19" s="97">
        <f t="shared" si="1"/>
        <v>6.6944215607568189</v>
      </c>
      <c r="O19" s="97">
        <f t="shared" si="2"/>
        <v>11.186241986869854</v>
      </c>
      <c r="P19" s="97">
        <f t="shared" si="3"/>
        <v>12.88703787903521</v>
      </c>
      <c r="Q19" s="97">
        <f t="shared" si="4"/>
        <v>13.48893561072104</v>
      </c>
      <c r="R19" s="97">
        <f t="shared" si="5"/>
        <v>11.558160302906977</v>
      </c>
      <c r="S19" s="97">
        <f t="shared" si="6"/>
        <v>13.094842925810701</v>
      </c>
      <c r="T19" s="97">
        <f t="shared" si="7"/>
        <v>9.6580395360483813</v>
      </c>
      <c r="U19" s="97">
        <f t="shared" si="8"/>
        <v>7.922843233814393</v>
      </c>
      <c r="V19" s="97">
        <f t="shared" si="9"/>
        <v>10.939706686756196</v>
      </c>
      <c r="W19" s="97"/>
      <c r="X19" s="97">
        <f t="shared" si="10"/>
        <v>0.5724585388087009</v>
      </c>
      <c r="Y19" s="97">
        <f t="shared" si="11"/>
        <v>6.2913094329652504</v>
      </c>
      <c r="Z19" s="97">
        <f t="shared" si="11"/>
        <v>20.248694359233323</v>
      </c>
      <c r="AA19" s="97">
        <f t="shared" si="11"/>
        <v>6.2468617364599357</v>
      </c>
      <c r="AB19" s="97">
        <f t="shared" si="11"/>
        <v>6.7565662618254985</v>
      </c>
      <c r="AC19" s="97">
        <f t="shared" si="11"/>
        <v>22.246233556752884</v>
      </c>
      <c r="AD19" s="97">
        <f t="shared" si="11"/>
        <v>23.439237418067655</v>
      </c>
      <c r="AE19" s="97">
        <f t="shared" si="11"/>
        <v>10.741494953312634</v>
      </c>
      <c r="AF19" s="97">
        <f t="shared" si="11"/>
        <v>3.4571437425740972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6.2680767165133405E-2</v>
      </c>
      <c r="C20" s="69">
        <f>'Basic T2'!O20</f>
        <v>1.4436137664610842</v>
      </c>
      <c r="D20" s="69">
        <f>'Basic T2'!Z20</f>
        <v>4.5896800645034572</v>
      </c>
      <c r="E20" s="69">
        <f>'Basic T2'!AK20</f>
        <v>2.0418453811595434</v>
      </c>
      <c r="F20" s="69">
        <f>'Basic T2'!AV20</f>
        <v>1.6393060274490163</v>
      </c>
      <c r="G20" s="69">
        <f>'Basic T2'!BG20</f>
        <v>6.2709548066046601</v>
      </c>
      <c r="H20" s="69">
        <f>'Basic T2'!BR20</f>
        <v>6.3183367440870297</v>
      </c>
      <c r="I20" s="69">
        <f>'Basic T2'!CC20</f>
        <v>6.1529340952185683</v>
      </c>
      <c r="J20" s="69">
        <f>'Basic T2'!CN20</f>
        <v>2.1312204805017534</v>
      </c>
      <c r="K20" s="309">
        <f t="shared" si="12"/>
        <v>30.650572133150249</v>
      </c>
      <c r="L20" s="97"/>
      <c r="M20" s="97">
        <f t="shared" si="0"/>
        <v>0.27078203907558984</v>
      </c>
      <c r="N20" s="97">
        <f t="shared" si="1"/>
        <v>0.94388273253433586</v>
      </c>
      <c r="O20" s="97">
        <f t="shared" si="2"/>
        <v>1.5579898107543324</v>
      </c>
      <c r="P20" s="97">
        <f t="shared" si="3"/>
        <v>2.588267019890234</v>
      </c>
      <c r="Q20" s="97">
        <f t="shared" si="4"/>
        <v>2.010975095326164</v>
      </c>
      <c r="R20" s="97">
        <f t="shared" si="5"/>
        <v>2.0019854054223125</v>
      </c>
      <c r="S20" s="97">
        <f t="shared" si="6"/>
        <v>2.1689752629787282</v>
      </c>
      <c r="T20" s="97">
        <f t="shared" si="7"/>
        <v>3.3993941963826053</v>
      </c>
      <c r="U20" s="97">
        <f t="shared" si="8"/>
        <v>3.0011452963812477</v>
      </c>
      <c r="V20" s="97">
        <f t="shared" si="9"/>
        <v>2.0603418243700782</v>
      </c>
      <c r="W20" s="97"/>
      <c r="X20" s="97">
        <f t="shared" si="10"/>
        <v>0.20450113261455491</v>
      </c>
      <c r="Y20" s="97">
        <f t="shared" si="11"/>
        <v>4.7099080571476115</v>
      </c>
      <c r="Z20" s="97">
        <f t="shared" si="11"/>
        <v>14.974206825782122</v>
      </c>
      <c r="AA20" s="97">
        <f t="shared" si="11"/>
        <v>6.6616876588452891</v>
      </c>
      <c r="AB20" s="97">
        <f t="shared" si="11"/>
        <v>5.3483700739015516</v>
      </c>
      <c r="AC20" s="97">
        <f t="shared" si="11"/>
        <v>20.459503265918759</v>
      </c>
      <c r="AD20" s="97">
        <f t="shared" si="11"/>
        <v>20.614090714650665</v>
      </c>
      <c r="AE20" s="97">
        <f t="shared" si="11"/>
        <v>20.074451036311451</v>
      </c>
      <c r="AF20" s="97">
        <f t="shared" si="11"/>
        <v>6.9532812348279904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2.7807338589101987E-2</v>
      </c>
      <c r="C21" s="69">
        <f>'Basic T2'!O21</f>
        <v>0.15508604786345098</v>
      </c>
      <c r="D21" s="69">
        <f>'Basic T2'!Z21</f>
        <v>1.5401550158028785</v>
      </c>
      <c r="E21" s="69">
        <f>'Basic T2'!AK21</f>
        <v>0.78109434777146791</v>
      </c>
      <c r="F21" s="69">
        <f>'Basic T2'!AV21</f>
        <v>1.035396446715698</v>
      </c>
      <c r="G21" s="69">
        <f>'Basic T2'!BG21</f>
        <v>1.6335390945149999</v>
      </c>
      <c r="H21" s="69">
        <f>'Basic T2'!BR21</f>
        <v>2.7446580129384492</v>
      </c>
      <c r="I21" s="69">
        <f>'Basic T2'!CC21</f>
        <v>2.1039623065601338</v>
      </c>
      <c r="J21" s="69">
        <f>'Basic T2'!CN21</f>
        <v>1.5206720175479125</v>
      </c>
      <c r="K21" s="309">
        <f t="shared" si="12"/>
        <v>11.542370628304095</v>
      </c>
      <c r="L21" s="97"/>
      <c r="M21" s="97">
        <f t="shared" si="0"/>
        <v>0.12012820175900517</v>
      </c>
      <c r="N21" s="97">
        <f t="shared" si="1"/>
        <v>0.10140042027595265</v>
      </c>
      <c r="O21" s="97">
        <f t="shared" si="2"/>
        <v>0.52281330896267209</v>
      </c>
      <c r="P21" s="97">
        <f t="shared" si="3"/>
        <v>0.99012430540233709</v>
      </c>
      <c r="Q21" s="97">
        <f t="shared" si="4"/>
        <v>1.2701450694807679</v>
      </c>
      <c r="R21" s="97">
        <f t="shared" si="5"/>
        <v>0.52150294927360341</v>
      </c>
      <c r="S21" s="97">
        <f t="shared" si="6"/>
        <v>0.94219342471276302</v>
      </c>
      <c r="T21" s="97">
        <f t="shared" si="7"/>
        <v>1.1624043332247351</v>
      </c>
      <c r="U21" s="97">
        <f t="shared" si="8"/>
        <v>2.1413822335866692</v>
      </c>
      <c r="V21" s="97">
        <f t="shared" si="9"/>
        <v>0.77588205709723057</v>
      </c>
      <c r="W21" s="97"/>
      <c r="X21" s="97">
        <f t="shared" si="10"/>
        <v>0.24091531527252372</v>
      </c>
      <c r="Y21" s="97">
        <f t="shared" si="11"/>
        <v>1.3436238781238787</v>
      </c>
      <c r="Z21" s="97">
        <f t="shared" si="11"/>
        <v>13.343489525679624</v>
      </c>
      <c r="AA21" s="97">
        <f t="shared" si="11"/>
        <v>6.7671917054549917</v>
      </c>
      <c r="AB21" s="97">
        <f t="shared" si="11"/>
        <v>8.9703968106578404</v>
      </c>
      <c r="AC21" s="97">
        <f t="shared" si="11"/>
        <v>14.152544110039669</v>
      </c>
      <c r="AD21" s="97">
        <f t="shared" si="11"/>
        <v>23.778980084108756</v>
      </c>
      <c r="AE21" s="97">
        <f t="shared" si="11"/>
        <v>18.228164510683939</v>
      </c>
      <c r="AF21" s="97">
        <f t="shared" si="11"/>
        <v>13.174694059978759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5.5874471830880658E-2</v>
      </c>
      <c r="C22" s="69">
        <f>'Basic T2'!O22</f>
        <v>0.77040411764873384</v>
      </c>
      <c r="D22" s="69">
        <f>'Basic T2'!Z22</f>
        <v>2.6218436329237989</v>
      </c>
      <c r="E22" s="69">
        <f>'Basic T2'!AK22</f>
        <v>0.93148633002090897</v>
      </c>
      <c r="F22" s="69">
        <f>'Basic T2'!AV22</f>
        <v>3.6803650502229095</v>
      </c>
      <c r="G22" s="69">
        <f>'Basic T2'!BG22</f>
        <v>19.204357012926121</v>
      </c>
      <c r="H22" s="69">
        <f>'Basic T2'!BR22</f>
        <v>11.404571262401943</v>
      </c>
      <c r="I22" s="69">
        <f>'Basic T2'!CC22</f>
        <v>5.0628830183694005</v>
      </c>
      <c r="J22" s="69">
        <f>'Basic T2'!CN22</f>
        <v>2.3632830689847664</v>
      </c>
      <c r="K22" s="309">
        <f t="shared" si="12"/>
        <v>46.095067965329456</v>
      </c>
      <c r="L22" s="97"/>
      <c r="M22" s="97">
        <f t="shared" si="0"/>
        <v>0.24137872108006878</v>
      </c>
      <c r="N22" s="97">
        <f t="shared" si="1"/>
        <v>0.50371585573376654</v>
      </c>
      <c r="O22" s="97">
        <f t="shared" si="2"/>
        <v>0.88999791011104434</v>
      </c>
      <c r="P22" s="97">
        <f t="shared" si="3"/>
        <v>1.1807629361742187</v>
      </c>
      <c r="Q22" s="97">
        <f t="shared" si="4"/>
        <v>4.5147899988047104</v>
      </c>
      <c r="R22" s="97">
        <f t="shared" si="5"/>
        <v>6.1309391705239147</v>
      </c>
      <c r="S22" s="97">
        <f t="shared" si="6"/>
        <v>3.9149912318581519</v>
      </c>
      <c r="T22" s="97">
        <f t="shared" si="7"/>
        <v>2.7971590274278109</v>
      </c>
      <c r="U22" s="97">
        <f t="shared" si="8"/>
        <v>3.3279315450418681</v>
      </c>
      <c r="V22" s="97">
        <f t="shared" si="9"/>
        <v>3.0985260573140403</v>
      </c>
      <c r="W22" s="97"/>
      <c r="X22" s="97">
        <f t="shared" si="10"/>
        <v>0.12121572718562169</v>
      </c>
      <c r="Y22" s="97">
        <f t="shared" si="11"/>
        <v>1.6713374155955159</v>
      </c>
      <c r="Z22" s="97">
        <f t="shared" si="11"/>
        <v>5.6879049075181456</v>
      </c>
      <c r="AA22" s="97">
        <f t="shared" si="11"/>
        <v>2.0207939181726107</v>
      </c>
      <c r="AB22" s="97">
        <f t="shared" si="11"/>
        <v>7.9842924908823374</v>
      </c>
      <c r="AC22" s="97">
        <f t="shared" si="11"/>
        <v>41.662498528846378</v>
      </c>
      <c r="AD22" s="97">
        <f t="shared" si="11"/>
        <v>24.741413270026904</v>
      </c>
      <c r="AE22" s="97">
        <f t="shared" si="11"/>
        <v>10.983567747806475</v>
      </c>
      <c r="AF22" s="97">
        <f t="shared" si="11"/>
        <v>5.1269759939660284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1.2635677108181106E-2</v>
      </c>
      <c r="C23" s="69">
        <f>'Basic T2'!O23</f>
        <v>0.3296663156575223</v>
      </c>
      <c r="D23" s="69">
        <f>'Basic T2'!Z23</f>
        <v>1.2892515845311798</v>
      </c>
      <c r="E23" s="69">
        <f>'Basic T2'!AK23</f>
        <v>0.82834645445674737</v>
      </c>
      <c r="F23" s="69">
        <f>'Basic T2'!AV23</f>
        <v>1.2143013307799932</v>
      </c>
      <c r="G23" s="69">
        <f>'Basic T2'!BG23</f>
        <v>12.98113773786978</v>
      </c>
      <c r="H23" s="69">
        <f>'Basic T2'!BR23</f>
        <v>12.350979672979365</v>
      </c>
      <c r="I23" s="69">
        <f>'Basic T2'!CC23</f>
        <v>5.609331287016861</v>
      </c>
      <c r="J23" s="69">
        <f>'Basic T2'!CN23</f>
        <v>2.9754417435459555</v>
      </c>
      <c r="K23" s="309">
        <f t="shared" si="12"/>
        <v>37.591091803945588</v>
      </c>
      <c r="L23" s="97"/>
      <c r="M23" s="97">
        <f t="shared" si="0"/>
        <v>5.458635187792138E-2</v>
      </c>
      <c r="N23" s="97">
        <f t="shared" si="1"/>
        <v>0.21554681042572146</v>
      </c>
      <c r="O23" s="97">
        <f t="shared" si="2"/>
        <v>0.43764288664329026</v>
      </c>
      <c r="P23" s="97">
        <f t="shared" si="3"/>
        <v>1.0500216269538791</v>
      </c>
      <c r="Q23" s="97">
        <f t="shared" si="4"/>
        <v>1.4896118805955716</v>
      </c>
      <c r="R23" s="97">
        <f t="shared" si="5"/>
        <v>4.1441932047765873</v>
      </c>
      <c r="S23" s="97">
        <f t="shared" si="6"/>
        <v>4.2398768013299728</v>
      </c>
      <c r="T23" s="97">
        <f t="shared" si="7"/>
        <v>3.0990626467932501</v>
      </c>
      <c r="U23" s="97">
        <f t="shared" si="8"/>
        <v>4.1899620780657267</v>
      </c>
      <c r="V23" s="97">
        <f t="shared" si="9"/>
        <v>2.5268859038242044</v>
      </c>
      <c r="W23" s="97"/>
      <c r="X23" s="97">
        <f t="shared" si="10"/>
        <v>3.3613487935072045E-2</v>
      </c>
      <c r="Y23" s="97">
        <f t="shared" si="11"/>
        <v>0.87697989028060175</v>
      </c>
      <c r="Z23" s="97">
        <f t="shared" si="11"/>
        <v>3.4296731556912619</v>
      </c>
      <c r="AA23" s="97">
        <f t="shared" si="11"/>
        <v>2.2035711513167691</v>
      </c>
      <c r="AB23" s="97">
        <f t="shared" si="11"/>
        <v>3.2302901365917216</v>
      </c>
      <c r="AC23" s="97">
        <f t="shared" si="11"/>
        <v>34.532483934151841</v>
      </c>
      <c r="AD23" s="97">
        <f t="shared" si="11"/>
        <v>32.856134473016283</v>
      </c>
      <c r="AE23" s="97">
        <f t="shared" si="11"/>
        <v>14.921969588624989</v>
      </c>
      <c r="AF23" s="97">
        <f t="shared" si="11"/>
        <v>7.9152841823914537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8.598154229254712E-2</v>
      </c>
      <c r="C24" s="69">
        <f>'Basic T2'!O24</f>
        <v>0.75006138839279213</v>
      </c>
      <c r="D24" s="69">
        <f>'Basic T2'!Z24</f>
        <v>2.127135547719305</v>
      </c>
      <c r="E24" s="69">
        <f>'Basic T2'!AK24</f>
        <v>0.72727261991081704</v>
      </c>
      <c r="F24" s="69">
        <f>'Basic T2'!AV24</f>
        <v>0.87186677794359513</v>
      </c>
      <c r="G24" s="69">
        <f>'Basic T2'!BG24</f>
        <v>5.8057473565377133</v>
      </c>
      <c r="H24" s="69">
        <f>'Basic T2'!BR24</f>
        <v>6.3207352596890374</v>
      </c>
      <c r="I24" s="69">
        <f>'Basic T2'!CC24</f>
        <v>4.8739737999027506</v>
      </c>
      <c r="J24" s="69">
        <f>'Basic T2'!CN24</f>
        <v>2.5189449782192539</v>
      </c>
      <c r="K24" s="309">
        <f t="shared" si="12"/>
        <v>24.08171927060781</v>
      </c>
      <c r="L24" s="97"/>
      <c r="M24" s="97">
        <f t="shared" si="0"/>
        <v>0.37144180580149133</v>
      </c>
      <c r="N24" s="97">
        <f t="shared" si="1"/>
        <v>0.49041510221963602</v>
      </c>
      <c r="O24" s="97">
        <f t="shared" si="2"/>
        <v>0.72206678087888687</v>
      </c>
      <c r="P24" s="97">
        <f t="shared" si="3"/>
        <v>0.92189925542518358</v>
      </c>
      <c r="Q24" s="97">
        <f t="shared" si="4"/>
        <v>1.0695393950421901</v>
      </c>
      <c r="R24" s="97">
        <f t="shared" si="5"/>
        <v>1.8534691819364</v>
      </c>
      <c r="S24" s="97">
        <f t="shared" si="6"/>
        <v>2.1697986317258109</v>
      </c>
      <c r="T24" s="97">
        <f t="shared" si="7"/>
        <v>2.6927898125197984</v>
      </c>
      <c r="U24" s="97">
        <f t="shared" si="8"/>
        <v>3.5471317690444177</v>
      </c>
      <c r="V24" s="97">
        <f t="shared" si="9"/>
        <v>1.618781313459045</v>
      </c>
      <c r="W24" s="97"/>
      <c r="X24" s="97">
        <f t="shared" si="10"/>
        <v>0.35704071344062716</v>
      </c>
      <c r="Y24" s="97">
        <f t="shared" ref="Y24:AG32" si="13">IF($K24&gt;0,C24/$K24*100,0)</f>
        <v>3.1146504946939402</v>
      </c>
      <c r="Z24" s="97">
        <f t="shared" si="13"/>
        <v>8.8329887240049096</v>
      </c>
      <c r="AA24" s="97">
        <f t="shared" si="13"/>
        <v>3.0200195083183572</v>
      </c>
      <c r="AB24" s="97">
        <f t="shared" si="13"/>
        <v>3.6204507167713929</v>
      </c>
      <c r="AC24" s="97">
        <f t="shared" si="13"/>
        <v>24.108525189992296</v>
      </c>
      <c r="AD24" s="97">
        <f t="shared" si="13"/>
        <v>26.247026587522814</v>
      </c>
      <c r="AE24" s="97">
        <f t="shared" si="13"/>
        <v>20.239309931046023</v>
      </c>
      <c r="AF24" s="97">
        <f t="shared" si="13"/>
        <v>10.459988134209643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8.4115685084595895E-2</v>
      </c>
      <c r="C25" s="69">
        <f>'Basic T2'!O25</f>
        <v>4.4172195363580276</v>
      </c>
      <c r="D25" s="69">
        <f>'Basic T2'!Z25</f>
        <v>13.103228014496271</v>
      </c>
      <c r="E25" s="69">
        <f>'Basic T2'!AK25</f>
        <v>10.711102402846596</v>
      </c>
      <c r="F25" s="69">
        <f>'Basic T2'!AV25</f>
        <v>6.2353919880808402</v>
      </c>
      <c r="G25" s="69">
        <f>'Basic T2'!BG25</f>
        <v>44.113326411637537</v>
      </c>
      <c r="H25" s="69">
        <f>'Basic T2'!BR25</f>
        <v>27.998452006206673</v>
      </c>
      <c r="I25" s="69">
        <f>'Basic T2'!CC25</f>
        <v>4.1018083663804088</v>
      </c>
      <c r="J25" s="69">
        <f>'Basic T2'!CN25</f>
        <v>1.2570812441477113</v>
      </c>
      <c r="K25" s="309">
        <f t="shared" si="12"/>
        <v>112.02172565523867</v>
      </c>
      <c r="L25" s="97"/>
      <c r="M25" s="97">
        <f t="shared" si="0"/>
        <v>0.36338126917688596</v>
      </c>
      <c r="N25" s="97">
        <f t="shared" si="1"/>
        <v>2.8881251641167838</v>
      </c>
      <c r="O25" s="97">
        <f t="shared" si="2"/>
        <v>4.4479561641916989</v>
      </c>
      <c r="P25" s="97">
        <f t="shared" si="3"/>
        <v>13.577518333053778</v>
      </c>
      <c r="Q25" s="97">
        <f t="shared" si="4"/>
        <v>7.6491013805028221</v>
      </c>
      <c r="R25" s="97">
        <f t="shared" si="5"/>
        <v>14.083060456394161</v>
      </c>
      <c r="S25" s="97">
        <f t="shared" si="6"/>
        <v>9.6113822771461557</v>
      </c>
      <c r="T25" s="97">
        <f t="shared" si="7"/>
        <v>2.2661811973872381</v>
      </c>
      <c r="U25" s="97">
        <f t="shared" si="8"/>
        <v>1.7701985775562683</v>
      </c>
      <c r="V25" s="97">
        <f t="shared" si="9"/>
        <v>7.5301382826708441</v>
      </c>
      <c r="W25" s="97"/>
      <c r="X25" s="97">
        <f t="shared" si="10"/>
        <v>7.5088724613538618E-2</v>
      </c>
      <c r="Y25" s="97">
        <f t="shared" si="13"/>
        <v>3.9431811200200499</v>
      </c>
      <c r="Z25" s="97">
        <f t="shared" si="13"/>
        <v>11.697041746011973</v>
      </c>
      <c r="AA25" s="97">
        <f t="shared" si="13"/>
        <v>9.5616295323028648</v>
      </c>
      <c r="AB25" s="97">
        <f t="shared" si="13"/>
        <v>5.566234542102185</v>
      </c>
      <c r="AC25" s="97">
        <f t="shared" si="13"/>
        <v>39.379259829831582</v>
      </c>
      <c r="AD25" s="97">
        <f t="shared" si="13"/>
        <v>24.993769594636962</v>
      </c>
      <c r="AE25" s="97">
        <f t="shared" si="13"/>
        <v>3.6616186211987611</v>
      </c>
      <c r="AF25" s="97">
        <f t="shared" si="13"/>
        <v>1.1221762892820819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3.5155771879403309E-2</v>
      </c>
      <c r="C26" s="69">
        <f>'Basic T2'!O26</f>
        <v>0.6774394499077957</v>
      </c>
      <c r="D26" s="69">
        <f>'Basic T2'!Z26</f>
        <v>2.986410468030682</v>
      </c>
      <c r="E26" s="69">
        <f>'Basic T2'!AK26</f>
        <v>1.7460162358736588</v>
      </c>
      <c r="F26" s="69">
        <f>'Basic T2'!AV26</f>
        <v>2.4396503611567235</v>
      </c>
      <c r="G26" s="69">
        <f>'Basic T2'!BG26</f>
        <v>7.6584901885826522</v>
      </c>
      <c r="H26" s="69">
        <f>'Basic T2'!BR26</f>
        <v>6.9162497184019873</v>
      </c>
      <c r="I26" s="69">
        <f>'Basic T2'!CC26</f>
        <v>4.7835132114438297</v>
      </c>
      <c r="J26" s="69">
        <f>'Basic T2'!CN26</f>
        <v>1.9898591412701361</v>
      </c>
      <c r="K26" s="309">
        <f t="shared" si="12"/>
        <v>29.232784546546867</v>
      </c>
      <c r="L26" s="97"/>
      <c r="M26" s="97">
        <f t="shared" si="0"/>
        <v>0.15187356545432368</v>
      </c>
      <c r="N26" s="97">
        <f t="shared" si="1"/>
        <v>0.4429324615496209</v>
      </c>
      <c r="O26" s="97">
        <f t="shared" si="2"/>
        <v>1.013751942299109</v>
      </c>
      <c r="P26" s="97">
        <f t="shared" si="3"/>
        <v>2.2132705449705972</v>
      </c>
      <c r="Q26" s="97">
        <f t="shared" si="4"/>
        <v>2.9927762330162215</v>
      </c>
      <c r="R26" s="97">
        <f t="shared" si="5"/>
        <v>2.4449523330903875</v>
      </c>
      <c r="S26" s="97">
        <f t="shared" si="6"/>
        <v>2.3742284020927262</v>
      </c>
      <c r="T26" s="97">
        <f t="shared" si="7"/>
        <v>2.6428118354035508</v>
      </c>
      <c r="U26" s="97">
        <f t="shared" si="8"/>
        <v>2.8020828707868572</v>
      </c>
      <c r="V26" s="97">
        <f t="shared" si="9"/>
        <v>1.9650376633233646</v>
      </c>
      <c r="W26" s="97"/>
      <c r="X26" s="97">
        <f t="shared" si="10"/>
        <v>0.12026145447562606</v>
      </c>
      <c r="Y26" s="97">
        <f t="shared" si="13"/>
        <v>2.3173962399275387</v>
      </c>
      <c r="Z26" s="97">
        <f t="shared" si="13"/>
        <v>10.215963050921378</v>
      </c>
      <c r="AA26" s="97">
        <f t="shared" si="13"/>
        <v>5.9728016436255222</v>
      </c>
      <c r="AB26" s="97">
        <f t="shared" si="13"/>
        <v>8.3455969008771973</v>
      </c>
      <c r="AC26" s="97">
        <f t="shared" si="13"/>
        <v>26.198291771993766</v>
      </c>
      <c r="AD26" s="97">
        <f t="shared" si="13"/>
        <v>23.659223114340545</v>
      </c>
      <c r="AE26" s="97">
        <f t="shared" si="13"/>
        <v>16.363522276939175</v>
      </c>
      <c r="AF26" s="97">
        <f t="shared" si="13"/>
        <v>6.8069435468992605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2.872594016841425E-3</v>
      </c>
      <c r="C27" s="69">
        <f>'Basic T2'!O27</f>
        <v>5.1151196703446866E-2</v>
      </c>
      <c r="D27" s="69">
        <f>'Basic T2'!Z27</f>
        <v>0.22352128524741072</v>
      </c>
      <c r="E27" s="69">
        <f>'Basic T2'!AK27</f>
        <v>7.2836824794887345E-2</v>
      </c>
      <c r="F27" s="69">
        <f>'Basic T2'!AV27</f>
        <v>6.1536958093467958E-2</v>
      </c>
      <c r="G27" s="69">
        <f>'Basic T2'!BG27</f>
        <v>0.24930828856539716</v>
      </c>
      <c r="H27" s="69">
        <f>'Basic T2'!BR27</f>
        <v>0.38648042809005012</v>
      </c>
      <c r="I27" s="69">
        <f>'Basic T2'!CC27</f>
        <v>0.32857450760203016</v>
      </c>
      <c r="J27" s="69">
        <f>'Basic T2'!CN27</f>
        <v>9.6981929029243394E-2</v>
      </c>
      <c r="K27" s="309">
        <f t="shared" si="12"/>
        <v>1.4732640121427749</v>
      </c>
      <c r="L27" s="97"/>
      <c r="M27" s="97">
        <f t="shared" si="0"/>
        <v>1.2409657706763725E-2</v>
      </c>
      <c r="N27" s="97">
        <f t="shared" si="1"/>
        <v>3.3444355019699966E-2</v>
      </c>
      <c r="O27" s="97">
        <f t="shared" si="2"/>
        <v>7.587541615274962E-2</v>
      </c>
      <c r="P27" s="97">
        <f t="shared" si="3"/>
        <v>9.2328808630490367E-2</v>
      </c>
      <c r="Q27" s="97">
        <f t="shared" si="4"/>
        <v>7.5488827647797199E-2</v>
      </c>
      <c r="R27" s="97">
        <f t="shared" si="5"/>
        <v>7.9590998588136536E-2</v>
      </c>
      <c r="S27" s="97">
        <f t="shared" si="6"/>
        <v>0.13267201830248027</v>
      </c>
      <c r="T27" s="97">
        <f t="shared" si="7"/>
        <v>0.18153197432905974</v>
      </c>
      <c r="U27" s="97">
        <f t="shared" si="8"/>
        <v>0.13656816026447449</v>
      </c>
      <c r="V27" s="97">
        <f t="shared" si="9"/>
        <v>9.9033305132795457E-2</v>
      </c>
      <c r="W27" s="97"/>
      <c r="X27" s="97">
        <f t="shared" si="10"/>
        <v>0.19498161858059695</v>
      </c>
      <c r="Y27" s="97">
        <f t="shared" si="13"/>
        <v>3.4719640391575499</v>
      </c>
      <c r="Z27" s="97">
        <f t="shared" si="13"/>
        <v>15.171841801953223</v>
      </c>
      <c r="AA27" s="97">
        <f t="shared" si="13"/>
        <v>4.9439085048273537</v>
      </c>
      <c r="AB27" s="97">
        <f t="shared" si="13"/>
        <v>4.1769131388722451</v>
      </c>
      <c r="AC27" s="97">
        <f t="shared" si="13"/>
        <v>16.922173250047226</v>
      </c>
      <c r="AD27" s="97">
        <f t="shared" si="13"/>
        <v>26.232937539004791</v>
      </c>
      <c r="AE27" s="97">
        <f t="shared" si="13"/>
        <v>22.30248651252521</v>
      </c>
      <c r="AF27" s="97">
        <f t="shared" si="13"/>
        <v>6.582793595031819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0.25979346710022344</v>
      </c>
      <c r="C28" s="69">
        <f>'Basic T2'!O28</f>
        <v>3.4108703262171836</v>
      </c>
      <c r="D28" s="69">
        <f>'Basic T2'!Z28</f>
        <v>14.411146657748919</v>
      </c>
      <c r="E28" s="69">
        <f>'Basic T2'!AK28</f>
        <v>4.8578457385162404</v>
      </c>
      <c r="F28" s="69">
        <f>'Basic T2'!AV28</f>
        <v>3.7431147769067481</v>
      </c>
      <c r="G28" s="69">
        <f>'Basic T2'!BG28</f>
        <v>30.65627448631853</v>
      </c>
      <c r="H28" s="69">
        <f>'Basic T2'!BR28</f>
        <v>27.95619803365047</v>
      </c>
      <c r="I28" s="69">
        <f>'Basic T2'!CC28</f>
        <v>19.051426179040966</v>
      </c>
      <c r="J28" s="69">
        <f>'Basic T2'!CN28</f>
        <v>8.6897756253077478</v>
      </c>
      <c r="K28" s="309">
        <f t="shared" si="12"/>
        <v>113.03644529080701</v>
      </c>
      <c r="L28" s="97"/>
      <c r="M28" s="97">
        <f t="shared" si="0"/>
        <v>1.1223124403468834</v>
      </c>
      <c r="N28" s="97">
        <f t="shared" si="1"/>
        <v>2.2301405532606107</v>
      </c>
      <c r="O28" s="97">
        <f t="shared" si="2"/>
        <v>4.8919356771087319</v>
      </c>
      <c r="P28" s="97">
        <f t="shared" si="3"/>
        <v>6.1578619168389697</v>
      </c>
      <c r="Q28" s="97">
        <f t="shared" si="4"/>
        <v>4.5917665580845473</v>
      </c>
      <c r="R28" s="97">
        <f t="shared" si="5"/>
        <v>9.7869329311049622</v>
      </c>
      <c r="S28" s="97">
        <f t="shared" si="6"/>
        <v>9.5968772222639913</v>
      </c>
      <c r="T28" s="97">
        <f t="shared" si="7"/>
        <v>10.525597476522773</v>
      </c>
      <c r="U28" s="97">
        <f t="shared" si="8"/>
        <v>12.236781451331078</v>
      </c>
      <c r="V28" s="97">
        <f t="shared" si="9"/>
        <v>7.5983480797372369</v>
      </c>
      <c r="W28" s="97"/>
      <c r="X28" s="97">
        <f t="shared" si="10"/>
        <v>0.22983159673135248</v>
      </c>
      <c r="Y28" s="97">
        <f t="shared" si="13"/>
        <v>3.0174960982204397</v>
      </c>
      <c r="Z28" s="97">
        <f t="shared" si="13"/>
        <v>12.749115226220709</v>
      </c>
      <c r="AA28" s="97">
        <f t="shared" si="13"/>
        <v>4.2975924499558884</v>
      </c>
      <c r="AB28" s="97">
        <f t="shared" si="13"/>
        <v>3.3114229373339708</v>
      </c>
      <c r="AC28" s="97">
        <f t="shared" si="13"/>
        <v>27.120699352717292</v>
      </c>
      <c r="AD28" s="97">
        <f t="shared" si="13"/>
        <v>24.732021572093863</v>
      </c>
      <c r="AE28" s="97">
        <f t="shared" si="13"/>
        <v>16.854233278503827</v>
      </c>
      <c r="AF28" s="97">
        <f t="shared" si="13"/>
        <v>7.6875874882226745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0.11688106043664279</v>
      </c>
      <c r="C29" s="69">
        <f>'Basic T2'!O29</f>
        <v>1.2373208037398531</v>
      </c>
      <c r="D29" s="69">
        <f>'Basic T2'!Z29</f>
        <v>5.457272039324037</v>
      </c>
      <c r="E29" s="69">
        <f>'Basic T2'!AK29</f>
        <v>1.4965993778088087</v>
      </c>
      <c r="F29" s="69">
        <f>'Basic T2'!AV29</f>
        <v>2.3481221213754568</v>
      </c>
      <c r="G29" s="69">
        <f>'Basic T2'!BG29</f>
        <v>8.5104884915440362</v>
      </c>
      <c r="H29" s="69">
        <f>'Basic T2'!BR29</f>
        <v>8.3655228851984802</v>
      </c>
      <c r="I29" s="69">
        <f>'Basic T2'!CC29</f>
        <v>4.3062234393938414</v>
      </c>
      <c r="J29" s="69">
        <f>'Basic T2'!CN29</f>
        <v>1.5344688606036816</v>
      </c>
      <c r="K29" s="309">
        <f t="shared" si="12"/>
        <v>33.372899079424833</v>
      </c>
      <c r="L29" s="97"/>
      <c r="M29" s="97">
        <f t="shared" si="0"/>
        <v>0.50492827873294621</v>
      </c>
      <c r="N29" s="97">
        <f t="shared" si="1"/>
        <v>0.8090015268547498</v>
      </c>
      <c r="O29" s="97">
        <f t="shared" si="2"/>
        <v>1.8524982378485699</v>
      </c>
      <c r="P29" s="97">
        <f t="shared" si="3"/>
        <v>1.8971068266545266</v>
      </c>
      <c r="Q29" s="97">
        <f t="shared" si="4"/>
        <v>2.8804963977461755</v>
      </c>
      <c r="R29" s="97">
        <f t="shared" si="5"/>
        <v>2.7169504929522339</v>
      </c>
      <c r="S29" s="97">
        <f t="shared" si="6"/>
        <v>2.8717387082697754</v>
      </c>
      <c r="T29" s="97">
        <f t="shared" si="7"/>
        <v>2.3791171401588311</v>
      </c>
      <c r="U29" s="97">
        <f t="shared" si="8"/>
        <v>2.1608106930166313</v>
      </c>
      <c r="V29" s="97">
        <f t="shared" si="9"/>
        <v>2.2433375623502134</v>
      </c>
      <c r="W29" s="97"/>
      <c r="X29" s="97">
        <f>IF($K29&gt;0,B29/$K29*100,0)</f>
        <v>0.35022747097420337</v>
      </c>
      <c r="Y29" s="97">
        <f t="shared" si="13"/>
        <v>3.7075616379479905</v>
      </c>
      <c r="Z29" s="97">
        <f t="shared" si="13"/>
        <v>16.352406263346094</v>
      </c>
      <c r="AA29" s="97">
        <f t="shared" si="13"/>
        <v>4.4844751852304521</v>
      </c>
      <c r="AB29" s="97">
        <f t="shared" si="13"/>
        <v>7.0360148088636647</v>
      </c>
      <c r="AC29" s="97">
        <f t="shared" si="13"/>
        <v>25.501196258945779</v>
      </c>
      <c r="AD29" s="97">
        <f t="shared" si="13"/>
        <v>25.06681503842146</v>
      </c>
      <c r="AE29" s="97">
        <f t="shared" si="13"/>
        <v>12.903354392872412</v>
      </c>
      <c r="AF29" s="97">
        <f t="shared" si="13"/>
        <v>4.5979489433979603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6.8466904369832007E-2</v>
      </c>
      <c r="C30" s="69">
        <f>'Basic T2'!O30</f>
        <v>0.47772709694359822</v>
      </c>
      <c r="D30" s="69">
        <f>'Basic T2'!Z30</f>
        <v>1.1397674279160945</v>
      </c>
      <c r="E30" s="69">
        <f>'Basic T2'!AK30</f>
        <v>0.56784196654542629</v>
      </c>
      <c r="F30" s="69">
        <f>'Basic T2'!AV30</f>
        <v>1.0914040857767753</v>
      </c>
      <c r="G30" s="69">
        <f>'Basic T2'!BG30</f>
        <v>6.7691807449818722</v>
      </c>
      <c r="H30" s="69">
        <f>'Basic T2'!BR30</f>
        <v>8.6474281855335722</v>
      </c>
      <c r="I30" s="69">
        <f>'Basic T2'!CC30</f>
        <v>6.80040647483849</v>
      </c>
      <c r="J30" s="69">
        <f>'Basic T2'!CN30</f>
        <v>3.4746231502305194</v>
      </c>
      <c r="K30" s="309">
        <f t="shared" si="12"/>
        <v>29.036846037136179</v>
      </c>
      <c r="L30" s="97"/>
      <c r="M30" s="97">
        <f t="shared" si="0"/>
        <v>0.2957782556428139</v>
      </c>
      <c r="N30" s="97">
        <f t="shared" si="1"/>
        <v>0.31235387757087762</v>
      </c>
      <c r="O30" s="97">
        <f t="shared" si="2"/>
        <v>0.38689974341709599</v>
      </c>
      <c r="P30" s="97">
        <f t="shared" si="3"/>
        <v>0.71980309972564993</v>
      </c>
      <c r="Q30" s="97">
        <f t="shared" si="4"/>
        <v>1.3388509519785656</v>
      </c>
      <c r="R30" s="97">
        <f t="shared" si="5"/>
        <v>2.161042692230295</v>
      </c>
      <c r="S30" s="97">
        <f t="shared" si="6"/>
        <v>2.9685119015475192</v>
      </c>
      <c r="T30" s="97">
        <f t="shared" si="7"/>
        <v>3.7571119641234301</v>
      </c>
      <c r="U30" s="97">
        <f t="shared" si="8"/>
        <v>4.8929001102488883</v>
      </c>
      <c r="V30" s="97">
        <f t="shared" si="9"/>
        <v>1.9518666104572111</v>
      </c>
      <c r="W30" s="97"/>
      <c r="X30" s="97">
        <f t="shared" si="10"/>
        <v>0.2357931859481826</v>
      </c>
      <c r="Y30" s="97">
        <f t="shared" si="13"/>
        <v>1.6452444467715857</v>
      </c>
      <c r="Z30" s="97">
        <f t="shared" si="13"/>
        <v>3.9252452778735276</v>
      </c>
      <c r="AA30" s="97">
        <f t="shared" si="13"/>
        <v>1.9555910646052759</v>
      </c>
      <c r="AB30" s="97">
        <f t="shared" si="13"/>
        <v>3.7586867539984978</v>
      </c>
      <c r="AC30" s="97">
        <f t="shared" si="13"/>
        <v>23.312382950698378</v>
      </c>
      <c r="AD30" s="97">
        <f t="shared" si="13"/>
        <v>29.780879694971318</v>
      </c>
      <c r="AE30" s="97">
        <f t="shared" si="13"/>
        <v>23.419921248131516</v>
      </c>
      <c r="AF30" s="97">
        <f t="shared" si="13"/>
        <v>11.966255377001723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0.14274615357099296</v>
      </c>
      <c r="C31" s="69">
        <f>'Basic T2'!O31</f>
        <v>0.84949265593722412</v>
      </c>
      <c r="D31" s="69">
        <f>'Basic T2'!Z31</f>
        <v>3.2123535069901701</v>
      </c>
      <c r="E31" s="69">
        <f>'Basic T2'!AK31</f>
        <v>1.5524887394066167</v>
      </c>
      <c r="F31" s="69">
        <f>'Basic T2'!AV31</f>
        <v>2.565571453733257</v>
      </c>
      <c r="G31" s="69">
        <f>'Basic T2'!BG31</f>
        <v>12.926303572675923</v>
      </c>
      <c r="H31" s="69">
        <f>'Basic T2'!BR31</f>
        <v>20.431784514226113</v>
      </c>
      <c r="I31" s="69">
        <f>'Basic T2'!CC31</f>
        <v>16.418519308182358</v>
      </c>
      <c r="J31" s="69">
        <f>'Basic T2'!CN31</f>
        <v>7.8496454021305233</v>
      </c>
      <c r="K31" s="309">
        <f t="shared" si="12"/>
        <v>65.948905306853177</v>
      </c>
      <c r="L31" s="97"/>
      <c r="M31" s="97">
        <f t="shared" si="0"/>
        <v>0.61666594527023921</v>
      </c>
      <c r="N31" s="97">
        <f t="shared" si="1"/>
        <v>0.55542657460207345</v>
      </c>
      <c r="O31" s="97">
        <f t="shared" si="2"/>
        <v>1.0904494348394382</v>
      </c>
      <c r="P31" s="97">
        <f t="shared" si="3"/>
        <v>1.967952833272411</v>
      </c>
      <c r="Q31" s="97">
        <f t="shared" si="4"/>
        <v>3.147246586267908</v>
      </c>
      <c r="R31" s="97">
        <f t="shared" si="5"/>
        <v>4.126687545459605</v>
      </c>
      <c r="S31" s="97">
        <f t="shared" si="6"/>
        <v>7.0138767502920984</v>
      </c>
      <c r="T31" s="97">
        <f t="shared" si="7"/>
        <v>9.0709600307279459</v>
      </c>
      <c r="U31" s="97">
        <f t="shared" si="8"/>
        <v>11.05372559638619</v>
      </c>
      <c r="V31" s="97">
        <f t="shared" si="9"/>
        <v>4.4331077176915983</v>
      </c>
      <c r="W31" s="97"/>
      <c r="X31" s="97">
        <f t="shared" si="10"/>
        <v>0.21644961793802403</v>
      </c>
      <c r="Y31" s="97">
        <f t="shared" si="13"/>
        <v>1.2881072884904243</v>
      </c>
      <c r="Z31" s="97">
        <f t="shared" si="13"/>
        <v>4.870973205761997</v>
      </c>
      <c r="AA31" s="97">
        <f t="shared" si="13"/>
        <v>2.3540781036213616</v>
      </c>
      <c r="AB31" s="97">
        <f t="shared" si="13"/>
        <v>3.8902411522919573</v>
      </c>
      <c r="AC31" s="97">
        <f t="shared" si="13"/>
        <v>19.600482392438845</v>
      </c>
      <c r="AD31" s="97">
        <f t="shared" si="13"/>
        <v>30.981233758406169</v>
      </c>
      <c r="AE31" s="97">
        <f t="shared" si="13"/>
        <v>24.895817802871402</v>
      </c>
      <c r="AF31" s="97">
        <f t="shared" si="13"/>
        <v>11.902616678179822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9.5132981627391033E-4</v>
      </c>
      <c r="C32" s="69">
        <f>'Basic T2'!O32</f>
        <v>0.23649288803652546</v>
      </c>
      <c r="D32" s="69">
        <f>'Basic T2'!Z32</f>
        <v>0.89489892611444355</v>
      </c>
      <c r="E32" s="69">
        <f>'Basic T2'!AK32</f>
        <v>0.56275036046380111</v>
      </c>
      <c r="F32" s="69">
        <f>'Basic T2'!AV32</f>
        <v>0.63617225653307496</v>
      </c>
      <c r="G32" s="69">
        <f>'Basic T2'!BG32</f>
        <v>2.8171715980612824</v>
      </c>
      <c r="H32" s="69">
        <f>'Basic T2'!BR32</f>
        <v>5.2821608890758291</v>
      </c>
      <c r="I32" s="69">
        <f>'Basic T2'!CC32</f>
        <v>6.3062078920186018</v>
      </c>
      <c r="J32" s="69">
        <f>'Basic T2'!CN32</f>
        <v>3.3920928209508374</v>
      </c>
      <c r="K32" s="309">
        <f t="shared" si="12"/>
        <v>20.128898961070668</v>
      </c>
      <c r="L32" s="97"/>
      <c r="M32" s="97">
        <f t="shared" si="0"/>
        <v>4.1097618796750958E-3</v>
      </c>
      <c r="N32" s="97">
        <f t="shared" si="1"/>
        <v>0.15462692208322734</v>
      </c>
      <c r="O32" s="97">
        <f t="shared" si="2"/>
        <v>0.30377790803423593</v>
      </c>
      <c r="P32" s="97">
        <f t="shared" si="3"/>
        <v>0.71334892047146015</v>
      </c>
      <c r="Q32" s="97">
        <f t="shared" si="4"/>
        <v>0.78040740581931978</v>
      </c>
      <c r="R32" s="97">
        <f t="shared" si="5"/>
        <v>0.8993744330526634</v>
      </c>
      <c r="S32" s="97">
        <f t="shared" si="6"/>
        <v>1.8132740889761907</v>
      </c>
      <c r="T32" s="97">
        <f t="shared" si="7"/>
        <v>3.4840754309345008</v>
      </c>
      <c r="U32" s="97">
        <f t="shared" si="8"/>
        <v>4.7766824256908826</v>
      </c>
      <c r="V32" s="97">
        <f t="shared" si="9"/>
        <v>1.353071395465361</v>
      </c>
      <c r="W32" s="97"/>
      <c r="X32" s="97">
        <f t="shared" si="10"/>
        <v>4.7261890385250785E-3</v>
      </c>
      <c r="Y32" s="97">
        <f t="shared" si="13"/>
        <v>1.174892320210376</v>
      </c>
      <c r="Z32" s="97">
        <f t="shared" si="13"/>
        <v>4.4458414136072717</v>
      </c>
      <c r="AA32" s="97">
        <f t="shared" si="13"/>
        <v>2.7957334454912881</v>
      </c>
      <c r="AB32" s="97">
        <f t="shared" si="13"/>
        <v>3.1604920754157169</v>
      </c>
      <c r="AC32" s="97">
        <f t="shared" si="13"/>
        <v>13.99565670983643</v>
      </c>
      <c r="AD32" s="97">
        <f t="shared" si="13"/>
        <v>26.241678192590363</v>
      </c>
      <c r="AE32" s="97">
        <f t="shared" si="13"/>
        <v>31.329124877693616</v>
      </c>
      <c r="AF32" s="97">
        <f t="shared" si="13"/>
        <v>16.851854776116429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0.10507403122405111</v>
      </c>
      <c r="C33" s="69">
        <f>'Basic T2'!O33</f>
        <v>2.7783391227968086</v>
      </c>
      <c r="D33" s="69">
        <f>'Basic T2'!Z33</f>
        <v>9.9634692938431666</v>
      </c>
      <c r="E33" s="69">
        <f>'Basic T2'!AK33</f>
        <v>4.8001265897363687</v>
      </c>
      <c r="F33" s="69">
        <f>'Basic T2'!AV33</f>
        <v>4.1474614942230117</v>
      </c>
      <c r="G33" s="69">
        <f>'Basic T2'!BG33</f>
        <v>23.097818526890137</v>
      </c>
      <c r="H33" s="69">
        <f>'Basic T2'!BR33</f>
        <v>37.835972508242669</v>
      </c>
      <c r="I33" s="69">
        <f>'Basic T2'!CC33</f>
        <v>33.515208356841754</v>
      </c>
      <c r="J33" s="69">
        <f>'Basic T2'!CN33</f>
        <v>13.492787449992374</v>
      </c>
      <c r="K33" s="309">
        <f t="shared" ref="K33" si="14">SUM(B33:J33)</f>
        <v>129.73625737379032</v>
      </c>
      <c r="L33" s="97"/>
      <c r="M33" s="97">
        <f t="shared" si="0"/>
        <v>0.45392170063558923</v>
      </c>
      <c r="N33" s="97">
        <f t="shared" si="1"/>
        <v>1.8165705980770688</v>
      </c>
      <c r="O33" s="97">
        <f t="shared" si="2"/>
        <v>3.3821493919861485</v>
      </c>
      <c r="P33" s="97">
        <f t="shared" si="3"/>
        <v>6.0846964506476748</v>
      </c>
      <c r="Q33" s="97">
        <f t="shared" si="4"/>
        <v>5.0877881457470036</v>
      </c>
      <c r="R33" s="97">
        <f t="shared" si="5"/>
        <v>7.3739162558188021</v>
      </c>
      <c r="S33" s="97">
        <f t="shared" si="6"/>
        <v>12.988432200598012</v>
      </c>
      <c r="T33" s="97">
        <f t="shared" si="7"/>
        <v>18.516597612728777</v>
      </c>
      <c r="U33" s="97">
        <f t="shared" si="8"/>
        <v>19.00029394475558</v>
      </c>
      <c r="V33" s="97">
        <f t="shared" si="9"/>
        <v>8.7209150955900316</v>
      </c>
      <c r="W33" s="97"/>
      <c r="X33" s="97">
        <f t="shared" ref="X33" si="15">IF($K33&gt;0,B33/$K33*100,0)</f>
        <v>8.0990490515936875E-2</v>
      </c>
      <c r="Y33" s="97">
        <f t="shared" ref="Y33" si="16">IF($K33&gt;0,C33/$K33*100,0)</f>
        <v>2.1415286513098506</v>
      </c>
      <c r="Z33" s="97">
        <f t="shared" ref="Z33" si="17">IF($K33&gt;0,D33/$K33*100,0)</f>
        <v>7.6797878214852942</v>
      </c>
      <c r="AA33" s="97">
        <f t="shared" ref="AA33" si="18">IF($K33&gt;0,E33/$K33*100,0)</f>
        <v>3.6999114101977351</v>
      </c>
      <c r="AB33" s="97">
        <f t="shared" ref="AB33" si="19">IF($K33&gt;0,F33/$K33*100,0)</f>
        <v>3.1968407122101037</v>
      </c>
      <c r="AC33" s="97">
        <f t="shared" ref="AC33" si="20">IF($K33&gt;0,G33/$K33*100,0)</f>
        <v>17.803672615853046</v>
      </c>
      <c r="AD33" s="97">
        <f t="shared" ref="AD33" si="21">IF($K33&gt;0,H33/$K33*100,0)</f>
        <v>29.163761367981621</v>
      </c>
      <c r="AE33" s="97">
        <f t="shared" ref="AE33" si="22">IF($K33&gt;0,I33/$K33*100,0)</f>
        <v>25.833339912280056</v>
      </c>
      <c r="AF33" s="97">
        <f>IF($K33&gt;0,J33/$K33*100,0)</f>
        <v>10.400167018166368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23.14805198273724</v>
      </c>
      <c r="C35" s="310">
        <f t="shared" ref="C35:K35" si="24">SUM(C8:C33)</f>
        <v>152.94418646530008</v>
      </c>
      <c r="D35" s="310">
        <f t="shared" si="24"/>
        <v>294.58986399155401</v>
      </c>
      <c r="E35" s="310">
        <f t="shared" si="24"/>
        <v>78.88851364517005</v>
      </c>
      <c r="F35" s="310">
        <f t="shared" si="24"/>
        <v>81.517967639630754</v>
      </c>
      <c r="G35" s="310">
        <f t="shared" si="24"/>
        <v>313.23678932024092</v>
      </c>
      <c r="H35" s="310">
        <f t="shared" si="24"/>
        <v>291.30515464753802</v>
      </c>
      <c r="I35" s="310">
        <f t="shared" si="24"/>
        <v>181.00090015350634</v>
      </c>
      <c r="J35" s="310">
        <f t="shared" si="24"/>
        <v>71.013572154322503</v>
      </c>
      <c r="K35" s="310">
        <f t="shared" si="24"/>
        <v>1487.645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1.5560198826156268</v>
      </c>
      <c r="Y35" s="98">
        <f t="shared" ref="Y35:AG35" si="26">IF($K35&gt;0,C35/$K35*100,0)</f>
        <v>10.280959937706918</v>
      </c>
      <c r="Z35" s="98">
        <f t="shared" si="26"/>
        <v>19.802430283539017</v>
      </c>
      <c r="AA35" s="98">
        <f t="shared" si="26"/>
        <v>5.302912566181452</v>
      </c>
      <c r="AB35" s="98">
        <f t="shared" si="26"/>
        <v>5.4796653529323693</v>
      </c>
      <c r="AC35" s="98">
        <f t="shared" si="26"/>
        <v>21.055882910253516</v>
      </c>
      <c r="AD35" s="98">
        <f t="shared" si="26"/>
        <v>19.581631010593121</v>
      </c>
      <c r="AE35" s="98">
        <f t="shared" si="26"/>
        <v>12.166941720202489</v>
      </c>
      <c r="AF35" s="98">
        <f t="shared" si="26"/>
        <v>4.7735563359754849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automation\Data\Results\Workbooks\LEPs\GM_LEP\[GM_LEP_MainTables.Main.xlsm]Manager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automation\Data\Results\Workbooks\LEPs\GM_LEP\[GM_LEP_MainTables.Main.xlsm]Manager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automation\Data\Results\Workbooks\LEPs\GM_LEP\[GM_LEP_MainTables.Main.xlsm]Manager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automation\Data\Results\Workbooks\LEPs\GM_LEP\[GM_LEP_MainTables.Main.xlsm]Manager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automation\Data\Results\Workbooks\LEPs\GM_LEP\[GM_LEP_MainTables.Main.xlsm]Manager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automation\Data\Results\Workbooks\LEPs\GM_LEP\[GM_LEP_MainTables.Main.xlsm]Manager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automation\Data\Results\Workbooks\LEPs\GM_LEP\[GM_LEP_MainTables.Main.xlsm]Manager</v>
      </c>
      <c r="Y79" s="91" t="str">
        <f ca="1">CELL("filename")</f>
        <v>M:\IE\Projects\Nuffield via NFER AI and automation\Data\Results\Workbooks\LEPs\GM_LEP\[GM_LEP_MainTables.Main.xlsm]Manager</v>
      </c>
      <c r="AW79" s="91" t="str">
        <f ca="1">CELL("filename")</f>
        <v>M:\IE\Projects\Nuffield via NFER AI and automation\Data\Results\Workbooks\LEPs\GM_LEP\[GM_LEP_MainTables.Main.xlsm]Manager</v>
      </c>
      <c r="BU79" s="91" t="str">
        <f ca="1">CELL("filename")</f>
        <v>M:\IE\Projects\Nuffield via NFER AI and automation\Data\Results\Workbooks\LEPs\GM_LEP\[GM_LEP_MainTables.Main.xlsm]Manager</v>
      </c>
      <c r="CS79" s="91" t="str">
        <f ca="1">CELL("filename")</f>
        <v>M:\IE\Projects\Nuffield via NFER AI and automation\Data\Results\Workbooks\LEPs\GM_LEP\[GM_LEP_MainTables.Main.xlsm]Manager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automation\Data\Results\Workbooks\LEPs\GM_LEP\[GM_LEP_MainTables.Main.xlsm]Manager</v>
      </c>
      <c r="Y96" s="91" t="str">
        <f ca="1">CELL("filename")</f>
        <v>M:\IE\Projects\Nuffield via NFER AI and automation\Data\Results\Workbooks\LEPs\GM_LEP\[GM_LEP_MainTables.Main.xlsm]Manager</v>
      </c>
      <c r="AW96" s="91" t="str">
        <f ca="1">CELL("filename")</f>
        <v>M:\IE\Projects\Nuffield via NFER AI and automation\Data\Results\Workbooks\LEPs\GM_LEP\[GM_LEP_MainTables.Main.xlsm]Manager</v>
      </c>
      <c r="BU96" s="91" t="str">
        <f ca="1">CELL("filename")</f>
        <v>M:\IE\Projects\Nuffield via NFER AI and automation\Data\Results\Workbooks\LEPs\GM_LEP\[GM_LEP_MainTables.Main.xlsm]Manager</v>
      </c>
      <c r="CS96" s="91" t="str">
        <f ca="1">CELL("filename")</f>
        <v>M:\IE\Projects\Nuffield via NFER AI and automation\Data\Results\Workbooks\LEPs\GM_LEP\[GM_LEP_MainTables.Main.xlsm]Manager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BB90401-B86A-4B1F-9C2F-3829B97B06C5}"/>
</file>

<file path=customXml/itemProps2.xml><?xml version="1.0" encoding="utf-8"?>
<ds:datastoreItem xmlns:ds="http://schemas.openxmlformats.org/officeDocument/2006/customXml" ds:itemID="{FAEAF739-8A73-4F11-A47A-87392D93E2B0}"/>
</file>

<file path=customXml/itemProps3.xml><?xml version="1.0" encoding="utf-8"?>
<ds:datastoreItem xmlns:ds="http://schemas.openxmlformats.org/officeDocument/2006/customXml" ds:itemID="{CEEF99D3-ADD0-412B-B022-B4F5EDA69EF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